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8649ED63-9156-473F-95D6-A66DC482EA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shboard" sheetId="1" r:id="rId1"/>
    <sheet name="Reinigungsplan" sheetId="2" r:id="rId2"/>
    <sheet name="Protokoll" sheetId="3" r:id="rId3"/>
    <sheet name="Einstellungen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2" i="3" l="1"/>
  <c r="G202" i="3"/>
  <c r="F202" i="3"/>
  <c r="E202" i="3"/>
  <c r="B202" i="3"/>
  <c r="H201" i="3"/>
  <c r="G201" i="3"/>
  <c r="F201" i="3"/>
  <c r="E201" i="3"/>
  <c r="B201" i="3"/>
  <c r="H200" i="3"/>
  <c r="G200" i="3"/>
  <c r="F200" i="3"/>
  <c r="E200" i="3"/>
  <c r="B200" i="3"/>
  <c r="H199" i="3"/>
  <c r="G199" i="3"/>
  <c r="F199" i="3"/>
  <c r="E199" i="3"/>
  <c r="B199" i="3"/>
  <c r="B34" i="1" s="1"/>
  <c r="H198" i="3"/>
  <c r="G198" i="3"/>
  <c r="F198" i="3"/>
  <c r="E198" i="3"/>
  <c r="B198" i="3"/>
  <c r="H197" i="3"/>
  <c r="G197" i="3"/>
  <c r="F197" i="3"/>
  <c r="E197" i="3"/>
  <c r="B197" i="3"/>
  <c r="H196" i="3"/>
  <c r="G196" i="3"/>
  <c r="F196" i="3"/>
  <c r="E196" i="3"/>
  <c r="B196" i="3"/>
  <c r="H195" i="3"/>
  <c r="G195" i="3"/>
  <c r="F195" i="3"/>
  <c r="E195" i="3"/>
  <c r="B195" i="3"/>
  <c r="H194" i="3"/>
  <c r="G194" i="3"/>
  <c r="F194" i="3"/>
  <c r="E194" i="3"/>
  <c r="B194" i="3"/>
  <c r="H193" i="3"/>
  <c r="G193" i="3"/>
  <c r="F193" i="3"/>
  <c r="E193" i="3"/>
  <c r="B193" i="3"/>
  <c r="H192" i="3"/>
  <c r="G192" i="3"/>
  <c r="F192" i="3"/>
  <c r="E192" i="3"/>
  <c r="B192" i="3"/>
  <c r="H191" i="3"/>
  <c r="G191" i="3"/>
  <c r="F191" i="3"/>
  <c r="E191" i="3"/>
  <c r="B191" i="3"/>
  <c r="H190" i="3"/>
  <c r="G190" i="3"/>
  <c r="F190" i="3"/>
  <c r="E190" i="3"/>
  <c r="B190" i="3"/>
  <c r="H189" i="3"/>
  <c r="G189" i="3"/>
  <c r="F189" i="3"/>
  <c r="E189" i="3"/>
  <c r="B189" i="3"/>
  <c r="H188" i="3"/>
  <c r="G188" i="3"/>
  <c r="F188" i="3"/>
  <c r="E188" i="3"/>
  <c r="B188" i="3"/>
  <c r="H187" i="3"/>
  <c r="G187" i="3"/>
  <c r="F187" i="3"/>
  <c r="E187" i="3"/>
  <c r="B187" i="3"/>
  <c r="H186" i="3"/>
  <c r="G186" i="3"/>
  <c r="F186" i="3"/>
  <c r="E186" i="3"/>
  <c r="B186" i="3"/>
  <c r="H185" i="3"/>
  <c r="G185" i="3"/>
  <c r="F185" i="3"/>
  <c r="E185" i="3"/>
  <c r="B185" i="3"/>
  <c r="H184" i="3"/>
  <c r="G184" i="3"/>
  <c r="F184" i="3"/>
  <c r="E184" i="3"/>
  <c r="B184" i="3"/>
  <c r="H183" i="3"/>
  <c r="G183" i="3"/>
  <c r="F183" i="3"/>
  <c r="E183" i="3"/>
  <c r="B183" i="3"/>
  <c r="H182" i="3"/>
  <c r="G182" i="3"/>
  <c r="F182" i="3"/>
  <c r="E182" i="3"/>
  <c r="B182" i="3"/>
  <c r="H181" i="3"/>
  <c r="G181" i="3"/>
  <c r="F181" i="3"/>
  <c r="E181" i="3"/>
  <c r="B181" i="3"/>
  <c r="H180" i="3"/>
  <c r="G180" i="3"/>
  <c r="F180" i="3"/>
  <c r="E180" i="3"/>
  <c r="B180" i="3"/>
  <c r="H179" i="3"/>
  <c r="G179" i="3"/>
  <c r="F179" i="3"/>
  <c r="E179" i="3"/>
  <c r="B179" i="3"/>
  <c r="H178" i="3"/>
  <c r="G178" i="3"/>
  <c r="F178" i="3"/>
  <c r="E178" i="3"/>
  <c r="B178" i="3"/>
  <c r="H177" i="3"/>
  <c r="G177" i="3"/>
  <c r="F177" i="3"/>
  <c r="E177" i="3"/>
  <c r="B177" i="3"/>
  <c r="H176" i="3"/>
  <c r="G176" i="3"/>
  <c r="F176" i="3"/>
  <c r="E176" i="3"/>
  <c r="B176" i="3"/>
  <c r="H175" i="3"/>
  <c r="G175" i="3"/>
  <c r="F175" i="3"/>
  <c r="E175" i="3"/>
  <c r="B175" i="3"/>
  <c r="H174" i="3"/>
  <c r="G174" i="3"/>
  <c r="F174" i="3"/>
  <c r="E174" i="3"/>
  <c r="B174" i="3"/>
  <c r="H173" i="3"/>
  <c r="G173" i="3"/>
  <c r="F173" i="3"/>
  <c r="E173" i="3"/>
  <c r="B173" i="3"/>
  <c r="H172" i="3"/>
  <c r="G172" i="3"/>
  <c r="F172" i="3"/>
  <c r="E172" i="3"/>
  <c r="B172" i="3"/>
  <c r="H171" i="3"/>
  <c r="G171" i="3"/>
  <c r="F171" i="3"/>
  <c r="E171" i="3"/>
  <c r="B171" i="3"/>
  <c r="H170" i="3"/>
  <c r="G170" i="3"/>
  <c r="F170" i="3"/>
  <c r="E170" i="3"/>
  <c r="B170" i="3"/>
  <c r="H169" i="3"/>
  <c r="G169" i="3"/>
  <c r="F169" i="3"/>
  <c r="E169" i="3"/>
  <c r="B169" i="3"/>
  <c r="H168" i="3"/>
  <c r="G168" i="3"/>
  <c r="F168" i="3"/>
  <c r="E168" i="3"/>
  <c r="B168" i="3"/>
  <c r="H167" i="3"/>
  <c r="G167" i="3"/>
  <c r="F167" i="3"/>
  <c r="E167" i="3"/>
  <c r="B167" i="3"/>
  <c r="H166" i="3"/>
  <c r="G166" i="3"/>
  <c r="F166" i="3"/>
  <c r="E166" i="3"/>
  <c r="B166" i="3"/>
  <c r="H165" i="3"/>
  <c r="G165" i="3"/>
  <c r="F165" i="3"/>
  <c r="E165" i="3"/>
  <c r="B165" i="3"/>
  <c r="H164" i="3"/>
  <c r="G164" i="3"/>
  <c r="F164" i="3"/>
  <c r="E164" i="3"/>
  <c r="B164" i="3"/>
  <c r="H163" i="3"/>
  <c r="G163" i="3"/>
  <c r="F163" i="3"/>
  <c r="E163" i="3"/>
  <c r="B163" i="3"/>
  <c r="H162" i="3"/>
  <c r="G162" i="3"/>
  <c r="F162" i="3"/>
  <c r="E162" i="3"/>
  <c r="B162" i="3"/>
  <c r="H161" i="3"/>
  <c r="G161" i="3"/>
  <c r="F161" i="3"/>
  <c r="E161" i="3"/>
  <c r="B161" i="3"/>
  <c r="H160" i="3"/>
  <c r="G160" i="3"/>
  <c r="F160" i="3"/>
  <c r="E160" i="3"/>
  <c r="B160" i="3"/>
  <c r="H159" i="3"/>
  <c r="G159" i="3"/>
  <c r="F159" i="3"/>
  <c r="E159" i="3"/>
  <c r="B159" i="3"/>
  <c r="H158" i="3"/>
  <c r="G158" i="3"/>
  <c r="F158" i="3"/>
  <c r="E158" i="3"/>
  <c r="B158" i="3"/>
  <c r="H157" i="3"/>
  <c r="G157" i="3"/>
  <c r="F157" i="3"/>
  <c r="E157" i="3"/>
  <c r="B157" i="3"/>
  <c r="H156" i="3"/>
  <c r="G156" i="3"/>
  <c r="F156" i="3"/>
  <c r="E156" i="3"/>
  <c r="B156" i="3"/>
  <c r="H155" i="3"/>
  <c r="G155" i="3"/>
  <c r="F155" i="3"/>
  <c r="E155" i="3"/>
  <c r="B155" i="3"/>
  <c r="H154" i="3"/>
  <c r="G154" i="3"/>
  <c r="F154" i="3"/>
  <c r="E154" i="3"/>
  <c r="B154" i="3"/>
  <c r="H153" i="3"/>
  <c r="G153" i="3"/>
  <c r="F153" i="3"/>
  <c r="E153" i="3"/>
  <c r="B153" i="3"/>
  <c r="H152" i="3"/>
  <c r="G152" i="3"/>
  <c r="F152" i="3"/>
  <c r="E152" i="3"/>
  <c r="B152" i="3"/>
  <c r="H151" i="3"/>
  <c r="G151" i="3"/>
  <c r="F151" i="3"/>
  <c r="E151" i="3"/>
  <c r="B151" i="3"/>
  <c r="H150" i="3"/>
  <c r="G150" i="3"/>
  <c r="F150" i="3"/>
  <c r="E150" i="3"/>
  <c r="B150" i="3"/>
  <c r="H149" i="3"/>
  <c r="G149" i="3"/>
  <c r="F149" i="3"/>
  <c r="E149" i="3"/>
  <c r="B149" i="3"/>
  <c r="H148" i="3"/>
  <c r="G148" i="3"/>
  <c r="F148" i="3"/>
  <c r="E148" i="3"/>
  <c r="B148" i="3"/>
  <c r="H147" i="3"/>
  <c r="G147" i="3"/>
  <c r="F147" i="3"/>
  <c r="E147" i="3"/>
  <c r="B147" i="3"/>
  <c r="H146" i="3"/>
  <c r="G146" i="3"/>
  <c r="F146" i="3"/>
  <c r="E146" i="3"/>
  <c r="B146" i="3"/>
  <c r="H145" i="3"/>
  <c r="G145" i="3"/>
  <c r="F145" i="3"/>
  <c r="E145" i="3"/>
  <c r="B145" i="3"/>
  <c r="H144" i="3"/>
  <c r="G144" i="3"/>
  <c r="F144" i="3"/>
  <c r="E144" i="3"/>
  <c r="B144" i="3"/>
  <c r="H143" i="3"/>
  <c r="G143" i="3"/>
  <c r="F143" i="3"/>
  <c r="E143" i="3"/>
  <c r="B143" i="3"/>
  <c r="H142" i="3"/>
  <c r="G142" i="3"/>
  <c r="F142" i="3"/>
  <c r="E142" i="3"/>
  <c r="B142" i="3"/>
  <c r="H141" i="3"/>
  <c r="G141" i="3"/>
  <c r="F141" i="3"/>
  <c r="E141" i="3"/>
  <c r="B141" i="3"/>
  <c r="H140" i="3"/>
  <c r="G140" i="3"/>
  <c r="F140" i="3"/>
  <c r="E140" i="3"/>
  <c r="B140" i="3"/>
  <c r="H139" i="3"/>
  <c r="G139" i="3"/>
  <c r="F139" i="3"/>
  <c r="E139" i="3"/>
  <c r="B139" i="3"/>
  <c r="H138" i="3"/>
  <c r="G138" i="3"/>
  <c r="F138" i="3"/>
  <c r="E138" i="3"/>
  <c r="B138" i="3"/>
  <c r="H137" i="3"/>
  <c r="G137" i="3"/>
  <c r="F137" i="3"/>
  <c r="E137" i="3"/>
  <c r="B137" i="3"/>
  <c r="H136" i="3"/>
  <c r="G136" i="3"/>
  <c r="F136" i="3"/>
  <c r="E136" i="3"/>
  <c r="B136" i="3"/>
  <c r="H135" i="3"/>
  <c r="G135" i="3"/>
  <c r="F135" i="3"/>
  <c r="E135" i="3"/>
  <c r="B135" i="3"/>
  <c r="H134" i="3"/>
  <c r="G134" i="3"/>
  <c r="F134" i="3"/>
  <c r="E134" i="3"/>
  <c r="B134" i="3"/>
  <c r="H133" i="3"/>
  <c r="G133" i="3"/>
  <c r="F133" i="3"/>
  <c r="E133" i="3"/>
  <c r="B133" i="3"/>
  <c r="H132" i="3"/>
  <c r="G132" i="3"/>
  <c r="F132" i="3"/>
  <c r="E132" i="3"/>
  <c r="B132" i="3"/>
  <c r="H131" i="3"/>
  <c r="G131" i="3"/>
  <c r="F131" i="3"/>
  <c r="E131" i="3"/>
  <c r="B131" i="3"/>
  <c r="H130" i="3"/>
  <c r="G130" i="3"/>
  <c r="F130" i="3"/>
  <c r="E130" i="3"/>
  <c r="B130" i="3"/>
  <c r="H129" i="3"/>
  <c r="G129" i="3"/>
  <c r="F129" i="3"/>
  <c r="E129" i="3"/>
  <c r="B129" i="3"/>
  <c r="H128" i="3"/>
  <c r="G128" i="3"/>
  <c r="F128" i="3"/>
  <c r="E128" i="3"/>
  <c r="B128" i="3"/>
  <c r="H127" i="3"/>
  <c r="G127" i="3"/>
  <c r="F127" i="3"/>
  <c r="E127" i="3"/>
  <c r="B127" i="3"/>
  <c r="H126" i="3"/>
  <c r="G126" i="3"/>
  <c r="F126" i="3"/>
  <c r="E126" i="3"/>
  <c r="B126" i="3"/>
  <c r="H125" i="3"/>
  <c r="G125" i="3"/>
  <c r="F125" i="3"/>
  <c r="E125" i="3"/>
  <c r="B125" i="3"/>
  <c r="H124" i="3"/>
  <c r="G124" i="3"/>
  <c r="F124" i="3"/>
  <c r="E124" i="3"/>
  <c r="B124" i="3"/>
  <c r="H123" i="3"/>
  <c r="G123" i="3"/>
  <c r="F123" i="3"/>
  <c r="E123" i="3"/>
  <c r="B123" i="3"/>
  <c r="H122" i="3"/>
  <c r="G122" i="3"/>
  <c r="F122" i="3"/>
  <c r="E122" i="3"/>
  <c r="B122" i="3"/>
  <c r="H121" i="3"/>
  <c r="G121" i="3"/>
  <c r="F121" i="3"/>
  <c r="E121" i="3"/>
  <c r="B121" i="3"/>
  <c r="H120" i="3"/>
  <c r="G120" i="3"/>
  <c r="F120" i="3"/>
  <c r="E120" i="3"/>
  <c r="B120" i="3"/>
  <c r="H119" i="3"/>
  <c r="G119" i="3"/>
  <c r="F119" i="3"/>
  <c r="E119" i="3"/>
  <c r="B119" i="3"/>
  <c r="H118" i="3"/>
  <c r="G118" i="3"/>
  <c r="F118" i="3"/>
  <c r="E118" i="3"/>
  <c r="B118" i="3"/>
  <c r="H117" i="3"/>
  <c r="G117" i="3"/>
  <c r="F117" i="3"/>
  <c r="E117" i="3"/>
  <c r="B117" i="3"/>
  <c r="H116" i="3"/>
  <c r="G116" i="3"/>
  <c r="F116" i="3"/>
  <c r="E116" i="3"/>
  <c r="B116" i="3"/>
  <c r="H115" i="3"/>
  <c r="G115" i="3"/>
  <c r="F115" i="3"/>
  <c r="E115" i="3"/>
  <c r="B115" i="3"/>
  <c r="H114" i="3"/>
  <c r="G114" i="3"/>
  <c r="F114" i="3"/>
  <c r="E114" i="3"/>
  <c r="B114" i="3"/>
  <c r="H113" i="3"/>
  <c r="G113" i="3"/>
  <c r="F113" i="3"/>
  <c r="E113" i="3"/>
  <c r="B113" i="3"/>
  <c r="H112" i="3"/>
  <c r="G112" i="3"/>
  <c r="F112" i="3"/>
  <c r="E112" i="3"/>
  <c r="B112" i="3"/>
  <c r="H111" i="3"/>
  <c r="G111" i="3"/>
  <c r="F111" i="3"/>
  <c r="E111" i="3"/>
  <c r="B111" i="3"/>
  <c r="H110" i="3"/>
  <c r="G110" i="3"/>
  <c r="F110" i="3"/>
  <c r="E110" i="3"/>
  <c r="B110" i="3"/>
  <c r="H109" i="3"/>
  <c r="G109" i="3"/>
  <c r="F109" i="3"/>
  <c r="E109" i="3"/>
  <c r="B109" i="3"/>
  <c r="H108" i="3"/>
  <c r="G108" i="3"/>
  <c r="F108" i="3"/>
  <c r="E108" i="3"/>
  <c r="B108" i="3"/>
  <c r="H107" i="3"/>
  <c r="G107" i="3"/>
  <c r="F107" i="3"/>
  <c r="E107" i="3"/>
  <c r="B107" i="3"/>
  <c r="H106" i="3"/>
  <c r="G106" i="3"/>
  <c r="F106" i="3"/>
  <c r="E106" i="3"/>
  <c r="B106" i="3"/>
  <c r="H105" i="3"/>
  <c r="G105" i="3"/>
  <c r="F105" i="3"/>
  <c r="E105" i="3"/>
  <c r="B105" i="3"/>
  <c r="H104" i="3"/>
  <c r="G104" i="3"/>
  <c r="F104" i="3"/>
  <c r="E104" i="3"/>
  <c r="B104" i="3"/>
  <c r="H103" i="3"/>
  <c r="G103" i="3"/>
  <c r="F103" i="3"/>
  <c r="E103" i="3"/>
  <c r="B103" i="3"/>
  <c r="H102" i="3"/>
  <c r="G102" i="3"/>
  <c r="F102" i="3"/>
  <c r="E102" i="3"/>
  <c r="B102" i="3"/>
  <c r="H101" i="3"/>
  <c r="G101" i="3"/>
  <c r="F101" i="3"/>
  <c r="E101" i="3"/>
  <c r="B101" i="3"/>
  <c r="H100" i="3"/>
  <c r="G100" i="3"/>
  <c r="F100" i="3"/>
  <c r="E100" i="3"/>
  <c r="B100" i="3"/>
  <c r="H99" i="3"/>
  <c r="G99" i="3"/>
  <c r="F99" i="3"/>
  <c r="E99" i="3"/>
  <c r="B99" i="3"/>
  <c r="H98" i="3"/>
  <c r="G98" i="3"/>
  <c r="F98" i="3"/>
  <c r="E98" i="3"/>
  <c r="B98" i="3"/>
  <c r="H97" i="3"/>
  <c r="G97" i="3"/>
  <c r="F97" i="3"/>
  <c r="E97" i="3"/>
  <c r="B97" i="3"/>
  <c r="H96" i="3"/>
  <c r="G96" i="3"/>
  <c r="F96" i="3"/>
  <c r="E96" i="3"/>
  <c r="B96" i="3"/>
  <c r="H95" i="3"/>
  <c r="G95" i="3"/>
  <c r="F95" i="3"/>
  <c r="E95" i="3"/>
  <c r="B95" i="3"/>
  <c r="H94" i="3"/>
  <c r="G94" i="3"/>
  <c r="F94" i="3"/>
  <c r="E94" i="3"/>
  <c r="B94" i="3"/>
  <c r="H93" i="3"/>
  <c r="G93" i="3"/>
  <c r="F93" i="3"/>
  <c r="E93" i="3"/>
  <c r="B93" i="3"/>
  <c r="H92" i="3"/>
  <c r="G92" i="3"/>
  <c r="F92" i="3"/>
  <c r="E92" i="3"/>
  <c r="B92" i="3"/>
  <c r="H91" i="3"/>
  <c r="G91" i="3"/>
  <c r="F91" i="3"/>
  <c r="E91" i="3"/>
  <c r="B91" i="3"/>
  <c r="H90" i="3"/>
  <c r="G90" i="3"/>
  <c r="F90" i="3"/>
  <c r="E90" i="3"/>
  <c r="B90" i="3"/>
  <c r="H89" i="3"/>
  <c r="G89" i="3"/>
  <c r="F89" i="3"/>
  <c r="E89" i="3"/>
  <c r="B89" i="3"/>
  <c r="H88" i="3"/>
  <c r="G88" i="3"/>
  <c r="F88" i="3"/>
  <c r="E88" i="3"/>
  <c r="B88" i="3"/>
  <c r="H87" i="3"/>
  <c r="G87" i="3"/>
  <c r="F87" i="3"/>
  <c r="E87" i="3"/>
  <c r="B87" i="3"/>
  <c r="H86" i="3"/>
  <c r="G86" i="3"/>
  <c r="F86" i="3"/>
  <c r="E86" i="3"/>
  <c r="B86" i="3"/>
  <c r="H85" i="3"/>
  <c r="G85" i="3"/>
  <c r="F85" i="3"/>
  <c r="E85" i="3"/>
  <c r="B85" i="3"/>
  <c r="H84" i="3"/>
  <c r="G84" i="3"/>
  <c r="F84" i="3"/>
  <c r="E84" i="3"/>
  <c r="B84" i="3"/>
  <c r="H83" i="3"/>
  <c r="G83" i="3"/>
  <c r="F83" i="3"/>
  <c r="E83" i="3"/>
  <c r="B83" i="3"/>
  <c r="H82" i="3"/>
  <c r="G82" i="3"/>
  <c r="F82" i="3"/>
  <c r="E82" i="3"/>
  <c r="B82" i="3"/>
  <c r="H81" i="3"/>
  <c r="G81" i="3"/>
  <c r="F81" i="3"/>
  <c r="E81" i="3"/>
  <c r="B81" i="3"/>
  <c r="H80" i="3"/>
  <c r="G80" i="3"/>
  <c r="F80" i="3"/>
  <c r="E80" i="3"/>
  <c r="B80" i="3"/>
  <c r="H79" i="3"/>
  <c r="G79" i="3"/>
  <c r="F79" i="3"/>
  <c r="E79" i="3"/>
  <c r="B79" i="3"/>
  <c r="H78" i="3"/>
  <c r="G78" i="3"/>
  <c r="F78" i="3"/>
  <c r="E78" i="3"/>
  <c r="B78" i="3"/>
  <c r="H77" i="3"/>
  <c r="G77" i="3"/>
  <c r="F77" i="3"/>
  <c r="E77" i="3"/>
  <c r="B77" i="3"/>
  <c r="H76" i="3"/>
  <c r="G76" i="3"/>
  <c r="F76" i="3"/>
  <c r="E76" i="3"/>
  <c r="B76" i="3"/>
  <c r="H75" i="3"/>
  <c r="G75" i="3"/>
  <c r="F75" i="3"/>
  <c r="E75" i="3"/>
  <c r="B75" i="3"/>
  <c r="H74" i="3"/>
  <c r="G74" i="3"/>
  <c r="F74" i="3"/>
  <c r="E74" i="3"/>
  <c r="B74" i="3"/>
  <c r="H73" i="3"/>
  <c r="G73" i="3"/>
  <c r="F73" i="3"/>
  <c r="E73" i="3"/>
  <c r="B73" i="3"/>
  <c r="H72" i="3"/>
  <c r="G72" i="3"/>
  <c r="F72" i="3"/>
  <c r="E72" i="3"/>
  <c r="B72" i="3"/>
  <c r="H71" i="3"/>
  <c r="G71" i="3"/>
  <c r="F71" i="3"/>
  <c r="E71" i="3"/>
  <c r="B71" i="3"/>
  <c r="H70" i="3"/>
  <c r="G70" i="3"/>
  <c r="F70" i="3"/>
  <c r="E70" i="3"/>
  <c r="B70" i="3"/>
  <c r="H69" i="3"/>
  <c r="G69" i="3"/>
  <c r="F69" i="3"/>
  <c r="E69" i="3"/>
  <c r="B69" i="3"/>
  <c r="H68" i="3"/>
  <c r="G68" i="3"/>
  <c r="F68" i="3"/>
  <c r="E68" i="3"/>
  <c r="B68" i="3"/>
  <c r="H67" i="3"/>
  <c r="G67" i="3"/>
  <c r="F67" i="3"/>
  <c r="E67" i="3"/>
  <c r="B67" i="3"/>
  <c r="H66" i="3"/>
  <c r="G66" i="3"/>
  <c r="F66" i="3"/>
  <c r="E66" i="3"/>
  <c r="B66" i="3"/>
  <c r="H65" i="3"/>
  <c r="G65" i="3"/>
  <c r="F65" i="3"/>
  <c r="E65" i="3"/>
  <c r="B65" i="3"/>
  <c r="H64" i="3"/>
  <c r="G64" i="3"/>
  <c r="F64" i="3"/>
  <c r="E64" i="3"/>
  <c r="B64" i="3"/>
  <c r="H63" i="3"/>
  <c r="G63" i="3"/>
  <c r="F63" i="3"/>
  <c r="E63" i="3"/>
  <c r="B63" i="3"/>
  <c r="H62" i="3"/>
  <c r="G62" i="3"/>
  <c r="F62" i="3"/>
  <c r="E62" i="3"/>
  <c r="B62" i="3"/>
  <c r="H61" i="3"/>
  <c r="G61" i="3"/>
  <c r="F61" i="3"/>
  <c r="E61" i="3"/>
  <c r="B61" i="3"/>
  <c r="H60" i="3"/>
  <c r="G60" i="3"/>
  <c r="F60" i="3"/>
  <c r="E60" i="3"/>
  <c r="B60" i="3"/>
  <c r="H59" i="3"/>
  <c r="G59" i="3"/>
  <c r="F59" i="3"/>
  <c r="E59" i="3"/>
  <c r="B59" i="3"/>
  <c r="H58" i="3"/>
  <c r="G58" i="3"/>
  <c r="F58" i="3"/>
  <c r="E58" i="3"/>
  <c r="B58" i="3"/>
  <c r="H57" i="3"/>
  <c r="G57" i="3"/>
  <c r="F57" i="3"/>
  <c r="E57" i="3"/>
  <c r="B57" i="3"/>
  <c r="H56" i="3"/>
  <c r="G56" i="3"/>
  <c r="F56" i="3"/>
  <c r="E56" i="3"/>
  <c r="B56" i="3"/>
  <c r="H55" i="3"/>
  <c r="G55" i="3"/>
  <c r="F55" i="3"/>
  <c r="E55" i="3"/>
  <c r="B55" i="3"/>
  <c r="H54" i="3"/>
  <c r="G54" i="3"/>
  <c r="F54" i="3"/>
  <c r="E54" i="3"/>
  <c r="B54" i="3"/>
  <c r="H53" i="3"/>
  <c r="G53" i="3"/>
  <c r="F53" i="3"/>
  <c r="E53" i="3"/>
  <c r="B53" i="3"/>
  <c r="H52" i="3"/>
  <c r="G52" i="3"/>
  <c r="F52" i="3"/>
  <c r="E52" i="3"/>
  <c r="B52" i="3"/>
  <c r="H51" i="3"/>
  <c r="G51" i="3"/>
  <c r="F51" i="3"/>
  <c r="E51" i="3"/>
  <c r="B51" i="3"/>
  <c r="H50" i="3"/>
  <c r="G50" i="3"/>
  <c r="F50" i="3"/>
  <c r="E50" i="3"/>
  <c r="B50" i="3"/>
  <c r="H49" i="3"/>
  <c r="G49" i="3"/>
  <c r="F49" i="3"/>
  <c r="E49" i="3"/>
  <c r="B49" i="3"/>
  <c r="H48" i="3"/>
  <c r="G48" i="3"/>
  <c r="F48" i="3"/>
  <c r="E48" i="3"/>
  <c r="B48" i="3"/>
  <c r="H47" i="3"/>
  <c r="G47" i="3"/>
  <c r="F47" i="3"/>
  <c r="E47" i="3"/>
  <c r="B47" i="3"/>
  <c r="H46" i="3"/>
  <c r="G46" i="3"/>
  <c r="F46" i="3"/>
  <c r="E46" i="3"/>
  <c r="B46" i="3"/>
  <c r="H45" i="3"/>
  <c r="G45" i="3"/>
  <c r="F45" i="3"/>
  <c r="E45" i="3"/>
  <c r="B45" i="3"/>
  <c r="H44" i="3"/>
  <c r="G44" i="3"/>
  <c r="F44" i="3"/>
  <c r="E44" i="3"/>
  <c r="B44" i="3"/>
  <c r="H43" i="3"/>
  <c r="G43" i="3"/>
  <c r="F43" i="3"/>
  <c r="E43" i="3"/>
  <c r="B43" i="3"/>
  <c r="H42" i="3"/>
  <c r="G42" i="3"/>
  <c r="F42" i="3"/>
  <c r="E42" i="3"/>
  <c r="B42" i="3"/>
  <c r="H41" i="3"/>
  <c r="G41" i="3"/>
  <c r="F41" i="3"/>
  <c r="E41" i="3"/>
  <c r="B41" i="3"/>
  <c r="H40" i="3"/>
  <c r="G40" i="3"/>
  <c r="F40" i="3"/>
  <c r="E40" i="3"/>
  <c r="B40" i="3"/>
  <c r="H39" i="3"/>
  <c r="G39" i="3"/>
  <c r="F39" i="3"/>
  <c r="E39" i="3"/>
  <c r="B39" i="3"/>
  <c r="H38" i="3"/>
  <c r="G38" i="3"/>
  <c r="F38" i="3"/>
  <c r="E38" i="3"/>
  <c r="B38" i="3"/>
  <c r="H37" i="3"/>
  <c r="G37" i="3"/>
  <c r="F37" i="3"/>
  <c r="E37" i="3"/>
  <c r="B37" i="3"/>
  <c r="H36" i="3"/>
  <c r="G36" i="3"/>
  <c r="F36" i="3"/>
  <c r="E36" i="3"/>
  <c r="B36" i="3"/>
  <c r="H35" i="3"/>
  <c r="G35" i="3"/>
  <c r="F35" i="3"/>
  <c r="E35" i="3"/>
  <c r="B35" i="3"/>
  <c r="H34" i="3"/>
  <c r="G34" i="3"/>
  <c r="F34" i="3"/>
  <c r="E34" i="3"/>
  <c r="B34" i="3"/>
  <c r="H33" i="3"/>
  <c r="G33" i="3"/>
  <c r="F33" i="3"/>
  <c r="E33" i="3"/>
  <c r="B33" i="3"/>
  <c r="H32" i="3"/>
  <c r="G32" i="3"/>
  <c r="F32" i="3"/>
  <c r="E32" i="3"/>
  <c r="B32" i="3"/>
  <c r="H31" i="3"/>
  <c r="G31" i="3"/>
  <c r="F31" i="3"/>
  <c r="E31" i="3"/>
  <c r="B31" i="3"/>
  <c r="H30" i="3"/>
  <c r="G30" i="3"/>
  <c r="F30" i="3"/>
  <c r="E30" i="3"/>
  <c r="B30" i="3"/>
  <c r="H29" i="3"/>
  <c r="G29" i="3"/>
  <c r="F29" i="3"/>
  <c r="E29" i="3"/>
  <c r="B29" i="3"/>
  <c r="H28" i="3"/>
  <c r="G28" i="3"/>
  <c r="F28" i="3"/>
  <c r="E28" i="3"/>
  <c r="B28" i="3"/>
  <c r="H27" i="3"/>
  <c r="G27" i="3"/>
  <c r="F27" i="3"/>
  <c r="E27" i="3"/>
  <c r="B27" i="3"/>
  <c r="H26" i="3"/>
  <c r="G26" i="3"/>
  <c r="F26" i="3"/>
  <c r="E26" i="3"/>
  <c r="B26" i="3"/>
  <c r="H25" i="3"/>
  <c r="G25" i="3"/>
  <c r="F25" i="3"/>
  <c r="E25" i="3"/>
  <c r="B25" i="3"/>
  <c r="H24" i="3"/>
  <c r="G24" i="3"/>
  <c r="F24" i="3"/>
  <c r="E24" i="3"/>
  <c r="B24" i="3"/>
  <c r="H23" i="3"/>
  <c r="G23" i="3"/>
  <c r="F23" i="3"/>
  <c r="E23" i="3"/>
  <c r="B23" i="3"/>
  <c r="H22" i="3"/>
  <c r="G22" i="3"/>
  <c r="F22" i="3"/>
  <c r="E22" i="3"/>
  <c r="B22" i="3"/>
  <c r="H21" i="3"/>
  <c r="G21" i="3"/>
  <c r="F21" i="3"/>
  <c r="E21" i="3"/>
  <c r="B21" i="3"/>
  <c r="H20" i="3"/>
  <c r="G20" i="3"/>
  <c r="F20" i="3"/>
  <c r="E20" i="3"/>
  <c r="B20" i="3"/>
  <c r="H19" i="3"/>
  <c r="G19" i="3"/>
  <c r="F19" i="3"/>
  <c r="E19" i="3"/>
  <c r="B19" i="3"/>
  <c r="H18" i="3"/>
  <c r="G18" i="3"/>
  <c r="F18" i="3"/>
  <c r="E18" i="3"/>
  <c r="B18" i="3"/>
  <c r="H17" i="3"/>
  <c r="G17" i="3"/>
  <c r="F17" i="3"/>
  <c r="E17" i="3"/>
  <c r="B17" i="3"/>
  <c r="H16" i="3"/>
  <c r="G16" i="3"/>
  <c r="F16" i="3"/>
  <c r="E16" i="3"/>
  <c r="B16" i="3"/>
  <c r="H15" i="3"/>
  <c r="G15" i="3"/>
  <c r="F15" i="3"/>
  <c r="E15" i="3"/>
  <c r="B15" i="3"/>
  <c r="H14" i="3"/>
  <c r="G14" i="3"/>
  <c r="F14" i="3"/>
  <c r="E14" i="3"/>
  <c r="B14" i="3"/>
  <c r="H13" i="3"/>
  <c r="G13" i="3"/>
  <c r="F13" i="3"/>
  <c r="E13" i="3"/>
  <c r="B13" i="3"/>
  <c r="H12" i="3"/>
  <c r="G12" i="3"/>
  <c r="F12" i="3"/>
  <c r="E12" i="3"/>
  <c r="B12" i="3"/>
  <c r="H11" i="3"/>
  <c r="G11" i="3"/>
  <c r="F11" i="3"/>
  <c r="E11" i="3"/>
  <c r="B11" i="3"/>
  <c r="H10" i="3"/>
  <c r="G10" i="3"/>
  <c r="F10" i="3"/>
  <c r="E10" i="3"/>
  <c r="B10" i="3"/>
  <c r="H9" i="3"/>
  <c r="G9" i="3"/>
  <c r="F9" i="3"/>
  <c r="E9" i="3"/>
  <c r="B9" i="3"/>
  <c r="H8" i="3"/>
  <c r="G8" i="3"/>
  <c r="F8" i="3"/>
  <c r="E8" i="3"/>
  <c r="B8" i="3"/>
  <c r="H7" i="3"/>
  <c r="G7" i="3"/>
  <c r="F7" i="3"/>
  <c r="E7" i="3"/>
  <c r="B7" i="3"/>
  <c r="H6" i="3"/>
  <c r="G6" i="3"/>
  <c r="F6" i="3"/>
  <c r="E6" i="3"/>
  <c r="B6" i="3"/>
  <c r="H5" i="3"/>
  <c r="G5" i="3"/>
  <c r="F5" i="3"/>
  <c r="E5" i="3"/>
  <c r="B5" i="3"/>
  <c r="D27" i="1" s="1"/>
  <c r="H4" i="3"/>
  <c r="G4" i="3"/>
  <c r="F4" i="3"/>
  <c r="E4" i="3"/>
  <c r="B4" i="3"/>
  <c r="H3" i="3"/>
  <c r="G3" i="3"/>
  <c r="F3" i="3"/>
  <c r="E3" i="3"/>
  <c r="B3" i="3"/>
  <c r="C35" i="1" s="1"/>
  <c r="Q82" i="2"/>
  <c r="P82" i="2"/>
  <c r="O82" i="2"/>
  <c r="N82" i="2"/>
  <c r="F82" i="2"/>
  <c r="Q81" i="2"/>
  <c r="P81" i="2"/>
  <c r="O81" i="2"/>
  <c r="N81" i="2"/>
  <c r="F81" i="2"/>
  <c r="Q80" i="2"/>
  <c r="P80" i="2"/>
  <c r="O80" i="2"/>
  <c r="N80" i="2"/>
  <c r="F80" i="2"/>
  <c r="Q79" i="2"/>
  <c r="P79" i="2"/>
  <c r="O79" i="2"/>
  <c r="N79" i="2"/>
  <c r="F79" i="2"/>
  <c r="Q78" i="2"/>
  <c r="P78" i="2"/>
  <c r="O78" i="2"/>
  <c r="N78" i="2"/>
  <c r="F78" i="2"/>
  <c r="Q77" i="2"/>
  <c r="P77" i="2"/>
  <c r="O77" i="2"/>
  <c r="N77" i="2"/>
  <c r="F77" i="2"/>
  <c r="Q76" i="2"/>
  <c r="P76" i="2"/>
  <c r="O76" i="2"/>
  <c r="N76" i="2"/>
  <c r="F76" i="2"/>
  <c r="Q75" i="2"/>
  <c r="P75" i="2"/>
  <c r="O75" i="2"/>
  <c r="N75" i="2"/>
  <c r="F75" i="2"/>
  <c r="Q74" i="2"/>
  <c r="P74" i="2"/>
  <c r="O74" i="2"/>
  <c r="N74" i="2"/>
  <c r="F74" i="2"/>
  <c r="Q73" i="2"/>
  <c r="P73" i="2"/>
  <c r="O73" i="2"/>
  <c r="N73" i="2"/>
  <c r="F73" i="2"/>
  <c r="Q72" i="2"/>
  <c r="P72" i="2"/>
  <c r="O72" i="2"/>
  <c r="N72" i="2"/>
  <c r="F72" i="2"/>
  <c r="Q71" i="2"/>
  <c r="P71" i="2"/>
  <c r="O71" i="2"/>
  <c r="N71" i="2"/>
  <c r="F71" i="2"/>
  <c r="Q70" i="2"/>
  <c r="P70" i="2"/>
  <c r="O70" i="2"/>
  <c r="N70" i="2"/>
  <c r="F70" i="2"/>
  <c r="Q69" i="2"/>
  <c r="P69" i="2"/>
  <c r="O69" i="2"/>
  <c r="N69" i="2"/>
  <c r="F69" i="2"/>
  <c r="Q68" i="2"/>
  <c r="P68" i="2"/>
  <c r="O68" i="2"/>
  <c r="N68" i="2"/>
  <c r="F68" i="2"/>
  <c r="Q67" i="2"/>
  <c r="P67" i="2"/>
  <c r="O67" i="2"/>
  <c r="N67" i="2"/>
  <c r="F67" i="2"/>
  <c r="Q66" i="2"/>
  <c r="P66" i="2"/>
  <c r="O66" i="2"/>
  <c r="N66" i="2"/>
  <c r="F66" i="2"/>
  <c r="Q65" i="2"/>
  <c r="P65" i="2"/>
  <c r="O65" i="2"/>
  <c r="N65" i="2"/>
  <c r="F65" i="2"/>
  <c r="Q64" i="2"/>
  <c r="P64" i="2"/>
  <c r="O64" i="2"/>
  <c r="N64" i="2"/>
  <c r="F64" i="2"/>
  <c r="Q63" i="2"/>
  <c r="P63" i="2"/>
  <c r="O63" i="2"/>
  <c r="N63" i="2"/>
  <c r="F63" i="2"/>
  <c r="Q62" i="2"/>
  <c r="P62" i="2"/>
  <c r="O62" i="2"/>
  <c r="N62" i="2"/>
  <c r="F62" i="2"/>
  <c r="Q61" i="2"/>
  <c r="P61" i="2"/>
  <c r="O61" i="2"/>
  <c r="N61" i="2"/>
  <c r="F61" i="2"/>
  <c r="Q60" i="2"/>
  <c r="P60" i="2"/>
  <c r="O60" i="2"/>
  <c r="N60" i="2"/>
  <c r="F60" i="2"/>
  <c r="Q59" i="2"/>
  <c r="P59" i="2"/>
  <c r="O59" i="2"/>
  <c r="N59" i="2"/>
  <c r="F59" i="2"/>
  <c r="Q58" i="2"/>
  <c r="P58" i="2"/>
  <c r="O58" i="2"/>
  <c r="N58" i="2"/>
  <c r="F58" i="2"/>
  <c r="Q57" i="2"/>
  <c r="P57" i="2"/>
  <c r="O57" i="2"/>
  <c r="N57" i="2"/>
  <c r="F57" i="2"/>
  <c r="Q56" i="2"/>
  <c r="P56" i="2"/>
  <c r="O56" i="2"/>
  <c r="N56" i="2"/>
  <c r="F56" i="2"/>
  <c r="Q55" i="2"/>
  <c r="P55" i="2"/>
  <c r="O55" i="2"/>
  <c r="N55" i="2"/>
  <c r="F55" i="2"/>
  <c r="Q54" i="2"/>
  <c r="P54" i="2"/>
  <c r="O54" i="2"/>
  <c r="N54" i="2"/>
  <c r="F54" i="2"/>
  <c r="Q53" i="2"/>
  <c r="P53" i="2"/>
  <c r="O53" i="2"/>
  <c r="N53" i="2"/>
  <c r="F53" i="2"/>
  <c r="Q52" i="2"/>
  <c r="P52" i="2"/>
  <c r="O52" i="2"/>
  <c r="N52" i="2"/>
  <c r="F52" i="2"/>
  <c r="Q51" i="2"/>
  <c r="P51" i="2"/>
  <c r="O51" i="2"/>
  <c r="N51" i="2"/>
  <c r="F51" i="2"/>
  <c r="Q50" i="2"/>
  <c r="P50" i="2"/>
  <c r="O50" i="2"/>
  <c r="N50" i="2"/>
  <c r="F50" i="2"/>
  <c r="Q49" i="2"/>
  <c r="P49" i="2"/>
  <c r="O49" i="2"/>
  <c r="N49" i="2"/>
  <c r="F49" i="2"/>
  <c r="Q48" i="2"/>
  <c r="P48" i="2"/>
  <c r="O48" i="2"/>
  <c r="N48" i="2"/>
  <c r="F48" i="2"/>
  <c r="Q47" i="2"/>
  <c r="P47" i="2"/>
  <c r="O47" i="2"/>
  <c r="N47" i="2"/>
  <c r="F47" i="2"/>
  <c r="Q46" i="2"/>
  <c r="P46" i="2"/>
  <c r="O46" i="2"/>
  <c r="N46" i="2"/>
  <c r="F46" i="2"/>
  <c r="Q45" i="2"/>
  <c r="P45" i="2"/>
  <c r="O45" i="2"/>
  <c r="N45" i="2"/>
  <c r="F45" i="2"/>
  <c r="Q44" i="2"/>
  <c r="P44" i="2"/>
  <c r="O44" i="2"/>
  <c r="N44" i="2"/>
  <c r="F44" i="2"/>
  <c r="Q43" i="2"/>
  <c r="P43" i="2"/>
  <c r="O43" i="2"/>
  <c r="N43" i="2"/>
  <c r="F43" i="2"/>
  <c r="Q42" i="2"/>
  <c r="P42" i="2"/>
  <c r="O42" i="2"/>
  <c r="N42" i="2"/>
  <c r="F42" i="2"/>
  <c r="Q41" i="2"/>
  <c r="P41" i="2"/>
  <c r="O41" i="2"/>
  <c r="N41" i="2"/>
  <c r="F41" i="2"/>
  <c r="Q40" i="2"/>
  <c r="P40" i="2"/>
  <c r="O40" i="2"/>
  <c r="N40" i="2"/>
  <c r="F40" i="2"/>
  <c r="Q39" i="2"/>
  <c r="P39" i="2"/>
  <c r="O39" i="2"/>
  <c r="N39" i="2"/>
  <c r="F39" i="2"/>
  <c r="Q38" i="2"/>
  <c r="P38" i="2"/>
  <c r="O38" i="2"/>
  <c r="N38" i="2"/>
  <c r="F38" i="2"/>
  <c r="Q37" i="2"/>
  <c r="P37" i="2"/>
  <c r="O37" i="2"/>
  <c r="N37" i="2"/>
  <c r="F37" i="2"/>
  <c r="Q36" i="2"/>
  <c r="P36" i="2"/>
  <c r="O36" i="2"/>
  <c r="N36" i="2"/>
  <c r="F36" i="2"/>
  <c r="Q35" i="2"/>
  <c r="P35" i="2"/>
  <c r="O35" i="2"/>
  <c r="N35" i="2"/>
  <c r="F35" i="2"/>
  <c r="Q34" i="2"/>
  <c r="P34" i="2"/>
  <c r="O34" i="2"/>
  <c r="N34" i="2"/>
  <c r="F34" i="2"/>
  <c r="Q33" i="2"/>
  <c r="P33" i="2"/>
  <c r="O33" i="2"/>
  <c r="N33" i="2"/>
  <c r="F33" i="2"/>
  <c r="Q32" i="2"/>
  <c r="P32" i="2"/>
  <c r="O32" i="2"/>
  <c r="N32" i="2"/>
  <c r="Q31" i="2"/>
  <c r="P31" i="2"/>
  <c r="O31" i="2"/>
  <c r="N31" i="2"/>
  <c r="Q30" i="2"/>
  <c r="P30" i="2"/>
  <c r="O30" i="2"/>
  <c r="N30" i="2"/>
  <c r="Q29" i="2"/>
  <c r="P29" i="2"/>
  <c r="O29" i="2"/>
  <c r="N29" i="2"/>
  <c r="Q28" i="2"/>
  <c r="P28" i="2"/>
  <c r="O28" i="2"/>
  <c r="N28" i="2"/>
  <c r="Q27" i="2"/>
  <c r="P27" i="2"/>
  <c r="O27" i="2"/>
  <c r="N27" i="2"/>
  <c r="Q26" i="2"/>
  <c r="P26" i="2"/>
  <c r="O26" i="2"/>
  <c r="N26" i="2"/>
  <c r="Q25" i="2"/>
  <c r="P25" i="2"/>
  <c r="O25" i="2"/>
  <c r="N25" i="2"/>
  <c r="Q24" i="2"/>
  <c r="P24" i="2"/>
  <c r="O24" i="2"/>
  <c r="N24" i="2"/>
  <c r="Q23" i="2"/>
  <c r="P23" i="2"/>
  <c r="O23" i="2"/>
  <c r="N23" i="2"/>
  <c r="Q22" i="2"/>
  <c r="P22" i="2"/>
  <c r="O22" i="2"/>
  <c r="N22" i="2"/>
  <c r="Q21" i="2"/>
  <c r="P21" i="2"/>
  <c r="O21" i="2"/>
  <c r="N21" i="2"/>
  <c r="Q20" i="2"/>
  <c r="P20" i="2"/>
  <c r="O20" i="2"/>
  <c r="N20" i="2"/>
  <c r="Q19" i="2"/>
  <c r="P19" i="2"/>
  <c r="O19" i="2"/>
  <c r="N19" i="2"/>
  <c r="Q18" i="2"/>
  <c r="P18" i="2"/>
  <c r="O18" i="2"/>
  <c r="N18" i="2"/>
  <c r="Q17" i="2"/>
  <c r="P17" i="2"/>
  <c r="O17" i="2"/>
  <c r="N17" i="2"/>
  <c r="Q16" i="2"/>
  <c r="P16" i="2"/>
  <c r="O16" i="2"/>
  <c r="N16" i="2"/>
  <c r="Q15" i="2"/>
  <c r="P15" i="2"/>
  <c r="O15" i="2"/>
  <c r="N15" i="2"/>
  <c r="Q14" i="2"/>
  <c r="P14" i="2"/>
  <c r="O14" i="2"/>
  <c r="N14" i="2"/>
  <c r="Q13" i="2"/>
  <c r="P13" i="2"/>
  <c r="O13" i="2"/>
  <c r="N13" i="2"/>
  <c r="Q12" i="2"/>
  <c r="P12" i="2"/>
  <c r="J34" i="1" s="1"/>
  <c r="O12" i="2"/>
  <c r="N12" i="2"/>
  <c r="Q11" i="2"/>
  <c r="P11" i="2"/>
  <c r="J33" i="1" s="1"/>
  <c r="O11" i="2"/>
  <c r="N11" i="2"/>
  <c r="Q10" i="2"/>
  <c r="P10" i="2"/>
  <c r="J32" i="1" s="1"/>
  <c r="O10" i="2"/>
  <c r="N10" i="2"/>
  <c r="Q9" i="2"/>
  <c r="P9" i="2"/>
  <c r="J31" i="1" s="1"/>
  <c r="O9" i="2"/>
  <c r="N9" i="2"/>
  <c r="Q8" i="2"/>
  <c r="P8" i="2"/>
  <c r="J30" i="1" s="1"/>
  <c r="O8" i="2"/>
  <c r="I30" i="1" s="1"/>
  <c r="N8" i="2"/>
  <c r="Q7" i="2"/>
  <c r="P7" i="2"/>
  <c r="J29" i="1" s="1"/>
  <c r="O7" i="2"/>
  <c r="N7" i="2"/>
  <c r="Q6" i="2"/>
  <c r="P6" i="2"/>
  <c r="J28" i="1" s="1"/>
  <c r="O6" i="2"/>
  <c r="I28" i="1" s="1"/>
  <c r="N6" i="2"/>
  <c r="Q5" i="2"/>
  <c r="P5" i="2"/>
  <c r="J27" i="1" s="1"/>
  <c r="O5" i="2"/>
  <c r="N5" i="2"/>
  <c r="Q4" i="2"/>
  <c r="P4" i="2"/>
  <c r="J26" i="1" s="1"/>
  <c r="O4" i="2"/>
  <c r="I26" i="1" s="1"/>
  <c r="N4" i="2"/>
  <c r="Q3" i="2"/>
  <c r="P3" i="2"/>
  <c r="J25" i="1" s="1"/>
  <c r="O3" i="2"/>
  <c r="I25" i="1" s="1"/>
  <c r="N3" i="2"/>
  <c r="I34" i="1"/>
  <c r="H34" i="1"/>
  <c r="G34" i="1"/>
  <c r="F34" i="1"/>
  <c r="I33" i="1"/>
  <c r="H33" i="1"/>
  <c r="G33" i="1"/>
  <c r="F33" i="1"/>
  <c r="I32" i="1"/>
  <c r="H32" i="1"/>
  <c r="G32" i="1"/>
  <c r="F32" i="1"/>
  <c r="I31" i="1"/>
  <c r="H31" i="1"/>
  <c r="G31" i="1"/>
  <c r="F31" i="1"/>
  <c r="H30" i="1"/>
  <c r="G30" i="1"/>
  <c r="F30" i="1"/>
  <c r="I29" i="1"/>
  <c r="H29" i="1"/>
  <c r="G29" i="1"/>
  <c r="F29" i="1"/>
  <c r="H28" i="1"/>
  <c r="G28" i="1"/>
  <c r="F28" i="1"/>
  <c r="I27" i="1"/>
  <c r="H27" i="1"/>
  <c r="G27" i="1"/>
  <c r="F27" i="1"/>
  <c r="H26" i="1"/>
  <c r="G26" i="1"/>
  <c r="F26" i="1"/>
  <c r="H25" i="1"/>
  <c r="G25" i="1"/>
  <c r="F25" i="1"/>
  <c r="H20" i="1"/>
  <c r="I20" i="1" s="1"/>
  <c r="G20" i="1"/>
  <c r="H19" i="1"/>
  <c r="G19" i="1"/>
  <c r="I19" i="1" s="1"/>
  <c r="H18" i="1"/>
  <c r="I18" i="1" s="1"/>
  <c r="G18" i="1"/>
  <c r="H17" i="1"/>
  <c r="G17" i="1"/>
  <c r="I17" i="1" s="1"/>
  <c r="H16" i="1"/>
  <c r="G16" i="1"/>
  <c r="I16" i="1" s="1"/>
  <c r="H15" i="1"/>
  <c r="G15" i="1"/>
  <c r="I15" i="1" s="1"/>
  <c r="H14" i="1"/>
  <c r="G14" i="1"/>
  <c r="I14" i="1" s="1"/>
  <c r="C14" i="1"/>
  <c r="B14" i="1"/>
  <c r="H13" i="1"/>
  <c r="G13" i="1"/>
  <c r="I13" i="1" s="1"/>
  <c r="B13" i="1"/>
  <c r="C13" i="1" s="1"/>
  <c r="H12" i="1"/>
  <c r="G12" i="1"/>
  <c r="I12" i="1" s="1"/>
  <c r="C12" i="1"/>
  <c r="B12" i="1"/>
  <c r="K7" i="1"/>
  <c r="I7" i="1"/>
  <c r="E7" i="1"/>
  <c r="C7" i="1"/>
  <c r="G7" i="1" s="1"/>
  <c r="A7" i="1"/>
  <c r="G2" i="1"/>
  <c r="B29" i="1" l="1"/>
  <c r="D25" i="1"/>
  <c r="D30" i="1"/>
  <c r="D35" i="1"/>
  <c r="B26" i="1"/>
  <c r="D37" i="1"/>
  <c r="D32" i="1"/>
  <c r="C28" i="1"/>
  <c r="C33" i="1"/>
  <c r="D36" i="1"/>
  <c r="B31" i="1"/>
  <c r="C29" i="1"/>
  <c r="C34" i="1"/>
  <c r="B36" i="1"/>
  <c r="B28" i="1"/>
  <c r="B33" i="1"/>
  <c r="C36" i="1"/>
  <c r="D28" i="1"/>
  <c r="D33" i="1"/>
  <c r="B37" i="1"/>
  <c r="C37" i="1"/>
  <c r="C26" i="1"/>
  <c r="C31" i="1"/>
  <c r="B38" i="1"/>
  <c r="D31" i="1"/>
  <c r="C38" i="1"/>
  <c r="D26" i="1"/>
  <c r="D38" i="1"/>
  <c r="D29" i="1"/>
  <c r="D34" i="1"/>
  <c r="B27" i="1"/>
  <c r="B32" i="1"/>
  <c r="C27" i="1"/>
  <c r="C32" i="1"/>
  <c r="B25" i="1"/>
  <c r="B30" i="1"/>
  <c r="B35" i="1"/>
  <c r="C25" i="1"/>
  <c r="C30" i="1"/>
</calcChain>
</file>

<file path=xl/sharedStrings.xml><?xml version="1.0" encoding="utf-8"?>
<sst xmlns="http://schemas.openxmlformats.org/spreadsheetml/2006/main" count="1278" uniqueCount="262">
  <si>
    <t>Reinigungsplan Gastronomie 2026 – Dashboard</t>
  </si>
  <si>
    <t>Monat wählen</t>
  </si>
  <si>
    <t>Januar</t>
  </si>
  <si>
    <t>Jahr</t>
  </si>
  <si>
    <t>Heute</t>
  </si>
  <si>
    <t>Kennzahlen im gewählten Monat</t>
  </si>
  <si>
    <t>Dokumentierte Einträge</t>
  </si>
  <si>
    <t>Erledigt</t>
  </si>
  <si>
    <t>Offen / nicht erledigt</t>
  </si>
  <si>
    <t>Erledigungsquote</t>
  </si>
  <si>
    <t>Abweichungen</t>
  </si>
  <si>
    <t>Ø Ist-Min.</t>
  </si>
  <si>
    <t>Statusübersicht</t>
  </si>
  <si>
    <t>Anzahl</t>
  </si>
  <si>
    <t>Anteil</t>
  </si>
  <si>
    <t>Hinweis</t>
  </si>
  <si>
    <t>Bereich</t>
  </si>
  <si>
    <t>Offen</t>
  </si>
  <si>
    <t>Quote</t>
  </si>
  <si>
    <t>vollständig dokumentiert</t>
  </si>
  <si>
    <t>Küche</t>
  </si>
  <si>
    <t>Teilweise</t>
  </si>
  <si>
    <t>mit Nacharbeit prüfen</t>
  </si>
  <si>
    <t>Spülküche</t>
  </si>
  <si>
    <t>Nicht erledigt</t>
  </si>
  <si>
    <t>sofort nacharbeiten</t>
  </si>
  <si>
    <t>Lager</t>
  </si>
  <si>
    <t>Kühlraum</t>
  </si>
  <si>
    <t>Servicebereich</t>
  </si>
  <si>
    <t>Bar</t>
  </si>
  <si>
    <t>Sanitär</t>
  </si>
  <si>
    <t>Abfallbereich</t>
  </si>
  <si>
    <t>Außenbereich</t>
  </si>
  <si>
    <t>Kalenderwoche</t>
  </si>
  <si>
    <t>Aufgaben aktuell</t>
  </si>
  <si>
    <t>Objekt</t>
  </si>
  <si>
    <t>Nächste Fälligkeit</t>
  </si>
  <si>
    <t>Status</t>
  </si>
  <si>
    <t>Reinigungsplan Gastronomie 2026</t>
  </si>
  <si>
    <t>ID</t>
  </si>
  <si>
    <t>Aufgabe</t>
  </si>
  <si>
    <t>Intervall</t>
  </si>
  <si>
    <t>Intervall Tage</t>
  </si>
  <si>
    <t>Wochentag</t>
  </si>
  <si>
    <t>Reinigungsmittel</t>
  </si>
  <si>
    <t>Dosierung</t>
  </si>
  <si>
    <t>Methode</t>
  </si>
  <si>
    <t>Verantwortlich</t>
  </si>
  <si>
    <t>Kontrolle nötig</t>
  </si>
  <si>
    <t>Aktiv</t>
  </si>
  <si>
    <t>Letzte Reinigung</t>
  </si>
  <si>
    <t>Tage bis fällig</t>
  </si>
  <si>
    <t>R001</t>
  </si>
  <si>
    <t>Arbeitsflächen</t>
  </si>
  <si>
    <t>Arbeitsflächen gründlich reinigen und desinfizieren</t>
  </si>
  <si>
    <t>Nach jeder Schicht</t>
  </si>
  <si>
    <t>Täglich</t>
  </si>
  <si>
    <t>Flächendesinfektion</t>
  </si>
  <si>
    <t>gebrauchsfertig</t>
  </si>
  <si>
    <t>Reinigen und desinfizieren, Einwirkzeit beachten</t>
  </si>
  <si>
    <t>Küchenteam</t>
  </si>
  <si>
    <t>Ja</t>
  </si>
  <si>
    <t>R002</t>
  </si>
  <si>
    <t>Schneidebretter</t>
  </si>
  <si>
    <t>Schneidebretter nach Produktgruppe reinigen</t>
  </si>
  <si>
    <t>Vorreinigen, reinigen, nachspülen, trocknen</t>
  </si>
  <si>
    <t>R003</t>
  </si>
  <si>
    <t>Herd / Kochfeld</t>
  </si>
  <si>
    <t>Fett- und Speisereste entfernen</t>
  </si>
  <si>
    <t>Fettlöser</t>
  </si>
  <si>
    <t>1:20</t>
  </si>
  <si>
    <t>Abbürsten, fettlösend reinigen, nachspülen</t>
  </si>
  <si>
    <t>R004</t>
  </si>
  <si>
    <t>Dunstabzug außen</t>
  </si>
  <si>
    <t>Oberflächen entfetten und Sichtkontrolle</t>
  </si>
  <si>
    <t>Wöchentlich</t>
  </si>
  <si>
    <t>Montag</t>
  </si>
  <si>
    <t>1:10</t>
  </si>
  <si>
    <t>Feucht wischen und Sichtkontrolle durchführen</t>
  </si>
  <si>
    <t>Spätdienst</t>
  </si>
  <si>
    <t>R005</t>
  </si>
  <si>
    <t>Backofen außen / innen sichtbar</t>
  </si>
  <si>
    <t>Sichtbare Rückstände reinigen</t>
  </si>
  <si>
    <t>Dienstag</t>
  </si>
  <si>
    <t>1:15</t>
  </si>
  <si>
    <t>R006</t>
  </si>
  <si>
    <t>Spülmaschine Siebe</t>
  </si>
  <si>
    <t>Siebe entnehmen, reinigen und wieder einsetzen</t>
  </si>
  <si>
    <t>Spülmaschinenreiniger</t>
  </si>
  <si>
    <t>nach Hersteller</t>
  </si>
  <si>
    <t>Entleeren, reinigen, desinfizieren</t>
  </si>
  <si>
    <t>R007</t>
  </si>
  <si>
    <t>Spülbereich / Spülbecken</t>
  </si>
  <si>
    <t>Becken, Armaturen und Ablagen reinigen</t>
  </si>
  <si>
    <t>Neutralreiniger</t>
  </si>
  <si>
    <t>1:50</t>
  </si>
  <si>
    <t>R008</t>
  </si>
  <si>
    <t>Trockenlager Regale</t>
  </si>
  <si>
    <t>Regale abwischen und Ware ordentlich stellen</t>
  </si>
  <si>
    <t>Mittwoch</t>
  </si>
  <si>
    <t>Lagerteam</t>
  </si>
  <si>
    <t>Nein</t>
  </si>
  <si>
    <t>R009</t>
  </si>
  <si>
    <t>Boden Trockenlager</t>
  </si>
  <si>
    <t>Boden kehren und feucht wischen</t>
  </si>
  <si>
    <t>Freitag</t>
  </si>
  <si>
    <t>Bodenreiniger</t>
  </si>
  <si>
    <t>1:80</t>
  </si>
  <si>
    <t>R010</t>
  </si>
  <si>
    <t>Kühlregale</t>
  </si>
  <si>
    <t>Regalböden reinigen, abgelaufene Ware melden</t>
  </si>
  <si>
    <t>Donnerstag</t>
  </si>
  <si>
    <t>R011</t>
  </si>
  <si>
    <t>Türgriffe / Dichtungen</t>
  </si>
  <si>
    <t>Dichtungen und Griffe reinigen und kontrollieren</t>
  </si>
  <si>
    <t>Frühdienst</t>
  </si>
  <si>
    <t>R012</t>
  </si>
  <si>
    <t>Theke / Buffetfläche</t>
  </si>
  <si>
    <t>Thekenflächen reinigen und desinfizieren</t>
  </si>
  <si>
    <t>Serviceteam</t>
  </si>
  <si>
    <t>R013</t>
  </si>
  <si>
    <t>Tische / Stühle</t>
  </si>
  <si>
    <t>Tische abwischen, Stühle prüfen</t>
  </si>
  <si>
    <t>R014</t>
  </si>
  <si>
    <t>Kaffeemaschine außen</t>
  </si>
  <si>
    <t>Außenflächen reinigen, Tropfschale leeren</t>
  </si>
  <si>
    <t>Barteam</t>
  </si>
  <si>
    <t>R015</t>
  </si>
  <si>
    <t>Zapfbereich / Arbeitsfläche</t>
  </si>
  <si>
    <t>Zapfbereich reinigen und klebrige Rückstände entfernen</t>
  </si>
  <si>
    <t>R016</t>
  </si>
  <si>
    <t>WC und Waschbecken</t>
  </si>
  <si>
    <t>Sanitärbereich reinigen, Papier und Seife auffüllen</t>
  </si>
  <si>
    <t>2× täglich</t>
  </si>
  <si>
    <t>Sanitärreiniger</t>
  </si>
  <si>
    <t>Auffüllen, reinigen, dokumentieren</t>
  </si>
  <si>
    <t>Gast-Team</t>
  </si>
  <si>
    <t>R017</t>
  </si>
  <si>
    <t>Türgriffe / Lichtschalter</t>
  </si>
  <si>
    <t>Kontaktflächen desinfizieren</t>
  </si>
  <si>
    <t>R018</t>
  </si>
  <si>
    <t>Müllbehälter innen / außen</t>
  </si>
  <si>
    <t>Behälter leeren, reinigen und desinfizieren</t>
  </si>
  <si>
    <t>Müllbeutel / Desinfektion</t>
  </si>
  <si>
    <t>R019</t>
  </si>
  <si>
    <t>Abfallplatz</t>
  </si>
  <si>
    <t>Boden und Stellflächen reinigen</t>
  </si>
  <si>
    <t>Samstag</t>
  </si>
  <si>
    <t>R020</t>
  </si>
  <si>
    <t>Eingangsbereich</t>
  </si>
  <si>
    <t>Eingang kehren, Flecken entfernen</t>
  </si>
  <si>
    <t>R021</t>
  </si>
  <si>
    <t>Kühlschrank außen</t>
  </si>
  <si>
    <t>Griffe und Fronten reinigen</t>
  </si>
  <si>
    <t>R022</t>
  </si>
  <si>
    <t>Kühlschrank innen</t>
  </si>
  <si>
    <t>Innenflächen reinigen, Ware kurzzeitig umlagern</t>
  </si>
  <si>
    <t>Monatlich</t>
  </si>
  <si>
    <t>Erster Montag</t>
  </si>
  <si>
    <t>R023</t>
  </si>
  <si>
    <t>Gefrierschrank Kontrolle</t>
  </si>
  <si>
    <t>Sichtkontrolle, Eisbildung dokumentieren</t>
  </si>
  <si>
    <t>Erster Dienstag</t>
  </si>
  <si>
    <t>R024</t>
  </si>
  <si>
    <t>Wände im Spritzbereich</t>
  </si>
  <si>
    <t>Spritzbereich reinigen</t>
  </si>
  <si>
    <t>Sonntag</t>
  </si>
  <si>
    <t>R025</t>
  </si>
  <si>
    <t>Speisekarten / Kartenhalter</t>
  </si>
  <si>
    <t>Kartenhalter reinigen, beschädigte Karten entfernen</t>
  </si>
  <si>
    <t>R026</t>
  </si>
  <si>
    <t>Gläserregal</t>
  </si>
  <si>
    <t>Regale auswischen und Gläser sauber einsortieren</t>
  </si>
  <si>
    <t>Glasreiniger</t>
  </si>
  <si>
    <t>Trocken reinigen, anschließend feucht nachwischen</t>
  </si>
  <si>
    <t>R027</t>
  </si>
  <si>
    <t>Bodenablauf</t>
  </si>
  <si>
    <t>Ablauf reinigen und Geruchskontrolle</t>
  </si>
  <si>
    <t>R028</t>
  </si>
  <si>
    <t>Lieferzone</t>
  </si>
  <si>
    <t>Boden reinigen und Verpackungsreste entfernen</t>
  </si>
  <si>
    <t>R029</t>
  </si>
  <si>
    <t>Spiegel / Ablagen</t>
  </si>
  <si>
    <t>Spiegel reinigen, Ablagen abwischen</t>
  </si>
  <si>
    <t>R030</t>
  </si>
  <si>
    <t>Grundreinigung Geräte außen</t>
  </si>
  <si>
    <t>Gerätefronten, Seitenflächen und Sockel reinigen</t>
  </si>
  <si>
    <t>Quartalsweise</t>
  </si>
  <si>
    <t>Quartalsende</t>
  </si>
  <si>
    <t>Edelstahlpflege</t>
  </si>
  <si>
    <t>Reinigungsprotokoll 2026</t>
  </si>
  <si>
    <t>Datum</t>
  </si>
  <si>
    <t>KW</t>
  </si>
  <si>
    <t>Schicht</t>
  </si>
  <si>
    <t>Aufgabe-ID</t>
  </si>
  <si>
    <t>Soll-Min.</t>
  </si>
  <si>
    <t>Ist-Min.</t>
  </si>
  <si>
    <t>Ergebnis</t>
  </si>
  <si>
    <t>Kontrolliert von</t>
  </si>
  <si>
    <t>Abweichung</t>
  </si>
  <si>
    <t>Korrekturmaßnahme</t>
  </si>
  <si>
    <t>Kürzel</t>
  </si>
  <si>
    <t>Bemerkung</t>
  </si>
  <si>
    <t>Nach Betriebsschluss</t>
  </si>
  <si>
    <t>Clara S.</t>
  </si>
  <si>
    <t>ET</t>
  </si>
  <si>
    <t>Beispieldatensatz</t>
  </si>
  <si>
    <t>David R.</t>
  </si>
  <si>
    <t>BM</t>
  </si>
  <si>
    <t>Anna K.</t>
  </si>
  <si>
    <t>AK</t>
  </si>
  <si>
    <t>DR</t>
  </si>
  <si>
    <t>Felix W.</t>
  </si>
  <si>
    <t>Wöchentliche Aufgabe</t>
  </si>
  <si>
    <t>Emilia T.</t>
  </si>
  <si>
    <t>Ben M.</t>
  </si>
  <si>
    <t>CS</t>
  </si>
  <si>
    <t>Monatliche Beispielaufgabe</t>
  </si>
  <si>
    <t>Mitteldienst</t>
  </si>
  <si>
    <t>Sichtbare Rückstände</t>
  </si>
  <si>
    <t>Nachkontrolle durchgeführt</t>
  </si>
  <si>
    <t>Zeitliche Verzögerung</t>
  </si>
  <si>
    <t>Aufgabe erneut eingeplant</t>
  </si>
  <si>
    <t>Nachreinigung erforderlich</t>
  </si>
  <si>
    <t>Team informiert</t>
  </si>
  <si>
    <t>Reinigungsmittel nachgefüllt</t>
  </si>
  <si>
    <t>Bereich gesperrt und gereinigt</t>
  </si>
  <si>
    <t>FW</t>
  </si>
  <si>
    <t>Kontrolle nachgeholt</t>
  </si>
  <si>
    <t>Reinigung am Folgetag ergänzt</t>
  </si>
  <si>
    <t>Einstellungen für Reinigungsplan Gastronomie 2026</t>
  </si>
  <si>
    <t>Monat</t>
  </si>
  <si>
    <t>Nummer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</si>
  <si>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</si>
  <si>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</si>
  <si>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</si>
  <si>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</si>
  <si>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</si>
  <si>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</si>
  <si>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</si>
  <si>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</si>
  <si>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</si>
  <si>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</si>
  <si>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</si>
  <si>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Mitarbeiter / Team</t>
  </si>
  <si>
    <t>Bereiche</t>
  </si>
  <si>
    <t>Tage</t>
  </si>
  <si>
    <t>Jährlich</t>
  </si>
  <si>
    <t>Wochentage</t>
  </si>
  <si>
    <t>Kalklöser</t>
  </si>
  <si>
    <t>Nach Bedarf</t>
  </si>
  <si>
    <t>Kurzanleitung</t>
  </si>
  <si>
    <t>1</t>
  </si>
  <si>
    <t>Im Blatt „Reinigungsplan“ die Aufgaben, Intervalle, Mittel und Zuständigkeiten anpassen.</t>
  </si>
  <si>
    <t>2</t>
  </si>
  <si>
    <t>Im Blatt „Protokoll“ Reinigungen eintragen. Bereich, Aufgabe und Standarddaten werden automatisch aus dem Plan gezogen.</t>
  </si>
  <si>
    <t>3</t>
  </si>
  <si>
    <t>Im Dashboard den gewünschten Monat wählen. Kennzahlen, Status und Diagramme aktualisieren sich automatisch.</t>
  </si>
  <si>
    <t>4</t>
  </si>
  <si>
    <t>Die Beispieldaten sind fiktiv und können überschrieben werden.</t>
  </si>
  <si>
    <t>5</t>
  </si>
  <si>
    <t>Die Vorlage ist für interne Organisation und Dokumentation gedacht und sollte an die betrieblichen Anforderungen angepasst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</si>
</sst>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8" x14ac:knownFonts="1">
    <font>
      <sz val="11"/>
      <name val="Carlito"/>
    </font>
    <font>
      <b/>
      <sz val="10"/>
      <color rgb="FFFFFFFF"/>
      <name val="Calibri"/>
    </font>
    <font>
      <sz val="10"/>
      <name val="Calibri"/>
    </font>
    <font>
      <b/>
      <sz val="10"/>
      <color rgb="FF1F2937"/>
      <name val="Calibri"/>
    </font>
    <font>
      <sz val="10"/>
      <color rgb="FF1F2937"/>
      <name val="Calibri"/>
    </font>
    <font>
      <b/>
      <sz val="16"/>
      <color rgb="FFFFFFFF"/>
      <name val="Calibri"/>
    </font>
    <font>
      <sz val="11"/>
      <name val="Carlito"/>
    </font>
    <font>
      <b/>
      <sz val="22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484E"/>
      </patternFill>
    </fill>
    <fill>
      <patternFill patternType="solid">
        <fgColor rgb="FF0F6F76"/>
      </patternFill>
    </fill>
    <fill>
      <patternFill patternType="solid">
        <fgColor rgb="FFE6F3F4"/>
      </patternFill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6" fillId="0" borderId="0"/>
  </cellStyleXfs>
  <cellXfs count="55">
    <xf numFmtId="0" fontId="0" fillId="0" borderId="0" xfId="0"/>
    <xf numFmtId="0" fontId="2" fillId="0" borderId="0" xfId="1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3" fillId="4" borderId="1" xfId="1" applyFont="1" applyFill="1" applyBorder="1" applyAlignment="1">
      <alignment vertical="center" wrapText="1"/>
    </xf>
    <xf numFmtId="0" fontId="3" fillId="4" borderId="2" xfId="1" applyFont="1" applyFill="1" applyBorder="1" applyAlignment="1">
      <alignment vertical="center" wrapText="1"/>
    </xf>
    <xf numFmtId="164" fontId="3" fillId="4" borderId="3" xfId="1" applyNumberFormat="1" applyFont="1" applyFill="1" applyBorder="1" applyAlignment="1">
      <alignment vertical="center" wrapText="1"/>
    </xf>
    <xf numFmtId="0" fontId="4" fillId="5" borderId="7" xfId="1" applyFont="1" applyFill="1" applyBorder="1" applyAlignment="1">
      <alignment vertical="center" wrapText="1"/>
    </xf>
    <xf numFmtId="0" fontId="4" fillId="5" borderId="8" xfId="1" applyFont="1" applyFill="1" applyBorder="1" applyAlignment="1">
      <alignment vertical="center" wrapText="1"/>
    </xf>
    <xf numFmtId="9" fontId="4" fillId="5" borderId="8" xfId="1" applyNumberFormat="1" applyFont="1" applyFill="1" applyBorder="1" applyAlignment="1">
      <alignment vertical="center" wrapText="1"/>
    </xf>
    <xf numFmtId="0" fontId="4" fillId="5" borderId="9" xfId="1" applyFont="1" applyFill="1" applyBorder="1" applyAlignment="1">
      <alignment vertical="center" wrapText="1"/>
    </xf>
    <xf numFmtId="0" fontId="4" fillId="5" borderId="10" xfId="1" applyFont="1" applyFill="1" applyBorder="1" applyAlignment="1">
      <alignment vertical="center" wrapText="1"/>
    </xf>
    <xf numFmtId="0" fontId="4" fillId="5" borderId="11" xfId="1" applyFont="1" applyFill="1" applyBorder="1" applyAlignment="1">
      <alignment vertical="center" wrapText="1"/>
    </xf>
    <xf numFmtId="9" fontId="4" fillId="5" borderId="11" xfId="1" applyNumberFormat="1" applyFont="1" applyFill="1" applyBorder="1" applyAlignment="1">
      <alignment vertical="center" wrapText="1"/>
    </xf>
    <xf numFmtId="0" fontId="4" fillId="5" borderId="12" xfId="1" applyFont="1" applyFill="1" applyBorder="1" applyAlignment="1">
      <alignment vertical="center" wrapText="1"/>
    </xf>
    <xf numFmtId="9" fontId="4" fillId="5" borderId="9" xfId="1" applyNumberFormat="1" applyFont="1" applyFill="1" applyBorder="1" applyAlignment="1">
      <alignment vertical="center" wrapText="1"/>
    </xf>
    <xf numFmtId="9" fontId="4" fillId="5" borderId="12" xfId="1" applyNumberFormat="1" applyFont="1" applyFill="1" applyBorder="1" applyAlignment="1">
      <alignment vertical="center" wrapText="1"/>
    </xf>
    <xf numFmtId="164" fontId="4" fillId="5" borderId="8" xfId="1" applyNumberFormat="1" applyFont="1" applyFill="1" applyBorder="1" applyAlignment="1">
      <alignment vertical="center" wrapText="1"/>
    </xf>
    <xf numFmtId="164" fontId="4" fillId="5" borderId="11" xfId="1" applyNumberFormat="1" applyFont="1" applyFill="1" applyBorder="1" applyAlignment="1">
      <alignment vertical="center" wrapText="1"/>
    </xf>
    <xf numFmtId="0" fontId="4" fillId="0" borderId="7" xfId="1" applyFont="1" applyBorder="1" applyAlignment="1">
      <alignment vertical="center" wrapText="1"/>
    </xf>
    <xf numFmtId="0" fontId="4" fillId="0" borderId="8" xfId="1" applyFont="1" applyBorder="1" applyAlignment="1">
      <alignment vertical="center" wrapText="1"/>
    </xf>
    <xf numFmtId="164" fontId="4" fillId="0" borderId="8" xfId="1" applyNumberFormat="1" applyFont="1" applyBorder="1" applyAlignment="1">
      <alignment vertical="center" wrapText="1"/>
    </xf>
    <xf numFmtId="0" fontId="4" fillId="0" borderId="9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164" fontId="4" fillId="0" borderId="11" xfId="1" applyNumberFormat="1" applyFont="1" applyBorder="1" applyAlignment="1">
      <alignment vertical="center" wrapText="1"/>
    </xf>
    <xf numFmtId="0" fontId="4" fillId="0" borderId="12" xfId="1" applyFont="1" applyBorder="1" applyAlignment="1">
      <alignment vertical="center" wrapText="1"/>
    </xf>
    <xf numFmtId="164" fontId="4" fillId="0" borderId="7" xfId="1" applyNumberFormat="1" applyFont="1" applyBorder="1" applyAlignment="1">
      <alignment vertical="center" wrapText="1"/>
    </xf>
    <xf numFmtId="1" fontId="4" fillId="0" borderId="8" xfId="1" applyNumberFormat="1" applyFont="1" applyBorder="1" applyAlignment="1">
      <alignment vertical="center" wrapText="1"/>
    </xf>
    <xf numFmtId="164" fontId="4" fillId="0" borderId="10" xfId="1" applyNumberFormat="1" applyFont="1" applyBorder="1" applyAlignment="1">
      <alignment vertical="center" wrapText="1"/>
    </xf>
    <xf numFmtId="1" fontId="4" fillId="0" borderId="11" xfId="1" applyNumberFormat="1" applyFont="1" applyBorder="1" applyAlignment="1">
      <alignment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vertical="center" wrapText="1"/>
    </xf>
    <xf numFmtId="0" fontId="2" fillId="0" borderId="9" xfId="1" applyFont="1" applyBorder="1" applyAlignment="1">
      <alignment vertical="center" wrapText="1"/>
    </xf>
    <xf numFmtId="0" fontId="2" fillId="0" borderId="10" xfId="1" applyFont="1" applyBorder="1" applyAlignment="1">
      <alignment vertical="center" wrapText="1"/>
    </xf>
    <xf numFmtId="0" fontId="2" fillId="0" borderId="12" xfId="1" applyFont="1" applyBorder="1" applyAlignment="1">
      <alignment vertical="center" wrapText="1"/>
    </xf>
    <xf numFmtId="0" fontId="1" fillId="3" borderId="13" xfId="1" applyFont="1" applyFill="1" applyBorder="1" applyAlignment="1">
      <alignment horizontal="center" vertical="center" wrapText="1"/>
    </xf>
    <xf numFmtId="0" fontId="2" fillId="0" borderId="14" xfId="1" applyFont="1" applyBorder="1" applyAlignment="1">
      <alignment vertical="center" wrapText="1"/>
    </xf>
    <xf numFmtId="0" fontId="2" fillId="0" borderId="15" xfId="1" applyFont="1" applyBorder="1" applyAlignment="1">
      <alignment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3" borderId="0" xfId="1" applyFont="1" applyFill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1" fontId="3" fillId="5" borderId="7" xfId="1" applyNumberFormat="1" applyFont="1" applyFill="1" applyBorder="1" applyAlignment="1">
      <alignment horizontal="center" vertical="center" wrapText="1"/>
    </xf>
    <xf numFmtId="1" fontId="3" fillId="5" borderId="8" xfId="1" applyNumberFormat="1" applyFont="1" applyFill="1" applyBorder="1" applyAlignment="1">
      <alignment horizontal="center" vertical="center" wrapText="1"/>
    </xf>
    <xf numFmtId="0" fontId="3" fillId="5" borderId="10" xfId="1" applyFont="1" applyFill="1" applyBorder="1" applyAlignment="1">
      <alignment horizontal="center" vertical="center" wrapText="1"/>
    </xf>
    <xf numFmtId="0" fontId="3" fillId="5" borderId="11" xfId="1" applyFont="1" applyFill="1" applyBorder="1" applyAlignment="1">
      <alignment horizontal="center" vertical="center" wrapText="1"/>
    </xf>
    <xf numFmtId="9" fontId="3" fillId="5" borderId="8" xfId="1" applyNumberFormat="1" applyFont="1" applyFill="1" applyBorder="1" applyAlignment="1">
      <alignment horizontal="center" vertical="center" wrapText="1"/>
    </xf>
    <xf numFmtId="9" fontId="3" fillId="5" borderId="11" xfId="1" applyNumberFormat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1" fontId="3" fillId="5" borderId="9" xfId="1" applyNumberFormat="1" applyFont="1" applyFill="1" applyBorder="1" applyAlignment="1">
      <alignment horizontal="center" vertical="center" wrapText="1"/>
    </xf>
    <xf numFmtId="1" fontId="3" fillId="5" borderId="11" xfId="1" applyNumberFormat="1" applyFont="1" applyFill="1" applyBorder="1" applyAlignment="1">
      <alignment horizontal="center" vertical="center" wrapText="1"/>
    </xf>
    <xf numFmtId="1" fontId="3" fillId="5" borderId="12" xfId="1" applyNumberFormat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</cellXfs>
  <cellStyles count="2">
    <cellStyle name="Normal" xfId="1" xr:uid="{00000000-0005-0000-0000-000000000000}"/>
    <cellStyle name="Standard" xfId="0" builtinId="0"/>
  </cellStyles>
  <dxfs count="13">
    <dxf>
      <font>
        <color rgb="FF166534"/>
      </font>
      <fill>
        <patternFill patternType="solid">
          <bgColor rgb="FFDCFCE7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991B1B"/>
      </font>
      <fill>
        <patternFill patternType="solid">
          <bgColor rgb="FFFEE2E2"/>
        </patternFill>
      </fill>
    </dxf>
    <dxf>
      <font>
        <color rgb="FF92400E"/>
      </font>
      <fill>
        <patternFill patternType="solid">
          <bgColor rgb="FFFEF3C7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991B1B"/>
      </font>
      <fill>
        <patternFill patternType="solid">
          <bgColor rgb="FFFEE2E2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b/>
        <color rgb="FF166534"/>
      </font>
      <fill>
        <patternFill patternType="solid">
          <bgColor rgb="FFDCFCE7"/>
        </patternFill>
      </fill>
    </dxf>
    <dxf>
      <font>
        <b/>
        <color rgb="FF991B1B"/>
      </font>
      <fill>
        <patternFill patternType="solid">
          <bgColor rgb="FFFEE2E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Status im Monat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Anzahl</c:v>
          </c:tx>
          <c:cat>
            <c:strRef>
              <c:f>Dashboard!$A$12:$A$14</c:f>
              <c:strCache>
                <c:ptCount val="3"/>
                <c:pt idx="0">
                  <c:v>Erledigt</c:v>
                </c:pt>
                <c:pt idx="1">
                  <c:v>Teilweise</c:v>
                </c:pt>
                <c:pt idx="2">
                  <c:v>Nicht erledigt</c:v>
                </c:pt>
              </c:strCache>
            </c:strRef>
          </c:cat>
          <c:val>
            <c:numRef>
              <c:f>Dashboard!$B$12:$B$14</c:f>
              <c:numCache>
                <c:formatCode>General</c:formatCode>
                <c:ptCount val="3"/>
                <c:pt idx="0">
                  <c:v>106</c:v>
                </c:pt>
                <c:pt idx="1">
                  <c:v>13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2C-41E0-BC1B-DADBAA2F0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solidFill>
      <a:schemeClr val="accent6">
        <a:lumMod val="20000"/>
        <a:lumOff val="8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Erledigt / offen nach Bereich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Erledigt</c:v>
          </c:tx>
          <c:invertIfNegative val="1"/>
          <c:cat>
            <c:strRef>
              <c:f>Dashboard!$F$12:$F$20</c:f>
              <c:strCache>
                <c:ptCount val="9"/>
                <c:pt idx="0">
                  <c:v>Küche</c:v>
                </c:pt>
                <c:pt idx="1">
                  <c:v>Spülküche</c:v>
                </c:pt>
                <c:pt idx="2">
                  <c:v>Lager</c:v>
                </c:pt>
                <c:pt idx="3">
                  <c:v>Kühlraum</c:v>
                </c:pt>
                <c:pt idx="4">
                  <c:v>Servicebereich</c:v>
                </c:pt>
                <c:pt idx="5">
                  <c:v>Bar</c:v>
                </c:pt>
                <c:pt idx="6">
                  <c:v>Sanitär</c:v>
                </c:pt>
                <c:pt idx="7">
                  <c:v>Abfallbereich</c:v>
                </c:pt>
                <c:pt idx="8">
                  <c:v>Außenbereich</c:v>
                </c:pt>
              </c:strCache>
            </c:strRef>
          </c:cat>
          <c:val>
            <c:numRef>
              <c:f>Dashboard!$G$12:$G$20</c:f>
              <c:numCache>
                <c:formatCode>General</c:formatCode>
                <c:ptCount val="9"/>
                <c:pt idx="0">
                  <c:v>30</c:v>
                </c:pt>
                <c:pt idx="1">
                  <c:v>14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15</c:v>
                </c:pt>
                <c:pt idx="6">
                  <c:v>12</c:v>
                </c:pt>
                <c:pt idx="7">
                  <c:v>8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79-43CE-8ED2-F1523E0AF160}"/>
            </c:ext>
          </c:extLst>
        </c:ser>
        <c:ser>
          <c:idx val="1"/>
          <c:order val="1"/>
          <c:tx>
            <c:v>Offen</c:v>
          </c:tx>
          <c:invertIfNegative val="1"/>
          <c:cat>
            <c:strRef>
              <c:f>Dashboard!$F$12:$F$20</c:f>
              <c:strCache>
                <c:ptCount val="9"/>
                <c:pt idx="0">
                  <c:v>Küche</c:v>
                </c:pt>
                <c:pt idx="1">
                  <c:v>Spülküche</c:v>
                </c:pt>
                <c:pt idx="2">
                  <c:v>Lager</c:v>
                </c:pt>
                <c:pt idx="3">
                  <c:v>Kühlraum</c:v>
                </c:pt>
                <c:pt idx="4">
                  <c:v>Servicebereich</c:v>
                </c:pt>
                <c:pt idx="5">
                  <c:v>Bar</c:v>
                </c:pt>
                <c:pt idx="6">
                  <c:v>Sanitär</c:v>
                </c:pt>
                <c:pt idx="7">
                  <c:v>Abfallbereich</c:v>
                </c:pt>
                <c:pt idx="8">
                  <c:v>Außenbereich</c:v>
                </c:pt>
              </c:strCache>
            </c:strRef>
          </c:cat>
          <c:val>
            <c:numRef>
              <c:f>Dashboard!$H$12:$H$20</c:f>
              <c:numCache>
                <c:formatCode>General</c:formatCode>
                <c:ptCount val="9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79-43CE-8ED2-F1523E0AF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solidFill>
      <a:schemeClr val="accent6">
        <a:lumMod val="20000"/>
        <a:lumOff val="8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Dokumentation nach Kalenderwoche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Erledigt</c:v>
          </c:tx>
          <c:cat>
            <c:numRef>
              <c:f>Dashboard!$A$25:$A$38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Dashboard!$B$25:$B$38</c:f>
              <c:numCache>
                <c:formatCode>General</c:formatCode>
                <c:ptCount val="14"/>
                <c:pt idx="0">
                  <c:v>0</c:v>
                </c:pt>
                <c:pt idx="1">
                  <c:v>41</c:v>
                </c:pt>
                <c:pt idx="2">
                  <c:v>42</c:v>
                </c:pt>
                <c:pt idx="3">
                  <c:v>23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D1-46A7-B3D8-D13625D73FB5}"/>
            </c:ext>
          </c:extLst>
        </c:ser>
        <c:ser>
          <c:idx val="1"/>
          <c:order val="1"/>
          <c:tx>
            <c:v>Teilweise</c:v>
          </c:tx>
          <c:cat>
            <c:numRef>
              <c:f>Dashboard!$A$25:$A$38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Dashboard!$C$25:$C$38</c:f>
              <c:numCache>
                <c:formatCode>General</c:formatCode>
                <c:ptCount val="14"/>
                <c:pt idx="0">
                  <c:v>0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D1-46A7-B3D8-D13625D73FB5}"/>
            </c:ext>
          </c:extLst>
        </c:ser>
        <c:ser>
          <c:idx val="2"/>
          <c:order val="2"/>
          <c:tx>
            <c:v>Nicht erledigt</c:v>
          </c:tx>
          <c:cat>
            <c:numRef>
              <c:f>Dashboard!$A$25:$A$38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Dashboard!$D$25:$D$38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D1-46A7-B3D8-D13625D73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solidFill>
      <a:schemeClr val="accent6">
        <a:lumMod val="20000"/>
        <a:lumOff val="8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10</xdr:row>
      <xdr:rowOff>0</xdr:rowOff>
    </xdr:from>
    <xdr:to>
      <xdr:col>13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23</xdr:row>
      <xdr:rowOff>0</xdr:rowOff>
    </xdr:from>
    <xdr:to>
      <xdr:col>13</xdr:col>
      <xdr:colOff>0</xdr:colOff>
      <xdr:row>38</xdr:row>
      <xdr:rowOff>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0</xdr:rowOff>
    </xdr:from>
    <xdr:to>
      <xdr:col>12</xdr:col>
      <xdr:colOff>904875</xdr:colOff>
      <xdr:row>56</xdr:row>
      <xdr:rowOff>0</xdr:rowOff>
    </xdr:to>
    <xdr:graphicFrame macro="">
      <xdr:nvGraphicFramePr>
        <xdr:cNvPr id="4" name="Char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Reinigungsplan" displayName="tblReinigungsplan" ref="A2:Q82">
  <tableColumns count="17">
    <tableColumn id="1" xr3:uid="{00000000-0010-0000-0000-000001000000}" name="ID"/>
    <tableColumn id="2" xr3:uid="{00000000-0010-0000-0000-000002000000}" name="Bereich"/>
    <tableColumn id="3" xr3:uid="{00000000-0010-0000-0000-000003000000}" name="Objekt"/>
    <tableColumn id="4" xr3:uid="{00000000-0010-0000-0000-000004000000}" name="Aufgabe"/>
    <tableColumn id="5" xr3:uid="{00000000-0010-0000-0000-000005000000}" name="Intervall"/>
    <tableColumn id="6" xr3:uid="{00000000-0010-0000-0000-000006000000}" name="Intervall Tage"/>
    <tableColumn id="7" xr3:uid="{00000000-0010-0000-0000-000007000000}" name="Wochentag"/>
    <tableColumn id="8" xr3:uid="{00000000-0010-0000-0000-000008000000}" name="Reinigungsmittel"/>
    <tableColumn id="9" xr3:uid="{00000000-0010-0000-0000-000009000000}" name="Dosierung"/>
    <tableColumn id="10" xr3:uid="{00000000-0010-0000-0000-00000A000000}" name="Methode"/>
    <tableColumn id="11" xr3:uid="{00000000-0010-0000-0000-00000B000000}" name="Verantwortlich"/>
    <tableColumn id="12" xr3:uid="{00000000-0010-0000-0000-00000C000000}" name="Kontrolle nötig"/>
    <tableColumn id="13" xr3:uid="{00000000-0010-0000-0000-00000D000000}" name="Aktiv"/>
    <tableColumn id="14" xr3:uid="{00000000-0010-0000-0000-00000E000000}" name="Letzte Reinigung"/>
    <tableColumn id="15" xr3:uid="{00000000-0010-0000-0000-00000F000000}" name="Nächste Fälligkeit"/>
    <tableColumn id="16" xr3:uid="{00000000-0010-0000-0000-000010000000}" name="Status"/>
    <tableColumn id="17" xr3:uid="{00000000-0010-0000-0000-000011000000}" name="Tage bis fälli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Reinigungsprotokoll" displayName="tblReinigungsprotokoll" ref="A2:P202">
  <tableColumns count="16">
    <tableColumn id="1" xr3:uid="{00000000-0010-0000-0100-000001000000}" name="Datum"/>
    <tableColumn id="2" xr3:uid="{00000000-0010-0000-0100-000002000000}" name="KW"/>
    <tableColumn id="3" xr3:uid="{00000000-0010-0000-0100-000003000000}" name="Schicht"/>
    <tableColumn id="4" xr3:uid="{00000000-0010-0000-0100-000004000000}" name="Aufgabe-ID"/>
    <tableColumn id="5" xr3:uid="{00000000-0010-0000-0100-000005000000}" name="Bereich"/>
    <tableColumn id="6" xr3:uid="{00000000-0010-0000-0100-000006000000}" name="Objekt"/>
    <tableColumn id="7" xr3:uid="{00000000-0010-0000-0100-000007000000}" name="Aufgabe"/>
    <tableColumn id="8" xr3:uid="{00000000-0010-0000-0100-000008000000}" name="Intervall"/>
    <tableColumn id="9" xr3:uid="{00000000-0010-0000-0100-000009000000}" name="Soll-Min."/>
    <tableColumn id="10" xr3:uid="{00000000-0010-0000-0100-00000A000000}" name="Ist-Min."/>
    <tableColumn id="11" xr3:uid="{00000000-0010-0000-0100-00000B000000}" name="Ergebnis"/>
    <tableColumn id="12" xr3:uid="{00000000-0010-0000-0100-00000C000000}" name="Kontrolliert von"/>
    <tableColumn id="13" xr3:uid="{00000000-0010-0000-0100-00000D000000}" name="Abweichung"/>
    <tableColumn id="14" xr3:uid="{00000000-0010-0000-0100-00000E000000}" name="Korrekturmaßnahme"/>
    <tableColumn id="15" xr3:uid="{00000000-0010-0000-0100-00000F000000}" name="Kürzel"/>
    <tableColumn id="16" xr3:uid="{00000000-0010-0000-0100-000010000000}" name="Bemerku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"/>
  <sheetViews>
    <sheetView tabSelected="1" workbookViewId="0">
      <selection activeCell="O15" sqref="O15"/>
    </sheetView>
  </sheetViews>
  <sheetFormatPr baseColWidth="10" defaultColWidth="9" defaultRowHeight="15" x14ac:dyDescent="0.25"/>
  <cols>
    <col min="1" max="1" width="18" customWidth="1"/>
    <col min="2" max="2" width="12" customWidth="1"/>
    <col min="3" max="3" width="14" customWidth="1"/>
    <col min="4" max="4" width="18" customWidth="1"/>
    <col min="5" max="5" width="4.375" bestFit="1" customWidth="1"/>
    <col min="6" max="6" width="18" customWidth="1"/>
    <col min="7" max="8" width="12" customWidth="1"/>
    <col min="9" max="9" width="14" customWidth="1"/>
    <col min="10" max="11" width="16" customWidth="1"/>
    <col min="12" max="13" width="12" customWidth="1"/>
  </cols>
  <sheetData>
    <row r="1" spans="1:13" ht="28.5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x14ac:dyDescent="0.25">
      <c r="A2" s="3" t="s">
        <v>1</v>
      </c>
      <c r="B2" s="4" t="s">
        <v>2</v>
      </c>
      <c r="C2" s="4"/>
      <c r="D2" s="4" t="s">
        <v>3</v>
      </c>
      <c r="E2" s="4">
        <v>2026</v>
      </c>
      <c r="F2" s="4" t="s">
        <v>4</v>
      </c>
      <c r="G2" s="5" t="str">
        <f ca="1">RIGHT("0"&amp;DAY(TODAY()),2)&amp;"."&amp;RIGHT("0"&amp;MONTH(TODAY()),2)&amp;"."&amp;YEAR(TODAY())</f>
        <v>01.06.2026</v>
      </c>
      <c r="H2" s="2"/>
      <c r="I2" s="2"/>
      <c r="J2" s="2"/>
      <c r="K2" s="2"/>
      <c r="L2" s="2"/>
      <c r="M2" s="2"/>
    </row>
    <row r="3" spans="1:13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x14ac:dyDescent="0.25">
      <c r="A4" s="40" t="s">
        <v>5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</row>
    <row r="5" spans="1:13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x14ac:dyDescent="0.25">
      <c r="A6" s="41" t="s">
        <v>6</v>
      </c>
      <c r="B6" s="42"/>
      <c r="C6" s="42" t="s">
        <v>7</v>
      </c>
      <c r="D6" s="42"/>
      <c r="E6" s="42" t="s">
        <v>8</v>
      </c>
      <c r="F6" s="42"/>
      <c r="G6" s="42" t="s">
        <v>9</v>
      </c>
      <c r="H6" s="42"/>
      <c r="I6" s="42" t="s">
        <v>10</v>
      </c>
      <c r="J6" s="42"/>
      <c r="K6" s="42" t="s">
        <v>11</v>
      </c>
      <c r="L6" s="49"/>
      <c r="M6" s="2"/>
    </row>
    <row r="7" spans="1:13" x14ac:dyDescent="0.25">
      <c r="A7" s="43">
        <f>COUNTIFS(Protokoll!$A$3:$A$202,"&gt;="&amp;DATE($E$2,MATCH($B$2,Einstellungen!$A$4:$A$15,0),1),Protokoll!$A$3:$A$202,"&lt;"&amp;EDATE(DATE($E$2,MATCH($B$2,Einstellungen!$A$4:$A$15,0),1),1))</f>
        <v>120</v>
      </c>
      <c r="B7" s="44"/>
      <c r="C7" s="44">
        <f>COUNTIFS(Protokoll!$A$3:$A$202,"&gt;="&amp;DATE($E$2,MATCH($B$2,Einstellungen!$A$4:$A$15,0),1),Protokoll!$A$3:$A$202,"&lt;"&amp;EDATE(DATE($E$2,MATCH($B$2,Einstellungen!$A$4:$A$15,0),1),1),Protokoll!$K$3:$K$202,"Erledigt")</f>
        <v>106</v>
      </c>
      <c r="D7" s="44"/>
      <c r="E7" s="44">
        <f>COUNTIFS(Protokoll!$A$3:$A$202,"&gt;="&amp;DATE($E$2,MATCH($B$2,Einstellungen!$A$4:$A$15,0),1),Protokoll!$A$3:$A$202,"&lt;"&amp;EDATE(DATE($E$2,MATCH($B$2,Einstellungen!$A$4:$A$15,0),1),1),Protokoll!$K$3:$K$202,"&lt;&gt;Erledigt",Protokoll!$K$3:$K$202,"&lt;&gt;")</f>
        <v>14</v>
      </c>
      <c r="F7" s="44"/>
      <c r="G7" s="47">
        <f>IFERROR(C7/A7,0)</f>
        <v>0.8833333333333333</v>
      </c>
      <c r="H7" s="47"/>
      <c r="I7" s="44">
        <f>COUNTIFS(Protokoll!$A$3:$A$202,"&gt;="&amp;DATE($E$2,MATCH($B$2,Einstellungen!$A$4:$A$15,0),1),Protokoll!$A$3:$A$202,"&lt;"&amp;EDATE(DATE($E$2,MATCH($B$2,Einstellungen!$A$4:$A$15,0),1),1),Protokoll!$K$3:$K$202,"Teilweise")+COUNTIFS(Protokoll!$A$3:$A$202,"&gt;="&amp;DATE($E$2,MATCH($B$2,Einstellungen!$A$4:$A$15,0),1),Protokoll!$A$3:$A$202,"&lt;"&amp;EDATE(DATE($E$2,MATCH($B$2,Einstellungen!$A$4:$A$15,0),1),1),Protokoll!$K$3:$K$202,"Nicht erledigt")</f>
        <v>14</v>
      </c>
      <c r="J7" s="44"/>
      <c r="K7" s="44">
        <f>IFERROR(SUMIFS(Protokoll!$J$3:$J$202,Protokoll!$A$3:$A$202,"&gt;="&amp;DATE($E$2,MATCH($B$2,Einstellungen!$A$4:$A$15,0),1),Protokoll!$A$3:$A$202,"&lt;"&amp;EDATE(DATE($E$2,MATCH($B$2,Einstellungen!$A$4:$A$15,0),1),1))/COUNTIFS(Protokoll!$A$3:$A$202,"&gt;="&amp;DATE($E$2,MATCH($B$2,Einstellungen!$A$4:$A$15,0),1),Protokoll!$A$3:$A$202,"&lt;"&amp;EDATE(DATE($E$2,MATCH($B$2,Einstellungen!$A$4:$A$15,0),1),1),Protokoll!$J$3:$J$202,"&gt;0"),0)</f>
        <v>14.225</v>
      </c>
      <c r="L7" s="50"/>
      <c r="M7" s="2"/>
    </row>
    <row r="8" spans="1:13" x14ac:dyDescent="0.25">
      <c r="A8" s="45"/>
      <c r="B8" s="46"/>
      <c r="C8" s="46"/>
      <c r="D8" s="46"/>
      <c r="E8" s="46"/>
      <c r="F8" s="46"/>
      <c r="G8" s="48"/>
      <c r="H8" s="48"/>
      <c r="I8" s="46"/>
      <c r="J8" s="46"/>
      <c r="K8" s="51"/>
      <c r="L8" s="52"/>
      <c r="M8" s="2"/>
    </row>
    <row r="9" spans="1:13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x14ac:dyDescent="0.25">
      <c r="A11" s="30" t="s">
        <v>12</v>
      </c>
      <c r="B11" s="39" t="s">
        <v>13</v>
      </c>
      <c r="C11" s="39" t="s">
        <v>14</v>
      </c>
      <c r="D11" s="31" t="s">
        <v>15</v>
      </c>
      <c r="E11" s="2"/>
      <c r="F11" s="30" t="s">
        <v>16</v>
      </c>
      <c r="G11" s="39" t="s">
        <v>7</v>
      </c>
      <c r="H11" s="39" t="s">
        <v>17</v>
      </c>
      <c r="I11" s="31" t="s">
        <v>18</v>
      </c>
      <c r="J11" s="2"/>
      <c r="K11" s="2"/>
      <c r="L11" s="2"/>
      <c r="M11" s="2"/>
    </row>
    <row r="12" spans="1:13" ht="25.5" x14ac:dyDescent="0.25">
      <c r="A12" s="6" t="s">
        <v>7</v>
      </c>
      <c r="B12" s="7">
        <f>COUNTIFS(Protokoll!$A$3:$A$202,"&gt;="&amp;DATE($E$2,MATCH($B$2,Einstellungen!$A$4:$A$15,0),1),Protokoll!$A$3:$A$202,"&lt;"&amp;EDATE(DATE($E$2,MATCH($B$2,Einstellungen!$A$4:$A$15,0),1),1),Protokoll!$K$3:$K$202,A12)</f>
        <v>106</v>
      </c>
      <c r="C12" s="8">
        <f>IFERROR(B12/$A$7,0)</f>
        <v>0.8833333333333333</v>
      </c>
      <c r="D12" s="9" t="s">
        <v>19</v>
      </c>
      <c r="E12" s="2"/>
      <c r="F12" s="6" t="s">
        <v>20</v>
      </c>
      <c r="G12" s="7">
        <f>COUNTIFS(Protokoll!$A$3:$A$202,"&gt;="&amp;DATE($E$2,MATCH($B$2,Einstellungen!$A$4:$A$15,0),1),Protokoll!$A$3:$A$202,"&lt;"&amp;EDATE(DATE($E$2,MATCH($B$2,Einstellungen!$A$4:$A$15,0),1),1),Protokoll!$E$3:$E$202,F12,Protokoll!$K$3:$K$202,"Erledigt")</f>
        <v>30</v>
      </c>
      <c r="H12" s="7">
        <f>COUNTIFS(Protokoll!$A$3:$A$202,"&gt;="&amp;DATE($E$2,MATCH($B$2,Einstellungen!$A$4:$A$15,0),1),Protokoll!$A$3:$A$202,"&lt;"&amp;EDATE(DATE($E$2,MATCH($B$2,Einstellungen!$A$4:$A$15,0),1),1),Protokoll!$E$3:$E$202,F12,Protokoll!$K$3:$K$202,"&lt;&gt;Erledigt",Protokoll!$K$3:$K$202,"&lt;&gt;")</f>
        <v>4</v>
      </c>
      <c r="I12" s="14">
        <f t="shared" ref="I12:I20" si="0">IFERROR(G12/(G12+H12),0)</f>
        <v>0.88235294117647056</v>
      </c>
      <c r="J12" s="2"/>
      <c r="K12" s="2"/>
      <c r="L12" s="2"/>
      <c r="M12" s="2"/>
    </row>
    <row r="13" spans="1:13" x14ac:dyDescent="0.25">
      <c r="A13" s="6" t="s">
        <v>21</v>
      </c>
      <c r="B13" s="7">
        <f>COUNTIFS(Protokoll!$A$3:$A$202,"&gt;="&amp;DATE($E$2,MATCH($B$2,Einstellungen!$A$4:$A$15,0),1),Protokoll!$A$3:$A$202,"&lt;"&amp;EDATE(DATE($E$2,MATCH($B$2,Einstellungen!$A$4:$A$15,0),1),1),Protokoll!$K$3:$K$202,A13)</f>
        <v>13</v>
      </c>
      <c r="C13" s="8">
        <f>IFERROR(B13/$A$7,0)</f>
        <v>0.10833333333333334</v>
      </c>
      <c r="D13" s="9" t="s">
        <v>22</v>
      </c>
      <c r="E13" s="2"/>
      <c r="F13" s="6" t="s">
        <v>23</v>
      </c>
      <c r="G13" s="7">
        <f>COUNTIFS(Protokoll!$A$3:$A$202,"&gt;="&amp;DATE($E$2,MATCH($B$2,Einstellungen!$A$4:$A$15,0),1),Protokoll!$A$3:$A$202,"&lt;"&amp;EDATE(DATE($E$2,MATCH($B$2,Einstellungen!$A$4:$A$15,0),1),1),Protokoll!$E$3:$E$202,F13,Protokoll!$K$3:$K$202,"Erledigt")</f>
        <v>14</v>
      </c>
      <c r="H13" s="7">
        <f>COUNTIFS(Protokoll!$A$3:$A$202,"&gt;="&amp;DATE($E$2,MATCH($B$2,Einstellungen!$A$4:$A$15,0),1),Protokoll!$A$3:$A$202,"&lt;"&amp;EDATE(DATE($E$2,MATCH($B$2,Einstellungen!$A$4:$A$15,0),1),1),Protokoll!$E$3:$E$202,F13,Protokoll!$K$3:$K$202,"&lt;&gt;Erledigt",Protokoll!$K$3:$K$202,"&lt;&gt;")</f>
        <v>1</v>
      </c>
      <c r="I13" s="14">
        <f t="shared" si="0"/>
        <v>0.93333333333333335</v>
      </c>
      <c r="J13" s="2"/>
      <c r="K13" s="2"/>
      <c r="L13" s="2"/>
      <c r="M13" s="2"/>
    </row>
    <row r="14" spans="1:13" x14ac:dyDescent="0.25">
      <c r="A14" s="10" t="s">
        <v>24</v>
      </c>
      <c r="B14" s="11">
        <f>COUNTIFS(Protokoll!$A$3:$A$202,"&gt;="&amp;DATE($E$2,MATCH($B$2,Einstellungen!$A$4:$A$15,0),1),Protokoll!$A$3:$A$202,"&lt;"&amp;EDATE(DATE($E$2,MATCH($B$2,Einstellungen!$A$4:$A$15,0),1),1),Protokoll!$K$3:$K$202,A14)</f>
        <v>1</v>
      </c>
      <c r="C14" s="12">
        <f>IFERROR(B14/$A$7,0)</f>
        <v>8.3333333333333332E-3</v>
      </c>
      <c r="D14" s="13" t="s">
        <v>25</v>
      </c>
      <c r="E14" s="2"/>
      <c r="F14" s="6" t="s">
        <v>26</v>
      </c>
      <c r="G14" s="7">
        <f>COUNTIFS(Protokoll!$A$3:$A$202,"&gt;="&amp;DATE($E$2,MATCH($B$2,Einstellungen!$A$4:$A$15,0),1),Protokoll!$A$3:$A$202,"&lt;"&amp;EDATE(DATE($E$2,MATCH($B$2,Einstellungen!$A$4:$A$15,0),1),1),Protokoll!$E$3:$E$202,F14,Protokoll!$K$3:$K$202,"Erledigt")</f>
        <v>4</v>
      </c>
      <c r="H14" s="7">
        <f>COUNTIFS(Protokoll!$A$3:$A$202,"&gt;="&amp;DATE($E$2,MATCH($B$2,Einstellungen!$A$4:$A$15,0),1),Protokoll!$A$3:$A$202,"&lt;"&amp;EDATE(DATE($E$2,MATCH($B$2,Einstellungen!$A$4:$A$15,0),1),1),Protokoll!$E$3:$E$202,F14,Protokoll!$K$3:$K$202,"&lt;&gt;Erledigt",Protokoll!$K$3:$K$202,"&lt;&gt;")</f>
        <v>0</v>
      </c>
      <c r="I14" s="14">
        <f t="shared" si="0"/>
        <v>1</v>
      </c>
      <c r="J14" s="2"/>
      <c r="K14" s="2"/>
      <c r="L14" s="2"/>
      <c r="M14" s="2"/>
    </row>
    <row r="15" spans="1:13" x14ac:dyDescent="0.25">
      <c r="A15" s="2"/>
      <c r="B15" s="2"/>
      <c r="C15" s="2"/>
      <c r="D15" s="2"/>
      <c r="E15" s="2"/>
      <c r="F15" s="6" t="s">
        <v>27</v>
      </c>
      <c r="G15" s="7">
        <f>COUNTIFS(Protokoll!$A$3:$A$202,"&gt;="&amp;DATE($E$2,MATCH($B$2,Einstellungen!$A$4:$A$15,0),1),Protokoll!$A$3:$A$202,"&lt;"&amp;EDATE(DATE($E$2,MATCH($B$2,Einstellungen!$A$4:$A$15,0),1),1),Protokoll!$E$3:$E$202,F15,Protokoll!$K$3:$K$202,"Erledigt")</f>
        <v>9</v>
      </c>
      <c r="H15" s="7">
        <f>COUNTIFS(Protokoll!$A$3:$A$202,"&gt;="&amp;DATE($E$2,MATCH($B$2,Einstellungen!$A$4:$A$15,0),1),Protokoll!$A$3:$A$202,"&lt;"&amp;EDATE(DATE($E$2,MATCH($B$2,Einstellungen!$A$4:$A$15,0),1),1),Protokoll!$E$3:$E$202,F15,Protokoll!$K$3:$K$202,"&lt;&gt;Erledigt",Protokoll!$K$3:$K$202,"&lt;&gt;")</f>
        <v>0</v>
      </c>
      <c r="I15" s="14">
        <f t="shared" si="0"/>
        <v>1</v>
      </c>
      <c r="J15" s="2"/>
      <c r="K15" s="2"/>
      <c r="L15" s="2"/>
      <c r="M15" s="2"/>
    </row>
    <row r="16" spans="1:13" x14ac:dyDescent="0.25">
      <c r="A16" s="2"/>
      <c r="B16" s="2"/>
      <c r="C16" s="2"/>
      <c r="D16" s="2"/>
      <c r="E16" s="2"/>
      <c r="F16" s="6" t="s">
        <v>28</v>
      </c>
      <c r="G16" s="7">
        <f>COUNTIFS(Protokoll!$A$3:$A$202,"&gt;="&amp;DATE($E$2,MATCH($B$2,Einstellungen!$A$4:$A$15,0),1),Protokoll!$A$3:$A$202,"&lt;"&amp;EDATE(DATE($E$2,MATCH($B$2,Einstellungen!$A$4:$A$15,0),1),1),Protokoll!$E$3:$E$202,F16,Protokoll!$K$3:$K$202,"Erledigt")</f>
        <v>11</v>
      </c>
      <c r="H16" s="7">
        <f>COUNTIFS(Protokoll!$A$3:$A$202,"&gt;="&amp;DATE($E$2,MATCH($B$2,Einstellungen!$A$4:$A$15,0),1),Protokoll!$A$3:$A$202,"&lt;"&amp;EDATE(DATE($E$2,MATCH($B$2,Einstellungen!$A$4:$A$15,0),1),1),Protokoll!$E$3:$E$202,F16,Protokoll!$K$3:$K$202,"&lt;&gt;Erledigt",Protokoll!$K$3:$K$202,"&lt;&gt;")</f>
        <v>0</v>
      </c>
      <c r="I16" s="14">
        <f t="shared" si="0"/>
        <v>1</v>
      </c>
      <c r="J16" s="2"/>
      <c r="K16" s="2"/>
      <c r="L16" s="2"/>
      <c r="M16" s="2"/>
    </row>
    <row r="17" spans="1:13" x14ac:dyDescent="0.25">
      <c r="A17" s="2"/>
      <c r="B17" s="2"/>
      <c r="C17" s="2"/>
      <c r="D17" s="2"/>
      <c r="E17" s="2"/>
      <c r="F17" s="6" t="s">
        <v>29</v>
      </c>
      <c r="G17" s="7">
        <f>COUNTIFS(Protokoll!$A$3:$A$202,"&gt;="&amp;DATE($E$2,MATCH($B$2,Einstellungen!$A$4:$A$15,0),1),Protokoll!$A$3:$A$202,"&lt;"&amp;EDATE(DATE($E$2,MATCH($B$2,Einstellungen!$A$4:$A$15,0),1),1),Protokoll!$E$3:$E$202,F17,Protokoll!$K$3:$K$202,"Erledigt")</f>
        <v>15</v>
      </c>
      <c r="H17" s="7">
        <f>COUNTIFS(Protokoll!$A$3:$A$202,"&gt;="&amp;DATE($E$2,MATCH($B$2,Einstellungen!$A$4:$A$15,0),1),Protokoll!$A$3:$A$202,"&lt;"&amp;EDATE(DATE($E$2,MATCH($B$2,Einstellungen!$A$4:$A$15,0),1),1),Protokoll!$E$3:$E$202,F17,Protokoll!$K$3:$K$202,"&lt;&gt;Erledigt",Protokoll!$K$3:$K$202,"&lt;&gt;")</f>
        <v>4</v>
      </c>
      <c r="I17" s="14">
        <f t="shared" si="0"/>
        <v>0.78947368421052633</v>
      </c>
      <c r="J17" s="2"/>
      <c r="K17" s="2"/>
      <c r="L17" s="2"/>
      <c r="M17" s="2"/>
    </row>
    <row r="18" spans="1:13" x14ac:dyDescent="0.25">
      <c r="A18" s="2"/>
      <c r="B18" s="2"/>
      <c r="C18" s="2"/>
      <c r="D18" s="2"/>
      <c r="E18" s="2"/>
      <c r="F18" s="6" t="s">
        <v>30</v>
      </c>
      <c r="G18" s="7">
        <f>COUNTIFS(Protokoll!$A$3:$A$202,"&gt;="&amp;DATE($E$2,MATCH($B$2,Einstellungen!$A$4:$A$15,0),1),Protokoll!$A$3:$A$202,"&lt;"&amp;EDATE(DATE($E$2,MATCH($B$2,Einstellungen!$A$4:$A$15,0),1),1),Protokoll!$E$3:$E$202,F18,Protokoll!$K$3:$K$202,"Erledigt")</f>
        <v>12</v>
      </c>
      <c r="H18" s="7">
        <f>COUNTIFS(Protokoll!$A$3:$A$202,"&gt;="&amp;DATE($E$2,MATCH($B$2,Einstellungen!$A$4:$A$15,0),1),Protokoll!$A$3:$A$202,"&lt;"&amp;EDATE(DATE($E$2,MATCH($B$2,Einstellungen!$A$4:$A$15,0),1),1),Protokoll!$E$3:$E$202,F18,Protokoll!$K$3:$K$202,"&lt;&gt;Erledigt",Protokoll!$K$3:$K$202,"&lt;&gt;")</f>
        <v>3</v>
      </c>
      <c r="I18" s="14">
        <f t="shared" si="0"/>
        <v>0.8</v>
      </c>
      <c r="J18" s="2"/>
      <c r="K18" s="2"/>
      <c r="L18" s="2"/>
      <c r="M18" s="2"/>
    </row>
    <row r="19" spans="1:13" x14ac:dyDescent="0.25">
      <c r="A19" s="2"/>
      <c r="B19" s="2"/>
      <c r="C19" s="2"/>
      <c r="D19" s="2"/>
      <c r="E19" s="2"/>
      <c r="F19" s="6" t="s">
        <v>31</v>
      </c>
      <c r="G19" s="7">
        <f>COUNTIFS(Protokoll!$A$3:$A$202,"&gt;="&amp;DATE($E$2,MATCH($B$2,Einstellungen!$A$4:$A$15,0),1),Protokoll!$A$3:$A$202,"&lt;"&amp;EDATE(DATE($E$2,MATCH($B$2,Einstellungen!$A$4:$A$15,0),1),1),Protokoll!$E$3:$E$202,F19,Protokoll!$K$3:$K$202,"Erledigt")</f>
        <v>8</v>
      </c>
      <c r="H19" s="7">
        <f>COUNTIFS(Protokoll!$A$3:$A$202,"&gt;="&amp;DATE($E$2,MATCH($B$2,Einstellungen!$A$4:$A$15,0),1),Protokoll!$A$3:$A$202,"&lt;"&amp;EDATE(DATE($E$2,MATCH($B$2,Einstellungen!$A$4:$A$15,0),1),1),Protokoll!$E$3:$E$202,F19,Protokoll!$K$3:$K$202,"&lt;&gt;Erledigt",Protokoll!$K$3:$K$202,"&lt;&gt;")</f>
        <v>2</v>
      </c>
      <c r="I19" s="14">
        <f t="shared" si="0"/>
        <v>0.8</v>
      </c>
      <c r="J19" s="2"/>
      <c r="K19" s="2"/>
      <c r="L19" s="2"/>
      <c r="M19" s="2"/>
    </row>
    <row r="20" spans="1:13" x14ac:dyDescent="0.25">
      <c r="A20" s="2"/>
      <c r="B20" s="2"/>
      <c r="C20" s="2"/>
      <c r="D20" s="2"/>
      <c r="E20" s="2"/>
      <c r="F20" s="10" t="s">
        <v>32</v>
      </c>
      <c r="G20" s="11">
        <f>COUNTIFS(Protokoll!$A$3:$A$202,"&gt;="&amp;DATE($E$2,MATCH($B$2,Einstellungen!$A$4:$A$15,0),1),Protokoll!$A$3:$A$202,"&lt;"&amp;EDATE(DATE($E$2,MATCH($B$2,Einstellungen!$A$4:$A$15,0),1),1),Protokoll!$E$3:$E$202,F20,Protokoll!$K$3:$K$202,"Erledigt")</f>
        <v>3</v>
      </c>
      <c r="H20" s="11">
        <f>COUNTIFS(Protokoll!$A$3:$A$202,"&gt;="&amp;DATE($E$2,MATCH($B$2,Einstellungen!$A$4:$A$15,0),1),Protokoll!$A$3:$A$202,"&lt;"&amp;EDATE(DATE($E$2,MATCH($B$2,Einstellungen!$A$4:$A$15,0),1),1),Protokoll!$E$3:$E$202,F20,Protokoll!$K$3:$K$202,"&lt;&gt;Erledigt",Protokoll!$K$3:$K$202,"&lt;&gt;")</f>
        <v>0</v>
      </c>
      <c r="I20" s="15">
        <f t="shared" si="0"/>
        <v>1</v>
      </c>
      <c r="J20" s="2"/>
      <c r="K20" s="2"/>
      <c r="L20" s="2"/>
      <c r="M20" s="2"/>
    </row>
    <row r="21" spans="1:1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 x14ac:dyDescent="0.25">
      <c r="A24" s="30" t="s">
        <v>33</v>
      </c>
      <c r="B24" s="39" t="s">
        <v>7</v>
      </c>
      <c r="C24" s="39" t="s">
        <v>21</v>
      </c>
      <c r="D24" s="31" t="s">
        <v>24</v>
      </c>
      <c r="E24" s="2"/>
      <c r="F24" s="30" t="s">
        <v>34</v>
      </c>
      <c r="G24" s="39" t="s">
        <v>16</v>
      </c>
      <c r="H24" s="39" t="s">
        <v>35</v>
      </c>
      <c r="I24" s="39" t="s">
        <v>36</v>
      </c>
      <c r="J24" s="31" t="s">
        <v>37</v>
      </c>
      <c r="K24" s="2"/>
      <c r="L24" s="2"/>
      <c r="M24" s="2"/>
    </row>
    <row r="25" spans="1:13" x14ac:dyDescent="0.25">
      <c r="A25" s="6">
        <v>1</v>
      </c>
      <c r="B25" s="7">
        <f>COUNTIFS(Protokoll!$B$3:$B$202,A25,Protokoll!$K$3:$K$202,"Erledigt")</f>
        <v>0</v>
      </c>
      <c r="C25" s="7">
        <f>COUNTIFS(Protokoll!$B$3:$B$202,A25,Protokoll!$K$3:$K$202,"Teilweise")</f>
        <v>0</v>
      </c>
      <c r="D25" s="9">
        <f>COUNTIFS(Protokoll!$B$3:$B$202,A25,Protokoll!$K$3:$K$202,"Nicht erledigt")</f>
        <v>0</v>
      </c>
      <c r="E25" s="2"/>
      <c r="F25" s="6" t="str">
        <f>IFERROR(Reinigungsplan!A3,"")</f>
        <v>R001</v>
      </c>
      <c r="G25" s="7" t="str">
        <f>IFERROR(Reinigungsplan!B3,"")</f>
        <v>Küche</v>
      </c>
      <c r="H25" s="7" t="str">
        <f>IFERROR(Reinigungsplan!C3,"")</f>
        <v>Arbeitsflächen</v>
      </c>
      <c r="I25" s="16" t="str">
        <f ca="1">IFERROR(Reinigungsplan!O3,"")</f>
        <v/>
      </c>
      <c r="J25" s="9" t="str">
        <f ca="1">IFERROR(Reinigungsplan!P3,"")</f>
        <v/>
      </c>
      <c r="K25" s="2"/>
      <c r="L25" s="2"/>
      <c r="M25" s="2"/>
    </row>
    <row r="26" spans="1:13" x14ac:dyDescent="0.25">
      <c r="A26" s="6">
        <v>2</v>
      </c>
      <c r="B26" s="7">
        <f>COUNTIFS(Protokoll!$B$3:$B$202,A26,Protokoll!$K$3:$K$202,"Erledigt")</f>
        <v>41</v>
      </c>
      <c r="C26" s="7">
        <f>COUNTIFS(Protokoll!$B$3:$B$202,A26,Protokoll!$K$3:$K$202,"Teilweise")</f>
        <v>6</v>
      </c>
      <c r="D26" s="9">
        <f>COUNTIFS(Protokoll!$B$3:$B$202,A26,Protokoll!$K$3:$K$202,"Nicht erledigt")</f>
        <v>1</v>
      </c>
      <c r="E26" s="2"/>
      <c r="F26" s="6" t="str">
        <f>IFERROR(Reinigungsplan!A4,"")</f>
        <v>R002</v>
      </c>
      <c r="G26" s="7" t="str">
        <f>IFERROR(Reinigungsplan!B4,"")</f>
        <v>Küche</v>
      </c>
      <c r="H26" s="7" t="str">
        <f>IFERROR(Reinigungsplan!C4,"")</f>
        <v>Schneidebretter</v>
      </c>
      <c r="I26" s="16" t="str">
        <f ca="1">IFERROR(Reinigungsplan!O4,"")</f>
        <v/>
      </c>
      <c r="J26" s="9" t="str">
        <f ca="1">IFERROR(Reinigungsplan!P4,"")</f>
        <v/>
      </c>
      <c r="K26" s="2"/>
      <c r="L26" s="2"/>
      <c r="M26" s="2"/>
    </row>
    <row r="27" spans="1:13" x14ac:dyDescent="0.25">
      <c r="A27" s="6">
        <v>3</v>
      </c>
      <c r="B27" s="7">
        <f>COUNTIFS(Protokoll!$B$3:$B$202,A27,Protokoll!$K$3:$K$202,"Erledigt")</f>
        <v>42</v>
      </c>
      <c r="C27" s="7">
        <f>COUNTIFS(Protokoll!$B$3:$B$202,A27,Protokoll!$K$3:$K$202,"Teilweise")</f>
        <v>4</v>
      </c>
      <c r="D27" s="9">
        <f>COUNTIFS(Protokoll!$B$3:$B$202,A27,Protokoll!$K$3:$K$202,"Nicht erledigt")</f>
        <v>0</v>
      </c>
      <c r="E27" s="2"/>
      <c r="F27" s="6" t="str">
        <f>IFERROR(Reinigungsplan!A5,"")</f>
        <v>R003</v>
      </c>
      <c r="G27" s="7" t="str">
        <f>IFERROR(Reinigungsplan!B5,"")</f>
        <v>Küche</v>
      </c>
      <c r="H27" s="7" t="str">
        <f>IFERROR(Reinigungsplan!C5,"")</f>
        <v>Herd / Kochfeld</v>
      </c>
      <c r="I27" s="16" t="str">
        <f ca="1">IFERROR(Reinigungsplan!O5,"")</f>
        <v/>
      </c>
      <c r="J27" s="9" t="str">
        <f ca="1">IFERROR(Reinigungsplan!P5,"")</f>
        <v/>
      </c>
      <c r="K27" s="2"/>
      <c r="L27" s="2"/>
      <c r="M27" s="2"/>
    </row>
    <row r="28" spans="1:13" ht="25.5" x14ac:dyDescent="0.25">
      <c r="A28" s="6">
        <v>4</v>
      </c>
      <c r="B28" s="7">
        <f>COUNTIFS(Protokoll!$B$3:$B$202,A28,Protokoll!$K$3:$K$202,"Erledigt")</f>
        <v>23</v>
      </c>
      <c r="C28" s="7">
        <f>COUNTIFS(Protokoll!$B$3:$B$202,A28,Protokoll!$K$3:$K$202,"Teilweise")</f>
        <v>3</v>
      </c>
      <c r="D28" s="9">
        <f>COUNTIFS(Protokoll!$B$3:$B$202,A28,Protokoll!$K$3:$K$202,"Nicht erledigt")</f>
        <v>0</v>
      </c>
      <c r="E28" s="2"/>
      <c r="F28" s="6" t="str">
        <f>IFERROR(Reinigungsplan!A6,"")</f>
        <v>R004</v>
      </c>
      <c r="G28" s="7" t="str">
        <f>IFERROR(Reinigungsplan!B6,"")</f>
        <v>Küche</v>
      </c>
      <c r="H28" s="7" t="str">
        <f>IFERROR(Reinigungsplan!C6,"")</f>
        <v>Dunstabzug außen</v>
      </c>
      <c r="I28" s="16" t="str">
        <f ca="1">IFERROR(Reinigungsplan!O6,"")</f>
        <v/>
      </c>
      <c r="J28" s="9" t="str">
        <f ca="1">IFERROR(Reinigungsplan!P6,"")</f>
        <v/>
      </c>
      <c r="K28" s="2"/>
      <c r="L28" s="2"/>
      <c r="M28" s="2"/>
    </row>
    <row r="29" spans="1:13" ht="25.5" x14ac:dyDescent="0.25">
      <c r="A29" s="6">
        <v>5</v>
      </c>
      <c r="B29" s="7">
        <f>COUNTIFS(Protokoll!$B$3:$B$202,A29,Protokoll!$K$3:$K$202,"Erledigt")</f>
        <v>0</v>
      </c>
      <c r="C29" s="7">
        <f>COUNTIFS(Protokoll!$B$3:$B$202,A29,Protokoll!$K$3:$K$202,"Teilweise")</f>
        <v>0</v>
      </c>
      <c r="D29" s="9">
        <f>COUNTIFS(Protokoll!$B$3:$B$202,A29,Protokoll!$K$3:$K$202,"Nicht erledigt")</f>
        <v>0</v>
      </c>
      <c r="E29" s="2"/>
      <c r="F29" s="6" t="str">
        <f>IFERROR(Reinigungsplan!A7,"")</f>
        <v>R005</v>
      </c>
      <c r="G29" s="7" t="str">
        <f>IFERROR(Reinigungsplan!B7,"")</f>
        <v>Küche</v>
      </c>
      <c r="H29" s="7" t="str">
        <f>IFERROR(Reinigungsplan!C7,"")</f>
        <v>Backofen außen / innen sichtbar</v>
      </c>
      <c r="I29" s="16" t="str">
        <f>IFERROR(Reinigungsplan!O7,"")</f>
        <v>01.01.2026</v>
      </c>
      <c r="J29" s="9" t="str">
        <f ca="1">IFERROR(Reinigungsplan!P7,"")</f>
        <v>Überfällig</v>
      </c>
      <c r="K29" s="2"/>
      <c r="L29" s="2"/>
      <c r="M29" s="2"/>
    </row>
    <row r="30" spans="1:13" ht="25.5" x14ac:dyDescent="0.25">
      <c r="A30" s="6">
        <v>6</v>
      </c>
      <c r="B30" s="7">
        <f>COUNTIFS(Protokoll!$B$3:$B$202,A30,Protokoll!$K$3:$K$202,"Erledigt")</f>
        <v>0</v>
      </c>
      <c r="C30" s="7">
        <f>COUNTIFS(Protokoll!$B$3:$B$202,A30,Protokoll!$K$3:$K$202,"Teilweise")</f>
        <v>0</v>
      </c>
      <c r="D30" s="9">
        <f>COUNTIFS(Protokoll!$B$3:$B$202,A30,Protokoll!$K$3:$K$202,"Nicht erledigt")</f>
        <v>0</v>
      </c>
      <c r="E30" s="2"/>
      <c r="F30" s="6" t="str">
        <f>IFERROR(Reinigungsplan!A8,"")</f>
        <v>R006</v>
      </c>
      <c r="G30" s="7" t="str">
        <f>IFERROR(Reinigungsplan!B8,"")</f>
        <v>Spülküche</v>
      </c>
      <c r="H30" s="7" t="str">
        <f>IFERROR(Reinigungsplan!C8,"")</f>
        <v>Spülmaschine Siebe</v>
      </c>
      <c r="I30" s="16" t="str">
        <f ca="1">IFERROR(Reinigungsplan!O8,"")</f>
        <v/>
      </c>
      <c r="J30" s="9" t="str">
        <f ca="1">IFERROR(Reinigungsplan!P8,"")</f>
        <v/>
      </c>
      <c r="K30" s="2"/>
      <c r="L30" s="2"/>
      <c r="M30" s="2"/>
    </row>
    <row r="31" spans="1:13" ht="25.5" x14ac:dyDescent="0.25">
      <c r="A31" s="6">
        <v>7</v>
      </c>
      <c r="B31" s="7">
        <f>COUNTIFS(Protokoll!$B$3:$B$202,A31,Protokoll!$K$3:$K$202,"Erledigt")</f>
        <v>0</v>
      </c>
      <c r="C31" s="7">
        <f>COUNTIFS(Protokoll!$B$3:$B$202,A31,Protokoll!$K$3:$K$202,"Teilweise")</f>
        <v>0</v>
      </c>
      <c r="D31" s="9">
        <f>COUNTIFS(Protokoll!$B$3:$B$202,A31,Protokoll!$K$3:$K$202,"Nicht erledigt")</f>
        <v>0</v>
      </c>
      <c r="E31" s="2"/>
      <c r="F31" s="6" t="str">
        <f>IFERROR(Reinigungsplan!A9,"")</f>
        <v>R007</v>
      </c>
      <c r="G31" s="7" t="str">
        <f>IFERROR(Reinigungsplan!B9,"")</f>
        <v>Spülküche</v>
      </c>
      <c r="H31" s="7" t="str">
        <f>IFERROR(Reinigungsplan!C9,"")</f>
        <v>Spülbereich / Spülbecken</v>
      </c>
      <c r="I31" s="16" t="str">
        <f ca="1">IFERROR(Reinigungsplan!O9,"")</f>
        <v/>
      </c>
      <c r="J31" s="9" t="str">
        <f ca="1">IFERROR(Reinigungsplan!P9,"")</f>
        <v/>
      </c>
      <c r="K31" s="2"/>
      <c r="L31" s="2"/>
      <c r="M31" s="2"/>
    </row>
    <row r="32" spans="1:13" ht="25.5" x14ac:dyDescent="0.25">
      <c r="A32" s="6">
        <v>8</v>
      </c>
      <c r="B32" s="7">
        <f>COUNTIFS(Protokoll!$B$3:$B$202,A32,Protokoll!$K$3:$K$202,"Erledigt")</f>
        <v>0</v>
      </c>
      <c r="C32" s="7">
        <f>COUNTIFS(Protokoll!$B$3:$B$202,A32,Protokoll!$K$3:$K$202,"Teilweise")</f>
        <v>0</v>
      </c>
      <c r="D32" s="9">
        <f>COUNTIFS(Protokoll!$B$3:$B$202,A32,Protokoll!$K$3:$K$202,"Nicht erledigt")</f>
        <v>0</v>
      </c>
      <c r="E32" s="2"/>
      <c r="F32" s="6" t="str">
        <f>IFERROR(Reinigungsplan!A10,"")</f>
        <v>R008</v>
      </c>
      <c r="G32" s="7" t="str">
        <f>IFERROR(Reinigungsplan!B10,"")</f>
        <v>Lager</v>
      </c>
      <c r="H32" s="7" t="str">
        <f>IFERROR(Reinigungsplan!C10,"")</f>
        <v>Trockenlager Regale</v>
      </c>
      <c r="I32" s="16" t="str">
        <f ca="1">IFERROR(Reinigungsplan!O10,"")</f>
        <v/>
      </c>
      <c r="J32" s="9" t="str">
        <f ca="1">IFERROR(Reinigungsplan!P10,"")</f>
        <v/>
      </c>
      <c r="K32" s="2"/>
      <c r="L32" s="2"/>
      <c r="M32" s="2"/>
    </row>
    <row r="33" spans="1:13" ht="25.5" x14ac:dyDescent="0.25">
      <c r="A33" s="6">
        <v>9</v>
      </c>
      <c r="B33" s="7">
        <f>COUNTIFS(Protokoll!$B$3:$B$202,A33,Protokoll!$K$3:$K$202,"Erledigt")</f>
        <v>0</v>
      </c>
      <c r="C33" s="7">
        <f>COUNTIFS(Protokoll!$B$3:$B$202,A33,Protokoll!$K$3:$K$202,"Teilweise")</f>
        <v>0</v>
      </c>
      <c r="D33" s="9">
        <f>COUNTIFS(Protokoll!$B$3:$B$202,A33,Protokoll!$K$3:$K$202,"Nicht erledigt")</f>
        <v>0</v>
      </c>
      <c r="E33" s="2"/>
      <c r="F33" s="6" t="str">
        <f>IFERROR(Reinigungsplan!A11,"")</f>
        <v>R009</v>
      </c>
      <c r="G33" s="7" t="str">
        <f>IFERROR(Reinigungsplan!B11,"")</f>
        <v>Lager</v>
      </c>
      <c r="H33" s="7" t="str">
        <f>IFERROR(Reinigungsplan!C11,"")</f>
        <v>Boden Trockenlager</v>
      </c>
      <c r="I33" s="16" t="str">
        <f>IFERROR(Reinigungsplan!O11,"")</f>
        <v>01.01.2026</v>
      </c>
      <c r="J33" s="9" t="str">
        <f ca="1">IFERROR(Reinigungsplan!P11,"")</f>
        <v>Überfällig</v>
      </c>
      <c r="K33" s="2"/>
      <c r="L33" s="2"/>
      <c r="M33" s="2"/>
    </row>
    <row r="34" spans="1:13" x14ac:dyDescent="0.25">
      <c r="A34" s="6">
        <v>10</v>
      </c>
      <c r="B34" s="7">
        <f>COUNTIFS(Protokoll!$B$3:$B$202,A34,Protokoll!$K$3:$K$202,"Erledigt")</f>
        <v>0</v>
      </c>
      <c r="C34" s="7">
        <f>COUNTIFS(Protokoll!$B$3:$B$202,A34,Protokoll!$K$3:$K$202,"Teilweise")</f>
        <v>0</v>
      </c>
      <c r="D34" s="9">
        <f>COUNTIFS(Protokoll!$B$3:$B$202,A34,Protokoll!$K$3:$K$202,"Nicht erledigt")</f>
        <v>0</v>
      </c>
      <c r="E34" s="2"/>
      <c r="F34" s="10" t="str">
        <f>IFERROR(Reinigungsplan!A12,"")</f>
        <v>R010</v>
      </c>
      <c r="G34" s="11" t="str">
        <f>IFERROR(Reinigungsplan!B12,"")</f>
        <v>Kühlraum</v>
      </c>
      <c r="H34" s="11" t="str">
        <f>IFERROR(Reinigungsplan!C12,"")</f>
        <v>Kühlregale</v>
      </c>
      <c r="I34" s="17" t="str">
        <f>IFERROR(Reinigungsplan!O12,"")</f>
        <v>01.01.2026</v>
      </c>
      <c r="J34" s="13" t="str">
        <f ca="1">IFERROR(Reinigungsplan!P12,"")</f>
        <v>Überfällig</v>
      </c>
      <c r="K34" s="2"/>
      <c r="L34" s="2"/>
      <c r="M34" s="2"/>
    </row>
    <row r="35" spans="1:13" x14ac:dyDescent="0.25">
      <c r="A35" s="6">
        <v>11</v>
      </c>
      <c r="B35" s="7">
        <f>COUNTIFS(Protokoll!$B$3:$B$202,A35,Protokoll!$K$3:$K$202,"Erledigt")</f>
        <v>0</v>
      </c>
      <c r="C35" s="7">
        <f>COUNTIFS(Protokoll!$B$3:$B$202,A35,Protokoll!$K$3:$K$202,"Teilweise")</f>
        <v>0</v>
      </c>
      <c r="D35" s="9">
        <f>COUNTIFS(Protokoll!$B$3:$B$202,A35,Protokoll!$K$3:$K$202,"Nicht erledigt")</f>
        <v>0</v>
      </c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25">
      <c r="A36" s="6">
        <v>12</v>
      </c>
      <c r="B36" s="7">
        <f>COUNTIFS(Protokoll!$B$3:$B$202,A36,Protokoll!$K$3:$K$202,"Erledigt")</f>
        <v>0</v>
      </c>
      <c r="C36" s="7">
        <f>COUNTIFS(Protokoll!$B$3:$B$202,A36,Protokoll!$K$3:$K$202,"Teilweise")</f>
        <v>0</v>
      </c>
      <c r="D36" s="9">
        <f>COUNTIFS(Protokoll!$B$3:$B$202,A36,Protokoll!$K$3:$K$202,"Nicht erledigt")</f>
        <v>0</v>
      </c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25">
      <c r="A37" s="6">
        <v>13</v>
      </c>
      <c r="B37" s="7">
        <f>COUNTIFS(Protokoll!$B$3:$B$202,A37,Protokoll!$K$3:$K$202,"Erledigt")</f>
        <v>0</v>
      </c>
      <c r="C37" s="7">
        <f>COUNTIFS(Protokoll!$B$3:$B$202,A37,Protokoll!$K$3:$K$202,"Teilweise")</f>
        <v>0</v>
      </c>
      <c r="D37" s="9">
        <f>COUNTIFS(Protokoll!$B$3:$B$202,A37,Protokoll!$K$3:$K$202,"Nicht erledigt")</f>
        <v>0</v>
      </c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25">
      <c r="A38" s="10">
        <v>14</v>
      </c>
      <c r="B38" s="11">
        <f>COUNTIFS(Protokoll!$B$3:$B$202,A38,Protokoll!$K$3:$K$202,"Erledigt")</f>
        <v>0</v>
      </c>
      <c r="C38" s="11">
        <f>COUNTIFS(Protokoll!$B$3:$B$202,A38,Protokoll!$K$3:$K$202,"Teilweise")</f>
        <v>0</v>
      </c>
      <c r="D38" s="13">
        <f>COUNTIFS(Protokoll!$B$3:$B$202,A38,Protokoll!$K$3:$K$202,"Nicht erledigt")</f>
        <v>0</v>
      </c>
      <c r="E38" s="2"/>
      <c r="F38" s="2"/>
      <c r="G38" s="2"/>
      <c r="H38" s="2"/>
      <c r="I38" s="2"/>
      <c r="J38" s="2"/>
      <c r="K38" s="2"/>
      <c r="L38" s="2"/>
      <c r="M38" s="2"/>
    </row>
    <row r="39" spans="1:13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</sheetData>
  <mergeCells count="14">
    <mergeCell ref="A1:M1"/>
    <mergeCell ref="A4:M4"/>
    <mergeCell ref="A6:B6"/>
    <mergeCell ref="A7:B8"/>
    <mergeCell ref="C6:D6"/>
    <mergeCell ref="C7:D8"/>
    <mergeCell ref="E6:F6"/>
    <mergeCell ref="E7:F8"/>
    <mergeCell ref="G6:H6"/>
    <mergeCell ref="G7:H8"/>
    <mergeCell ref="I6:J6"/>
    <mergeCell ref="I7:J8"/>
    <mergeCell ref="K6:L6"/>
    <mergeCell ref="K7:L8"/>
  </mergeCells>
  <conditionalFormatting sqref="E7:F8">
    <cfRule type="expression" dxfId="12" priority="5">
      <formula>$E$7&gt;0</formula>
    </cfRule>
  </conditionalFormatting>
  <conditionalFormatting sqref="G7:H8">
    <cfRule type="expression" dxfId="11" priority="6">
      <formula>$G$7&gt;=0.9</formula>
    </cfRule>
    <cfRule type="expression" dxfId="10" priority="7">
      <formula>$G$7&lt;0.8</formula>
    </cfRule>
  </conditionalFormatting>
  <conditionalFormatting sqref="I12:I20">
    <cfRule type="dataBar" priority="1">
      <dataBar>
        <cfvo type="min"/>
        <cfvo type="max"/>
        <color rgb="FF0F6F76"/>
      </dataBar>
    </cfRule>
    <cfRule type="dataBar" priority="8">
      <dataBar>
        <cfvo type="min"/>
        <cfvo type="max"/>
        <color rgb="FF0F6F76"/>
      </dataBar>
      <extLst>
        <ext xmlns:x14="http://schemas.microsoft.com/office/spreadsheetml/2009/9/main" uri="{B025F937-C7B1-47D3-B67F-A62EFF666E3E}">
          <x14:id>{E5D2A047-4238-8741-E2B3-85669B88D1C8}</x14:id>
        </ext>
      </extLst>
    </cfRule>
  </conditionalFormatting>
  <conditionalFormatting sqref="J25:J34">
    <cfRule type="expression" dxfId="9" priority="2">
      <formula>$J25="Überfällig"</formula>
    </cfRule>
    <cfRule type="expression" dxfId="8" priority="3">
      <formula>$J25="Heute"</formula>
    </cfRule>
    <cfRule type="expression" dxfId="7" priority="4">
      <formula>$J25="Geplant"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D2A047-4238-8741-E2B3-85669B88D1C8}">
            <x14:dataBar>
              <x14:cfvo type="min"/>
              <x14:cfvo type="max"/>
              <x14:negativeFillColor auto="1"/>
              <x14:axisColor auto="1"/>
            </x14:dataBar>
          </x14:cfRule>
          <xm:sqref>I12:I20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xr:uid="{00000000-0002-0000-0000-000000000000}">
          <x14:formula1>
            <xm:f>Einstellungen!$A$4:$A$15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82"/>
  <sheetViews>
    <sheetView workbookViewId="0"/>
  </sheetViews>
  <sheetFormatPr baseColWidth="10" defaultColWidth="9" defaultRowHeight="15" x14ac:dyDescent="0.25"/>
  <cols>
    <col min="1" max="1" width="10" customWidth="1"/>
    <col min="2" max="2" width="16" customWidth="1"/>
    <col min="3" max="3" width="22" customWidth="1"/>
    <col min="4" max="4" width="36" customWidth="1"/>
    <col min="5" max="5" width="18" customWidth="1"/>
    <col min="6" max="6" width="13" customWidth="1"/>
    <col min="7" max="7" width="15" customWidth="1"/>
    <col min="8" max="8" width="22" customWidth="1"/>
    <col min="9" max="9" width="16" customWidth="1"/>
    <col min="10" max="10" width="36" customWidth="1"/>
    <col min="11" max="11" width="18" customWidth="1"/>
    <col min="12" max="13" width="14" customWidth="1"/>
    <col min="14" max="15" width="16" customWidth="1"/>
    <col min="16" max="16" width="14" customWidth="1"/>
    <col min="17" max="17" width="13" customWidth="1"/>
  </cols>
  <sheetData>
    <row r="1" spans="1:17" ht="21" x14ac:dyDescent="0.25">
      <c r="A1" s="53" t="s">
        <v>38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30" t="s">
        <v>39</v>
      </c>
      <c r="B2" s="39" t="s">
        <v>16</v>
      </c>
      <c r="C2" s="39" t="s">
        <v>35</v>
      </c>
      <c r="D2" s="39" t="s">
        <v>40</v>
      </c>
      <c r="E2" s="39" t="s">
        <v>41</v>
      </c>
      <c r="F2" s="39" t="s">
        <v>42</v>
      </c>
      <c r="G2" s="39" t="s">
        <v>43</v>
      </c>
      <c r="H2" s="39" t="s">
        <v>44</v>
      </c>
      <c r="I2" s="39" t="s">
        <v>45</v>
      </c>
      <c r="J2" s="39" t="s">
        <v>46</v>
      </c>
      <c r="K2" s="39" t="s">
        <v>47</v>
      </c>
      <c r="L2" s="39" t="s">
        <v>48</v>
      </c>
      <c r="M2" s="39" t="s">
        <v>49</v>
      </c>
      <c r="N2" s="39" t="s">
        <v>50</v>
      </c>
      <c r="O2" s="39" t="s">
        <v>36</v>
      </c>
      <c r="P2" s="39" t="s">
        <v>37</v>
      </c>
      <c r="Q2" s="31" t="s">
        <v>51</v>
      </c>
    </row>
    <row r="3" spans="1:17" ht="25.5" x14ac:dyDescent="0.25">
      <c r="A3" s="18" t="s">
        <v>52</v>
      </c>
      <c r="B3" s="19" t="s">
        <v>20</v>
      </c>
      <c r="C3" s="19" t="s">
        <v>53</v>
      </c>
      <c r="D3" s="19" t="s">
        <v>54</v>
      </c>
      <c r="E3" s="19" t="s">
        <v>55</v>
      </c>
      <c r="F3" s="19">
        <v>1</v>
      </c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  <c r="L3" s="19" t="s">
        <v>61</v>
      </c>
      <c r="M3" s="19" t="s">
        <v>61</v>
      </c>
      <c r="N3" s="20" t="e">
        <f ca="1">IF(COUNTIFS(Protokoll!$D$3:$D$202,A3,Protokoll!$K$3:$K$202,"Erledigt")=0,"",RIGHT("0"&amp;DAY(_xludf.MAXIFS(Protokoll!$A$3:$A$202,Protokoll!$D$3:$D$202,A3,Protokoll!$K$3:$K$202,"Erledigt")),2)&amp;"."&amp;RIGHT("0"&amp;MONTH(_xludf.MAXIFS(Protokoll!$A$3:$A$202,Protokoll!$D$3:$D$202,A3,Protokoll!$K$3:$K$202,"Erledigt")),2)&amp;"."&amp;YEAR(_xludf.MAXIFS(Protokoll!$A$3:$A$202,Protokoll!$D$3:$D$202,A3,Protokoll!$K$3:$K$202,"Erledigt")))</f>
        <v>#NAME?</v>
      </c>
      <c r="O3" s="20" t="e">
        <f ca="1">IF(IF(M3&lt;&gt;"Ja","",IF(COUNTIFS(Protokoll!$D$3:$D$202,A3,Protokoll!$K$3:$K$202,"Erledigt")=0,DATE(2026,1,1),_xludf.MAXIFS(Protokoll!$A$3:$A$202,Protokoll!$D$3:$D$202,A3,Protokoll!$K$3:$K$202,"Erledigt")+F3))="","",RIGHT("0"&amp;DAY(IF(M3&lt;&gt;"Ja","",IF(COUNTIFS(Protokoll!$D$3:$D$202,A3,Protokoll!$K$3:$K$202,"Erledigt")=0,DATE(2026,1,1),_xludf.MAXIFS(Protokoll!$A$3:$A$202,Protokoll!$D$3:$D$202,A3,Protokoll!$K$3:$K$202,"Erledigt")+F3))),2)&amp;"."&amp;RIGHT("0"&amp;MONTH(IF(M3&lt;&gt;"Ja","",IF(COUNTIFS(Protokoll!$D$3:$D$202,A3,Protokoll!$K$3:$K$202,"Erledigt")=0,DATE(2026,1,1),_xludf.MAXIFS(Protokoll!$A$3:$A$202,Protokoll!$D$3:$D$202,A3,Protokoll!$K$3:$K$202,"Erledigt")+F3))),2)&amp;"."&amp;YEAR(IF(M3&lt;&gt;"Ja","",IF(COUNTIFS(Protokoll!$D$3:$D$202,A3,Protokoll!$K$3:$K$202,"Erledigt")=0,DATE(2026,1,1),_xludf.MAXIFS(Protokoll!$A$3:$A$202,Protokoll!$D$3:$D$202,A3,Protokoll!$K$3:$K$202,"Erledigt")+F3))))</f>
        <v>#NAME?</v>
      </c>
      <c r="P3" s="19" t="e">
        <f ca="1">IF(M3&lt;&gt;"Ja","Inaktiv",IF(IF(M3&lt;&gt;"Ja","",IF(COUNTIFS(Protokoll!$D$3:$D$202,A3,Protokoll!$K$3:$K$202,"Erledigt")=0,DATE(2026,1,1),_xludf.MAXIFS(Protokoll!$A$3:$A$202,Protokoll!$D$3:$D$202,A3,Protokoll!$K$3:$K$202,"Erledigt")+F3))&lt;TODAY(),"Überfällig",IF(IF(M3&lt;&gt;"Ja","",IF(COUNTIFS(Protokoll!$D$3:$D$202,A3,Protokoll!$K$3:$K$202,"Erledigt")=0,DATE(2026,1,1),_xludf.MAXIFS(Protokoll!$A$3:$A$202,Protokoll!$D$3:$D$202,A3,Protokoll!$K$3:$K$202,"Erledigt")+F3))=TODAY(),"Heute","Geplant")))</f>
        <v>#NAME?</v>
      </c>
      <c r="Q3" s="21" t="e">
        <f ca="1">IF(IF(M3&lt;&gt;"Ja","",IF(COUNTIFS(Protokoll!$D$3:$D$202,A3,Protokoll!$K$3:$K$202,"Erledigt")=0,DATE(2026,1,1),_xludf.MAXIFS(Protokoll!$A$3:$A$202,Protokoll!$D$3:$D$202,A3,Protokoll!$K$3:$K$202,"Erledigt")+F3))="","",IF(M3&lt;&gt;"Ja","",IF(COUNTIFS(Protokoll!$D$3:$D$202,A3,Protokoll!$K$3:$K$202,"Erledigt")=0,DATE(2026,1,1),_xludf.MAXIFS(Protokoll!$A$3:$A$202,Protokoll!$D$3:$D$202,A3,Protokoll!$K$3:$K$202,"Erledigt")+F3))-TODAY())</f>
        <v>#NAME?</v>
      </c>
    </row>
    <row r="4" spans="1:17" x14ac:dyDescent="0.25">
      <c r="A4" s="18" t="s">
        <v>62</v>
      </c>
      <c r="B4" s="19" t="s">
        <v>20</v>
      </c>
      <c r="C4" s="19" t="s">
        <v>63</v>
      </c>
      <c r="D4" s="19" t="s">
        <v>64</v>
      </c>
      <c r="E4" s="19" t="s">
        <v>55</v>
      </c>
      <c r="F4" s="19">
        <v>1</v>
      </c>
      <c r="G4" s="19" t="s">
        <v>56</v>
      </c>
      <c r="H4" s="19" t="s">
        <v>57</v>
      </c>
      <c r="I4" s="19" t="s">
        <v>58</v>
      </c>
      <c r="J4" s="19" t="s">
        <v>65</v>
      </c>
      <c r="K4" s="19" t="s">
        <v>60</v>
      </c>
      <c r="L4" s="19" t="s">
        <v>61</v>
      </c>
      <c r="M4" s="19" t="s">
        <v>61</v>
      </c>
      <c r="N4" s="20" t="e">
        <f ca="1">IF(COUNTIFS(Protokoll!$D$3:$D$202,A4,Protokoll!$K$3:$K$202,"Erledigt")=0,"",RIGHT("0"&amp;DAY(_xludf.MAXIFS(Protokoll!$A$3:$A$202,Protokoll!$D$3:$D$202,A4,Protokoll!$K$3:$K$202,"Erledigt")),2)&amp;"."&amp;RIGHT("0"&amp;MONTH(_xludf.MAXIFS(Protokoll!$A$3:$A$202,Protokoll!$D$3:$D$202,A4,Protokoll!$K$3:$K$202,"Erledigt")),2)&amp;"."&amp;YEAR(_xludf.MAXIFS(Protokoll!$A$3:$A$202,Protokoll!$D$3:$D$202,A4,Protokoll!$K$3:$K$202,"Erledigt")))</f>
        <v>#NAME?</v>
      </c>
      <c r="O4" s="20" t="e">
        <f ca="1">IF(IF(M4&lt;&gt;"Ja","",IF(COUNTIFS(Protokoll!$D$3:$D$202,A4,Protokoll!$K$3:$K$202,"Erledigt")=0,DATE(2026,1,1),_xludf.MAXIFS(Protokoll!$A$3:$A$202,Protokoll!$D$3:$D$202,A4,Protokoll!$K$3:$K$202,"Erledigt")+F4))="","",RIGHT("0"&amp;DAY(IF(M4&lt;&gt;"Ja","",IF(COUNTIFS(Protokoll!$D$3:$D$202,A4,Protokoll!$K$3:$K$202,"Erledigt")=0,DATE(2026,1,1),_xludf.MAXIFS(Protokoll!$A$3:$A$202,Protokoll!$D$3:$D$202,A4,Protokoll!$K$3:$K$202,"Erledigt")+F4))),2)&amp;"."&amp;RIGHT("0"&amp;MONTH(IF(M4&lt;&gt;"Ja","",IF(COUNTIFS(Protokoll!$D$3:$D$202,A4,Protokoll!$K$3:$K$202,"Erledigt")=0,DATE(2026,1,1),_xludf.MAXIFS(Protokoll!$A$3:$A$202,Protokoll!$D$3:$D$202,A4,Protokoll!$K$3:$K$202,"Erledigt")+F4))),2)&amp;"."&amp;YEAR(IF(M4&lt;&gt;"Ja","",IF(COUNTIFS(Protokoll!$D$3:$D$202,A4,Protokoll!$K$3:$K$202,"Erledigt")=0,DATE(2026,1,1),_xludf.MAXIFS(Protokoll!$A$3:$A$202,Protokoll!$D$3:$D$202,A4,Protokoll!$K$3:$K$202,"Erledigt")+F4))))</f>
        <v>#NAME?</v>
      </c>
      <c r="P4" s="19" t="e">
        <f ca="1">IF(M4&lt;&gt;"Ja","Inaktiv",IF(IF(M4&lt;&gt;"Ja","",IF(COUNTIFS(Protokoll!$D$3:$D$202,A4,Protokoll!$K$3:$K$202,"Erledigt")=0,DATE(2026,1,1),_xludf.MAXIFS(Protokoll!$A$3:$A$202,Protokoll!$D$3:$D$202,A4,Protokoll!$K$3:$K$202,"Erledigt")+F4))&lt;TODAY(),"Überfällig",IF(IF(M4&lt;&gt;"Ja","",IF(COUNTIFS(Protokoll!$D$3:$D$202,A4,Protokoll!$K$3:$K$202,"Erledigt")=0,DATE(2026,1,1),_xludf.MAXIFS(Protokoll!$A$3:$A$202,Protokoll!$D$3:$D$202,A4,Protokoll!$K$3:$K$202,"Erledigt")+F4))=TODAY(),"Heute","Geplant")))</f>
        <v>#NAME?</v>
      </c>
      <c r="Q4" s="21" t="e">
        <f ca="1">IF(IF(M4&lt;&gt;"Ja","",IF(COUNTIFS(Protokoll!$D$3:$D$202,A4,Protokoll!$K$3:$K$202,"Erledigt")=0,DATE(2026,1,1),_xludf.MAXIFS(Protokoll!$A$3:$A$202,Protokoll!$D$3:$D$202,A4,Protokoll!$K$3:$K$202,"Erledigt")+F4))="","",IF(M4&lt;&gt;"Ja","",IF(COUNTIFS(Protokoll!$D$3:$D$202,A4,Protokoll!$K$3:$K$202,"Erledigt")=0,DATE(2026,1,1),_xludf.MAXIFS(Protokoll!$A$3:$A$202,Protokoll!$D$3:$D$202,A4,Protokoll!$K$3:$K$202,"Erledigt")+F4))-TODAY())</f>
        <v>#NAME?</v>
      </c>
    </row>
    <row r="5" spans="1:17" x14ac:dyDescent="0.25">
      <c r="A5" s="18" t="s">
        <v>66</v>
      </c>
      <c r="B5" s="19" t="s">
        <v>20</v>
      </c>
      <c r="C5" s="19" t="s">
        <v>67</v>
      </c>
      <c r="D5" s="19" t="s">
        <v>68</v>
      </c>
      <c r="E5" s="19" t="s">
        <v>56</v>
      </c>
      <c r="F5" s="19">
        <v>1</v>
      </c>
      <c r="G5" s="19" t="s">
        <v>56</v>
      </c>
      <c r="H5" s="19" t="s">
        <v>69</v>
      </c>
      <c r="I5" s="19" t="s">
        <v>70</v>
      </c>
      <c r="J5" s="19" t="s">
        <v>71</v>
      </c>
      <c r="K5" s="19" t="s">
        <v>60</v>
      </c>
      <c r="L5" s="19" t="s">
        <v>61</v>
      </c>
      <c r="M5" s="19" t="s">
        <v>61</v>
      </c>
      <c r="N5" s="20" t="e">
        <f ca="1">IF(COUNTIFS(Protokoll!$D$3:$D$202,A5,Protokoll!$K$3:$K$202,"Erledigt")=0,"",RIGHT("0"&amp;DAY(_xludf.MAXIFS(Protokoll!$A$3:$A$202,Protokoll!$D$3:$D$202,A5,Protokoll!$K$3:$K$202,"Erledigt")),2)&amp;"."&amp;RIGHT("0"&amp;MONTH(_xludf.MAXIFS(Protokoll!$A$3:$A$202,Protokoll!$D$3:$D$202,A5,Protokoll!$K$3:$K$202,"Erledigt")),2)&amp;"."&amp;YEAR(_xludf.MAXIFS(Protokoll!$A$3:$A$202,Protokoll!$D$3:$D$202,A5,Protokoll!$K$3:$K$202,"Erledigt")))</f>
        <v>#NAME?</v>
      </c>
      <c r="O5" s="20" t="e">
        <f ca="1">IF(IF(M5&lt;&gt;"Ja","",IF(COUNTIFS(Protokoll!$D$3:$D$202,A5,Protokoll!$K$3:$K$202,"Erledigt")=0,DATE(2026,1,1),_xludf.MAXIFS(Protokoll!$A$3:$A$202,Protokoll!$D$3:$D$202,A5,Protokoll!$K$3:$K$202,"Erledigt")+F5))="","",RIGHT("0"&amp;DAY(IF(M5&lt;&gt;"Ja","",IF(COUNTIFS(Protokoll!$D$3:$D$202,A5,Protokoll!$K$3:$K$202,"Erledigt")=0,DATE(2026,1,1),_xludf.MAXIFS(Protokoll!$A$3:$A$202,Protokoll!$D$3:$D$202,A5,Protokoll!$K$3:$K$202,"Erledigt")+F5))),2)&amp;"."&amp;RIGHT("0"&amp;MONTH(IF(M5&lt;&gt;"Ja","",IF(COUNTIFS(Protokoll!$D$3:$D$202,A5,Protokoll!$K$3:$K$202,"Erledigt")=0,DATE(2026,1,1),_xludf.MAXIFS(Protokoll!$A$3:$A$202,Protokoll!$D$3:$D$202,A5,Protokoll!$K$3:$K$202,"Erledigt")+F5))),2)&amp;"."&amp;YEAR(IF(M5&lt;&gt;"Ja","",IF(COUNTIFS(Protokoll!$D$3:$D$202,A5,Protokoll!$K$3:$K$202,"Erledigt")=0,DATE(2026,1,1),_xludf.MAXIFS(Protokoll!$A$3:$A$202,Protokoll!$D$3:$D$202,A5,Protokoll!$K$3:$K$202,"Erledigt")+F5))))</f>
        <v>#NAME?</v>
      </c>
      <c r="P5" s="19" t="e">
        <f ca="1">IF(M5&lt;&gt;"Ja","Inaktiv",IF(IF(M5&lt;&gt;"Ja","",IF(COUNTIFS(Protokoll!$D$3:$D$202,A5,Protokoll!$K$3:$K$202,"Erledigt")=0,DATE(2026,1,1),_xludf.MAXIFS(Protokoll!$A$3:$A$202,Protokoll!$D$3:$D$202,A5,Protokoll!$K$3:$K$202,"Erledigt")+F5))&lt;TODAY(),"Überfällig",IF(IF(M5&lt;&gt;"Ja","",IF(COUNTIFS(Protokoll!$D$3:$D$202,A5,Protokoll!$K$3:$K$202,"Erledigt")=0,DATE(2026,1,1),_xludf.MAXIFS(Protokoll!$A$3:$A$202,Protokoll!$D$3:$D$202,A5,Protokoll!$K$3:$K$202,"Erledigt")+F5))=TODAY(),"Heute","Geplant")))</f>
        <v>#NAME?</v>
      </c>
      <c r="Q5" s="21" t="e">
        <f ca="1">IF(IF(M5&lt;&gt;"Ja","",IF(COUNTIFS(Protokoll!$D$3:$D$202,A5,Protokoll!$K$3:$K$202,"Erledigt")=0,DATE(2026,1,1),_xludf.MAXIFS(Protokoll!$A$3:$A$202,Protokoll!$D$3:$D$202,A5,Protokoll!$K$3:$K$202,"Erledigt")+F5))="","",IF(M5&lt;&gt;"Ja","",IF(COUNTIFS(Protokoll!$D$3:$D$202,A5,Protokoll!$K$3:$K$202,"Erledigt")=0,DATE(2026,1,1),_xludf.MAXIFS(Protokoll!$A$3:$A$202,Protokoll!$D$3:$D$202,A5,Protokoll!$K$3:$K$202,"Erledigt")+F5))-TODAY())</f>
        <v>#NAME?</v>
      </c>
    </row>
    <row r="6" spans="1:17" x14ac:dyDescent="0.25">
      <c r="A6" s="18" t="s">
        <v>72</v>
      </c>
      <c r="B6" s="19" t="s">
        <v>20</v>
      </c>
      <c r="C6" s="19" t="s">
        <v>73</v>
      </c>
      <c r="D6" s="19" t="s">
        <v>74</v>
      </c>
      <c r="E6" s="19" t="s">
        <v>75</v>
      </c>
      <c r="F6" s="19">
        <v>7</v>
      </c>
      <c r="G6" s="19" t="s">
        <v>76</v>
      </c>
      <c r="H6" s="19" t="s">
        <v>69</v>
      </c>
      <c r="I6" s="19" t="s">
        <v>77</v>
      </c>
      <c r="J6" s="19" t="s">
        <v>78</v>
      </c>
      <c r="K6" s="19" t="s">
        <v>79</v>
      </c>
      <c r="L6" s="19" t="s">
        <v>61</v>
      </c>
      <c r="M6" s="19" t="s">
        <v>61</v>
      </c>
      <c r="N6" s="20" t="e">
        <f ca="1">IF(COUNTIFS(Protokoll!$D$3:$D$202,A6,Protokoll!$K$3:$K$202,"Erledigt")=0,"",RIGHT("0"&amp;DAY(_xludf.MAXIFS(Protokoll!$A$3:$A$202,Protokoll!$D$3:$D$202,A6,Protokoll!$K$3:$K$202,"Erledigt")),2)&amp;"."&amp;RIGHT("0"&amp;MONTH(_xludf.MAXIFS(Protokoll!$A$3:$A$202,Protokoll!$D$3:$D$202,A6,Protokoll!$K$3:$K$202,"Erledigt")),2)&amp;"."&amp;YEAR(_xludf.MAXIFS(Protokoll!$A$3:$A$202,Protokoll!$D$3:$D$202,A6,Protokoll!$K$3:$K$202,"Erledigt")))</f>
        <v>#NAME?</v>
      </c>
      <c r="O6" s="20" t="e">
        <f ca="1">IF(IF(M6&lt;&gt;"Ja","",IF(COUNTIFS(Protokoll!$D$3:$D$202,A6,Protokoll!$K$3:$K$202,"Erledigt")=0,DATE(2026,1,1),_xludf.MAXIFS(Protokoll!$A$3:$A$202,Protokoll!$D$3:$D$202,A6,Protokoll!$K$3:$K$202,"Erledigt")+F6))="","",RIGHT("0"&amp;DAY(IF(M6&lt;&gt;"Ja","",IF(COUNTIFS(Protokoll!$D$3:$D$202,A6,Protokoll!$K$3:$K$202,"Erledigt")=0,DATE(2026,1,1),_xludf.MAXIFS(Protokoll!$A$3:$A$202,Protokoll!$D$3:$D$202,A6,Protokoll!$K$3:$K$202,"Erledigt")+F6))),2)&amp;"."&amp;RIGHT("0"&amp;MONTH(IF(M6&lt;&gt;"Ja","",IF(COUNTIFS(Protokoll!$D$3:$D$202,A6,Protokoll!$K$3:$K$202,"Erledigt")=0,DATE(2026,1,1),_xludf.MAXIFS(Protokoll!$A$3:$A$202,Protokoll!$D$3:$D$202,A6,Protokoll!$K$3:$K$202,"Erledigt")+F6))),2)&amp;"."&amp;YEAR(IF(M6&lt;&gt;"Ja","",IF(COUNTIFS(Protokoll!$D$3:$D$202,A6,Protokoll!$K$3:$K$202,"Erledigt")=0,DATE(2026,1,1),_xludf.MAXIFS(Protokoll!$A$3:$A$202,Protokoll!$D$3:$D$202,A6,Protokoll!$K$3:$K$202,"Erledigt")+F6))))</f>
        <v>#NAME?</v>
      </c>
      <c r="P6" s="19" t="e">
        <f ca="1">IF(M6&lt;&gt;"Ja","Inaktiv",IF(IF(M6&lt;&gt;"Ja","",IF(COUNTIFS(Protokoll!$D$3:$D$202,A6,Protokoll!$K$3:$K$202,"Erledigt")=0,DATE(2026,1,1),_xludf.MAXIFS(Protokoll!$A$3:$A$202,Protokoll!$D$3:$D$202,A6,Protokoll!$K$3:$K$202,"Erledigt")+F6))&lt;TODAY(),"Überfällig",IF(IF(M6&lt;&gt;"Ja","",IF(COUNTIFS(Protokoll!$D$3:$D$202,A6,Protokoll!$K$3:$K$202,"Erledigt")=0,DATE(2026,1,1),_xludf.MAXIFS(Protokoll!$A$3:$A$202,Protokoll!$D$3:$D$202,A6,Protokoll!$K$3:$K$202,"Erledigt")+F6))=TODAY(),"Heute","Geplant")))</f>
        <v>#NAME?</v>
      </c>
      <c r="Q6" s="21" t="e">
        <f ca="1">IF(IF(M6&lt;&gt;"Ja","",IF(COUNTIFS(Protokoll!$D$3:$D$202,A6,Protokoll!$K$3:$K$202,"Erledigt")=0,DATE(2026,1,1),_xludf.MAXIFS(Protokoll!$A$3:$A$202,Protokoll!$D$3:$D$202,A6,Protokoll!$K$3:$K$202,"Erledigt")+F6))="","",IF(M6&lt;&gt;"Ja","",IF(COUNTIFS(Protokoll!$D$3:$D$202,A6,Protokoll!$K$3:$K$202,"Erledigt")=0,DATE(2026,1,1),_xludf.MAXIFS(Protokoll!$A$3:$A$202,Protokoll!$D$3:$D$202,A6,Protokoll!$K$3:$K$202,"Erledigt")+F6))-TODAY())</f>
        <v>#NAME?</v>
      </c>
    </row>
    <row r="7" spans="1:17" ht="25.5" x14ac:dyDescent="0.25">
      <c r="A7" s="18" t="s">
        <v>80</v>
      </c>
      <c r="B7" s="19" t="s">
        <v>20</v>
      </c>
      <c r="C7" s="19" t="s">
        <v>81</v>
      </c>
      <c r="D7" s="19" t="s">
        <v>82</v>
      </c>
      <c r="E7" s="19" t="s">
        <v>75</v>
      </c>
      <c r="F7" s="19">
        <v>7</v>
      </c>
      <c r="G7" s="19" t="s">
        <v>83</v>
      </c>
      <c r="H7" s="19" t="s">
        <v>69</v>
      </c>
      <c r="I7" s="19" t="s">
        <v>84</v>
      </c>
      <c r="J7" s="19" t="s">
        <v>71</v>
      </c>
      <c r="K7" s="19" t="s">
        <v>60</v>
      </c>
      <c r="L7" s="19" t="s">
        <v>61</v>
      </c>
      <c r="M7" s="19" t="s">
        <v>61</v>
      </c>
      <c r="N7" s="20" t="str">
        <f>IF(COUNTIFS(Protokoll!$D$3:$D$202,A7,Protokoll!$K$3:$K$202,"Erledigt")=0,"",RIGHT("0"&amp;DAY(_xludf.MAXIFS(Protokoll!$A$3:$A$202,Protokoll!$D$3:$D$202,A7,Protokoll!$K$3:$K$202,"Erledigt")),2)&amp;"."&amp;RIGHT("0"&amp;MONTH(_xludf.MAXIFS(Protokoll!$A$3:$A$202,Protokoll!$D$3:$D$202,A7,Protokoll!$K$3:$K$202,"Erledigt")),2)&amp;"."&amp;YEAR(_xludf.MAXIFS(Protokoll!$A$3:$A$202,Protokoll!$D$3:$D$202,A7,Protokoll!$K$3:$K$202,"Erledigt")))</f>
        <v/>
      </c>
      <c r="O7" s="20" t="str">
        <f>IF(IF(M7&lt;&gt;"Ja","",IF(COUNTIFS(Protokoll!$D$3:$D$202,A7,Protokoll!$K$3:$K$202,"Erledigt")=0,DATE(2026,1,1),_xludf.MAXIFS(Protokoll!$A$3:$A$202,Protokoll!$D$3:$D$202,A7,Protokoll!$K$3:$K$202,"Erledigt")+F7))="","",RIGHT("0"&amp;DAY(IF(M7&lt;&gt;"Ja","",IF(COUNTIFS(Protokoll!$D$3:$D$202,A7,Protokoll!$K$3:$K$202,"Erledigt")=0,DATE(2026,1,1),_xludf.MAXIFS(Protokoll!$A$3:$A$202,Protokoll!$D$3:$D$202,A7,Protokoll!$K$3:$K$202,"Erledigt")+F7))),2)&amp;"."&amp;RIGHT("0"&amp;MONTH(IF(M7&lt;&gt;"Ja","",IF(COUNTIFS(Protokoll!$D$3:$D$202,A7,Protokoll!$K$3:$K$202,"Erledigt")=0,DATE(2026,1,1),_xludf.MAXIFS(Protokoll!$A$3:$A$202,Protokoll!$D$3:$D$202,A7,Protokoll!$K$3:$K$202,"Erledigt")+F7))),2)&amp;"."&amp;YEAR(IF(M7&lt;&gt;"Ja","",IF(COUNTIFS(Protokoll!$D$3:$D$202,A7,Protokoll!$K$3:$K$202,"Erledigt")=0,DATE(2026,1,1),_xludf.MAXIFS(Protokoll!$A$3:$A$202,Protokoll!$D$3:$D$202,A7,Protokoll!$K$3:$K$202,"Erledigt")+F7))))</f>
        <v>01.01.2026</v>
      </c>
      <c r="P7" s="19" t="str">
        <f ca="1">IF(M7&lt;&gt;"Ja","Inaktiv",IF(IF(M7&lt;&gt;"Ja","",IF(COUNTIFS(Protokoll!$D$3:$D$202,A7,Protokoll!$K$3:$K$202,"Erledigt")=0,DATE(2026,1,1),_xludf.MAXIFS(Protokoll!$A$3:$A$202,Protokoll!$D$3:$D$202,A7,Protokoll!$K$3:$K$202,"Erledigt")+F7))&lt;TODAY(),"Überfällig",IF(IF(M7&lt;&gt;"Ja","",IF(COUNTIFS(Protokoll!$D$3:$D$202,A7,Protokoll!$K$3:$K$202,"Erledigt")=0,DATE(2026,1,1),_xludf.MAXIFS(Protokoll!$A$3:$A$202,Protokoll!$D$3:$D$202,A7,Protokoll!$K$3:$K$202,"Erledigt")+F7))=TODAY(),"Heute","Geplant")))</f>
        <v>Überfällig</v>
      </c>
      <c r="Q7" s="21">
        <f ca="1">IF(IF(M7&lt;&gt;"Ja","",IF(COUNTIFS(Protokoll!$D$3:$D$202,A7,Protokoll!$K$3:$K$202,"Erledigt")=0,DATE(2026,1,1),_xludf.MAXIFS(Protokoll!$A$3:$A$202,Protokoll!$D$3:$D$202,A7,Protokoll!$K$3:$K$202,"Erledigt")+F7))="","",IF(M7&lt;&gt;"Ja","",IF(COUNTIFS(Protokoll!$D$3:$D$202,A7,Protokoll!$K$3:$K$202,"Erledigt")=0,DATE(2026,1,1),_xludf.MAXIFS(Protokoll!$A$3:$A$202,Protokoll!$D$3:$D$202,A7,Protokoll!$K$3:$K$202,"Erledigt")+F7))-TODAY())</f>
        <v>-151</v>
      </c>
    </row>
    <row r="8" spans="1:17" x14ac:dyDescent="0.25">
      <c r="A8" s="18" t="s">
        <v>85</v>
      </c>
      <c r="B8" s="19" t="s">
        <v>23</v>
      </c>
      <c r="C8" s="19" t="s">
        <v>86</v>
      </c>
      <c r="D8" s="19" t="s">
        <v>87</v>
      </c>
      <c r="E8" s="19" t="s">
        <v>56</v>
      </c>
      <c r="F8" s="19">
        <v>1</v>
      </c>
      <c r="G8" s="19" t="s">
        <v>56</v>
      </c>
      <c r="H8" s="19" t="s">
        <v>88</v>
      </c>
      <c r="I8" s="19" t="s">
        <v>89</v>
      </c>
      <c r="J8" s="19" t="s">
        <v>90</v>
      </c>
      <c r="K8" s="19" t="s">
        <v>23</v>
      </c>
      <c r="L8" s="19" t="s">
        <v>61</v>
      </c>
      <c r="M8" s="19" t="s">
        <v>61</v>
      </c>
      <c r="N8" s="20" t="e">
        <f ca="1">IF(COUNTIFS(Protokoll!$D$3:$D$202,A8,Protokoll!$K$3:$K$202,"Erledigt")=0,"",RIGHT("0"&amp;DAY(_xludf.MAXIFS(Protokoll!$A$3:$A$202,Protokoll!$D$3:$D$202,A8,Protokoll!$K$3:$K$202,"Erledigt")),2)&amp;"."&amp;RIGHT("0"&amp;MONTH(_xludf.MAXIFS(Protokoll!$A$3:$A$202,Protokoll!$D$3:$D$202,A8,Protokoll!$K$3:$K$202,"Erledigt")),2)&amp;"."&amp;YEAR(_xludf.MAXIFS(Protokoll!$A$3:$A$202,Protokoll!$D$3:$D$202,A8,Protokoll!$K$3:$K$202,"Erledigt")))</f>
        <v>#NAME?</v>
      </c>
      <c r="O8" s="20" t="e">
        <f ca="1">IF(IF(M8&lt;&gt;"Ja","",IF(COUNTIFS(Protokoll!$D$3:$D$202,A8,Protokoll!$K$3:$K$202,"Erledigt")=0,DATE(2026,1,1),_xludf.MAXIFS(Protokoll!$A$3:$A$202,Protokoll!$D$3:$D$202,A8,Protokoll!$K$3:$K$202,"Erledigt")+F8))="","",RIGHT("0"&amp;DAY(IF(M8&lt;&gt;"Ja","",IF(COUNTIFS(Protokoll!$D$3:$D$202,A8,Protokoll!$K$3:$K$202,"Erledigt")=0,DATE(2026,1,1),_xludf.MAXIFS(Protokoll!$A$3:$A$202,Protokoll!$D$3:$D$202,A8,Protokoll!$K$3:$K$202,"Erledigt")+F8))),2)&amp;"."&amp;RIGHT("0"&amp;MONTH(IF(M8&lt;&gt;"Ja","",IF(COUNTIFS(Protokoll!$D$3:$D$202,A8,Protokoll!$K$3:$K$202,"Erledigt")=0,DATE(2026,1,1),_xludf.MAXIFS(Protokoll!$A$3:$A$202,Protokoll!$D$3:$D$202,A8,Protokoll!$K$3:$K$202,"Erledigt")+F8))),2)&amp;"."&amp;YEAR(IF(M8&lt;&gt;"Ja","",IF(COUNTIFS(Protokoll!$D$3:$D$202,A8,Protokoll!$K$3:$K$202,"Erledigt")=0,DATE(2026,1,1),_xludf.MAXIFS(Protokoll!$A$3:$A$202,Protokoll!$D$3:$D$202,A8,Protokoll!$K$3:$K$202,"Erledigt")+F8))))</f>
        <v>#NAME?</v>
      </c>
      <c r="P8" s="19" t="e">
        <f ca="1">IF(M8&lt;&gt;"Ja","Inaktiv",IF(IF(M8&lt;&gt;"Ja","",IF(COUNTIFS(Protokoll!$D$3:$D$202,A8,Protokoll!$K$3:$K$202,"Erledigt")=0,DATE(2026,1,1),_xludf.MAXIFS(Protokoll!$A$3:$A$202,Protokoll!$D$3:$D$202,A8,Protokoll!$K$3:$K$202,"Erledigt")+F8))&lt;TODAY(),"Überfällig",IF(IF(M8&lt;&gt;"Ja","",IF(COUNTIFS(Protokoll!$D$3:$D$202,A8,Protokoll!$K$3:$K$202,"Erledigt")=0,DATE(2026,1,1),_xludf.MAXIFS(Protokoll!$A$3:$A$202,Protokoll!$D$3:$D$202,A8,Protokoll!$K$3:$K$202,"Erledigt")+F8))=TODAY(),"Heute","Geplant")))</f>
        <v>#NAME?</v>
      </c>
      <c r="Q8" s="21" t="e">
        <f ca="1">IF(IF(M8&lt;&gt;"Ja","",IF(COUNTIFS(Protokoll!$D$3:$D$202,A8,Protokoll!$K$3:$K$202,"Erledigt")=0,DATE(2026,1,1),_xludf.MAXIFS(Protokoll!$A$3:$A$202,Protokoll!$D$3:$D$202,A8,Protokoll!$K$3:$K$202,"Erledigt")+F8))="","",IF(M8&lt;&gt;"Ja","",IF(COUNTIFS(Protokoll!$D$3:$D$202,A8,Protokoll!$K$3:$K$202,"Erledigt")=0,DATE(2026,1,1),_xludf.MAXIFS(Protokoll!$A$3:$A$202,Protokoll!$D$3:$D$202,A8,Protokoll!$K$3:$K$202,"Erledigt")+F8))-TODAY())</f>
        <v>#NAME?</v>
      </c>
    </row>
    <row r="9" spans="1:17" x14ac:dyDescent="0.25">
      <c r="A9" s="18" t="s">
        <v>91</v>
      </c>
      <c r="B9" s="19" t="s">
        <v>23</v>
      </c>
      <c r="C9" s="19" t="s">
        <v>92</v>
      </c>
      <c r="D9" s="19" t="s">
        <v>93</v>
      </c>
      <c r="E9" s="19" t="s">
        <v>56</v>
      </c>
      <c r="F9" s="19">
        <v>1</v>
      </c>
      <c r="G9" s="19" t="s">
        <v>56</v>
      </c>
      <c r="H9" s="19" t="s">
        <v>94</v>
      </c>
      <c r="I9" s="19" t="s">
        <v>95</v>
      </c>
      <c r="J9" s="19" t="s">
        <v>65</v>
      </c>
      <c r="K9" s="19" t="s">
        <v>23</v>
      </c>
      <c r="L9" s="19" t="s">
        <v>61</v>
      </c>
      <c r="M9" s="19" t="s">
        <v>61</v>
      </c>
      <c r="N9" s="20" t="e">
        <f ca="1">IF(COUNTIFS(Protokoll!$D$3:$D$202,A9,Protokoll!$K$3:$K$202,"Erledigt")=0,"",RIGHT("0"&amp;DAY(_xludf.MAXIFS(Protokoll!$A$3:$A$202,Protokoll!$D$3:$D$202,A9,Protokoll!$K$3:$K$202,"Erledigt")),2)&amp;"."&amp;RIGHT("0"&amp;MONTH(_xludf.MAXIFS(Protokoll!$A$3:$A$202,Protokoll!$D$3:$D$202,A9,Protokoll!$K$3:$K$202,"Erledigt")),2)&amp;"."&amp;YEAR(_xludf.MAXIFS(Protokoll!$A$3:$A$202,Protokoll!$D$3:$D$202,A9,Protokoll!$K$3:$K$202,"Erledigt")))</f>
        <v>#NAME?</v>
      </c>
      <c r="O9" s="20" t="e">
        <f ca="1">IF(IF(M9&lt;&gt;"Ja","",IF(COUNTIFS(Protokoll!$D$3:$D$202,A9,Protokoll!$K$3:$K$202,"Erledigt")=0,DATE(2026,1,1),_xludf.MAXIFS(Protokoll!$A$3:$A$202,Protokoll!$D$3:$D$202,A9,Protokoll!$K$3:$K$202,"Erledigt")+F9))="","",RIGHT("0"&amp;DAY(IF(M9&lt;&gt;"Ja","",IF(COUNTIFS(Protokoll!$D$3:$D$202,A9,Protokoll!$K$3:$K$202,"Erledigt")=0,DATE(2026,1,1),_xludf.MAXIFS(Protokoll!$A$3:$A$202,Protokoll!$D$3:$D$202,A9,Protokoll!$K$3:$K$202,"Erledigt")+F9))),2)&amp;"."&amp;RIGHT("0"&amp;MONTH(IF(M9&lt;&gt;"Ja","",IF(COUNTIFS(Protokoll!$D$3:$D$202,A9,Protokoll!$K$3:$K$202,"Erledigt")=0,DATE(2026,1,1),_xludf.MAXIFS(Protokoll!$A$3:$A$202,Protokoll!$D$3:$D$202,A9,Protokoll!$K$3:$K$202,"Erledigt")+F9))),2)&amp;"."&amp;YEAR(IF(M9&lt;&gt;"Ja","",IF(COUNTIFS(Protokoll!$D$3:$D$202,A9,Protokoll!$K$3:$K$202,"Erledigt")=0,DATE(2026,1,1),_xludf.MAXIFS(Protokoll!$A$3:$A$202,Protokoll!$D$3:$D$202,A9,Protokoll!$K$3:$K$202,"Erledigt")+F9))))</f>
        <v>#NAME?</v>
      </c>
      <c r="P9" s="19" t="e">
        <f ca="1">IF(M9&lt;&gt;"Ja","Inaktiv",IF(IF(M9&lt;&gt;"Ja","",IF(COUNTIFS(Protokoll!$D$3:$D$202,A9,Protokoll!$K$3:$K$202,"Erledigt")=0,DATE(2026,1,1),_xludf.MAXIFS(Protokoll!$A$3:$A$202,Protokoll!$D$3:$D$202,A9,Protokoll!$K$3:$K$202,"Erledigt")+F9))&lt;TODAY(),"Überfällig",IF(IF(M9&lt;&gt;"Ja","",IF(COUNTIFS(Protokoll!$D$3:$D$202,A9,Protokoll!$K$3:$K$202,"Erledigt")=0,DATE(2026,1,1),_xludf.MAXIFS(Protokoll!$A$3:$A$202,Protokoll!$D$3:$D$202,A9,Protokoll!$K$3:$K$202,"Erledigt")+F9))=TODAY(),"Heute","Geplant")))</f>
        <v>#NAME?</v>
      </c>
      <c r="Q9" s="21" t="e">
        <f ca="1">IF(IF(M9&lt;&gt;"Ja","",IF(COUNTIFS(Protokoll!$D$3:$D$202,A9,Protokoll!$K$3:$K$202,"Erledigt")=0,DATE(2026,1,1),_xludf.MAXIFS(Protokoll!$A$3:$A$202,Protokoll!$D$3:$D$202,A9,Protokoll!$K$3:$K$202,"Erledigt")+F9))="","",IF(M9&lt;&gt;"Ja","",IF(COUNTIFS(Protokoll!$D$3:$D$202,A9,Protokoll!$K$3:$K$202,"Erledigt")=0,DATE(2026,1,1),_xludf.MAXIFS(Protokoll!$A$3:$A$202,Protokoll!$D$3:$D$202,A9,Protokoll!$K$3:$K$202,"Erledigt")+F9))-TODAY())</f>
        <v>#NAME?</v>
      </c>
    </row>
    <row r="10" spans="1:17" x14ac:dyDescent="0.25">
      <c r="A10" s="18" t="s">
        <v>96</v>
      </c>
      <c r="B10" s="19" t="s">
        <v>26</v>
      </c>
      <c r="C10" s="19" t="s">
        <v>97</v>
      </c>
      <c r="D10" s="19" t="s">
        <v>98</v>
      </c>
      <c r="E10" s="19" t="s">
        <v>75</v>
      </c>
      <c r="F10" s="19">
        <v>7</v>
      </c>
      <c r="G10" s="19" t="s">
        <v>99</v>
      </c>
      <c r="H10" s="19" t="s">
        <v>94</v>
      </c>
      <c r="I10" s="19" t="s">
        <v>95</v>
      </c>
      <c r="J10" s="19" t="s">
        <v>78</v>
      </c>
      <c r="K10" s="19" t="s">
        <v>100</v>
      </c>
      <c r="L10" s="19" t="s">
        <v>101</v>
      </c>
      <c r="M10" s="19" t="s">
        <v>61</v>
      </c>
      <c r="N10" s="20" t="e">
        <f ca="1">IF(COUNTIFS(Protokoll!$D$3:$D$202,A10,Protokoll!$K$3:$K$202,"Erledigt")=0,"",RIGHT("0"&amp;DAY(_xludf.MAXIFS(Protokoll!$A$3:$A$202,Protokoll!$D$3:$D$202,A10,Protokoll!$K$3:$K$202,"Erledigt")),2)&amp;"."&amp;RIGHT("0"&amp;MONTH(_xludf.MAXIFS(Protokoll!$A$3:$A$202,Protokoll!$D$3:$D$202,A10,Protokoll!$K$3:$K$202,"Erledigt")),2)&amp;"."&amp;YEAR(_xludf.MAXIFS(Protokoll!$A$3:$A$202,Protokoll!$D$3:$D$202,A10,Protokoll!$K$3:$K$202,"Erledigt")))</f>
        <v>#NAME?</v>
      </c>
      <c r="O10" s="20" t="e">
        <f ca="1">IF(IF(M10&lt;&gt;"Ja","",IF(COUNTIFS(Protokoll!$D$3:$D$202,A10,Protokoll!$K$3:$K$202,"Erledigt")=0,DATE(2026,1,1),_xludf.MAXIFS(Protokoll!$A$3:$A$202,Protokoll!$D$3:$D$202,A10,Protokoll!$K$3:$K$202,"Erledigt")+F10))="","",RIGHT("0"&amp;DAY(IF(M10&lt;&gt;"Ja","",IF(COUNTIFS(Protokoll!$D$3:$D$202,A10,Protokoll!$K$3:$K$202,"Erledigt")=0,DATE(2026,1,1),_xludf.MAXIFS(Protokoll!$A$3:$A$202,Protokoll!$D$3:$D$202,A10,Protokoll!$K$3:$K$202,"Erledigt")+F10))),2)&amp;"."&amp;RIGHT("0"&amp;MONTH(IF(M10&lt;&gt;"Ja","",IF(COUNTIFS(Protokoll!$D$3:$D$202,A10,Protokoll!$K$3:$K$202,"Erledigt")=0,DATE(2026,1,1),_xludf.MAXIFS(Protokoll!$A$3:$A$202,Protokoll!$D$3:$D$202,A10,Protokoll!$K$3:$K$202,"Erledigt")+F10))),2)&amp;"."&amp;YEAR(IF(M10&lt;&gt;"Ja","",IF(COUNTIFS(Protokoll!$D$3:$D$202,A10,Protokoll!$K$3:$K$202,"Erledigt")=0,DATE(2026,1,1),_xludf.MAXIFS(Protokoll!$A$3:$A$202,Protokoll!$D$3:$D$202,A10,Protokoll!$K$3:$K$202,"Erledigt")+F10))))</f>
        <v>#NAME?</v>
      </c>
      <c r="P10" s="19" t="e">
        <f ca="1">IF(M10&lt;&gt;"Ja","Inaktiv",IF(IF(M10&lt;&gt;"Ja","",IF(COUNTIFS(Protokoll!$D$3:$D$202,A10,Protokoll!$K$3:$K$202,"Erledigt")=0,DATE(2026,1,1),_xludf.MAXIFS(Protokoll!$A$3:$A$202,Protokoll!$D$3:$D$202,A10,Protokoll!$K$3:$K$202,"Erledigt")+F10))&lt;TODAY(),"Überfällig",IF(IF(M10&lt;&gt;"Ja","",IF(COUNTIFS(Protokoll!$D$3:$D$202,A10,Protokoll!$K$3:$K$202,"Erledigt")=0,DATE(2026,1,1),_xludf.MAXIFS(Protokoll!$A$3:$A$202,Protokoll!$D$3:$D$202,A10,Protokoll!$K$3:$K$202,"Erledigt")+F10))=TODAY(),"Heute","Geplant")))</f>
        <v>#NAME?</v>
      </c>
      <c r="Q10" s="21" t="e">
        <f ca="1">IF(IF(M10&lt;&gt;"Ja","",IF(COUNTIFS(Protokoll!$D$3:$D$202,A10,Protokoll!$K$3:$K$202,"Erledigt")=0,DATE(2026,1,1),_xludf.MAXIFS(Protokoll!$A$3:$A$202,Protokoll!$D$3:$D$202,A10,Protokoll!$K$3:$K$202,"Erledigt")+F10))="","",IF(M10&lt;&gt;"Ja","",IF(COUNTIFS(Protokoll!$D$3:$D$202,A10,Protokoll!$K$3:$K$202,"Erledigt")=0,DATE(2026,1,1),_xludf.MAXIFS(Protokoll!$A$3:$A$202,Protokoll!$D$3:$D$202,A10,Protokoll!$K$3:$K$202,"Erledigt")+F10))-TODAY())</f>
        <v>#NAME?</v>
      </c>
    </row>
    <row r="11" spans="1:17" x14ac:dyDescent="0.25">
      <c r="A11" s="18" t="s">
        <v>102</v>
      </c>
      <c r="B11" s="19" t="s">
        <v>26</v>
      </c>
      <c r="C11" s="19" t="s">
        <v>103</v>
      </c>
      <c r="D11" s="19" t="s">
        <v>104</v>
      </c>
      <c r="E11" s="19" t="s">
        <v>75</v>
      </c>
      <c r="F11" s="19">
        <v>7</v>
      </c>
      <c r="G11" s="19" t="s">
        <v>105</v>
      </c>
      <c r="H11" s="19" t="s">
        <v>106</v>
      </c>
      <c r="I11" s="19" t="s">
        <v>107</v>
      </c>
      <c r="J11" s="19" t="s">
        <v>78</v>
      </c>
      <c r="K11" s="19" t="s">
        <v>100</v>
      </c>
      <c r="L11" s="19" t="s">
        <v>101</v>
      </c>
      <c r="M11" s="19" t="s">
        <v>61</v>
      </c>
      <c r="N11" s="20" t="str">
        <f>IF(COUNTIFS(Protokoll!$D$3:$D$202,A11,Protokoll!$K$3:$K$202,"Erledigt")=0,"",RIGHT("0"&amp;DAY(_xludf.MAXIFS(Protokoll!$A$3:$A$202,Protokoll!$D$3:$D$202,A11,Protokoll!$K$3:$K$202,"Erledigt")),2)&amp;"."&amp;RIGHT("0"&amp;MONTH(_xludf.MAXIFS(Protokoll!$A$3:$A$202,Protokoll!$D$3:$D$202,A11,Protokoll!$K$3:$K$202,"Erledigt")),2)&amp;"."&amp;YEAR(_xludf.MAXIFS(Protokoll!$A$3:$A$202,Protokoll!$D$3:$D$202,A11,Protokoll!$K$3:$K$202,"Erledigt")))</f>
        <v/>
      </c>
      <c r="O11" s="20" t="str">
        <f>IF(IF(M11&lt;&gt;"Ja","",IF(COUNTIFS(Protokoll!$D$3:$D$202,A11,Protokoll!$K$3:$K$202,"Erledigt")=0,DATE(2026,1,1),_xludf.MAXIFS(Protokoll!$A$3:$A$202,Protokoll!$D$3:$D$202,A11,Protokoll!$K$3:$K$202,"Erledigt")+F11))="","",RIGHT("0"&amp;DAY(IF(M11&lt;&gt;"Ja","",IF(COUNTIFS(Protokoll!$D$3:$D$202,A11,Protokoll!$K$3:$K$202,"Erledigt")=0,DATE(2026,1,1),_xludf.MAXIFS(Protokoll!$A$3:$A$202,Protokoll!$D$3:$D$202,A11,Protokoll!$K$3:$K$202,"Erledigt")+F11))),2)&amp;"."&amp;RIGHT("0"&amp;MONTH(IF(M11&lt;&gt;"Ja","",IF(COUNTIFS(Protokoll!$D$3:$D$202,A11,Protokoll!$K$3:$K$202,"Erledigt")=0,DATE(2026,1,1),_xludf.MAXIFS(Protokoll!$A$3:$A$202,Protokoll!$D$3:$D$202,A11,Protokoll!$K$3:$K$202,"Erledigt")+F11))),2)&amp;"."&amp;YEAR(IF(M11&lt;&gt;"Ja","",IF(COUNTIFS(Protokoll!$D$3:$D$202,A11,Protokoll!$K$3:$K$202,"Erledigt")=0,DATE(2026,1,1),_xludf.MAXIFS(Protokoll!$A$3:$A$202,Protokoll!$D$3:$D$202,A11,Protokoll!$K$3:$K$202,"Erledigt")+F11))))</f>
        <v>01.01.2026</v>
      </c>
      <c r="P11" s="19" t="str">
        <f ca="1">IF(M11&lt;&gt;"Ja","Inaktiv",IF(IF(M11&lt;&gt;"Ja","",IF(COUNTIFS(Protokoll!$D$3:$D$202,A11,Protokoll!$K$3:$K$202,"Erledigt")=0,DATE(2026,1,1),_xludf.MAXIFS(Protokoll!$A$3:$A$202,Protokoll!$D$3:$D$202,A11,Protokoll!$K$3:$K$202,"Erledigt")+F11))&lt;TODAY(),"Überfällig",IF(IF(M11&lt;&gt;"Ja","",IF(COUNTIFS(Protokoll!$D$3:$D$202,A11,Protokoll!$K$3:$K$202,"Erledigt")=0,DATE(2026,1,1),_xludf.MAXIFS(Protokoll!$A$3:$A$202,Protokoll!$D$3:$D$202,A11,Protokoll!$K$3:$K$202,"Erledigt")+F11))=TODAY(),"Heute","Geplant")))</f>
        <v>Überfällig</v>
      </c>
      <c r="Q11" s="21">
        <f ca="1">IF(IF(M11&lt;&gt;"Ja","",IF(COUNTIFS(Protokoll!$D$3:$D$202,A11,Protokoll!$K$3:$K$202,"Erledigt")=0,DATE(2026,1,1),_xludf.MAXIFS(Protokoll!$A$3:$A$202,Protokoll!$D$3:$D$202,A11,Protokoll!$K$3:$K$202,"Erledigt")+F11))="","",IF(M11&lt;&gt;"Ja","",IF(COUNTIFS(Protokoll!$D$3:$D$202,A11,Protokoll!$K$3:$K$202,"Erledigt")=0,DATE(2026,1,1),_xludf.MAXIFS(Protokoll!$A$3:$A$202,Protokoll!$D$3:$D$202,A11,Protokoll!$K$3:$K$202,"Erledigt")+F11))-TODAY())</f>
        <v>-151</v>
      </c>
    </row>
    <row r="12" spans="1:17" x14ac:dyDescent="0.25">
      <c r="A12" s="18" t="s">
        <v>108</v>
      </c>
      <c r="B12" s="19" t="s">
        <v>27</v>
      </c>
      <c r="C12" s="19" t="s">
        <v>109</v>
      </c>
      <c r="D12" s="19" t="s">
        <v>110</v>
      </c>
      <c r="E12" s="19" t="s">
        <v>75</v>
      </c>
      <c r="F12" s="19">
        <v>7</v>
      </c>
      <c r="G12" s="19" t="s">
        <v>111</v>
      </c>
      <c r="H12" s="19" t="s">
        <v>94</v>
      </c>
      <c r="I12" s="19" t="s">
        <v>95</v>
      </c>
      <c r="J12" s="19" t="s">
        <v>78</v>
      </c>
      <c r="K12" s="19" t="s">
        <v>60</v>
      </c>
      <c r="L12" s="19" t="s">
        <v>61</v>
      </c>
      <c r="M12" s="19" t="s">
        <v>61</v>
      </c>
      <c r="N12" s="20" t="str">
        <f>IF(COUNTIFS(Protokoll!$D$3:$D$202,A12,Protokoll!$K$3:$K$202,"Erledigt")=0,"",RIGHT("0"&amp;DAY(_xludf.MAXIFS(Protokoll!$A$3:$A$202,Protokoll!$D$3:$D$202,A12,Protokoll!$K$3:$K$202,"Erledigt")),2)&amp;"."&amp;RIGHT("0"&amp;MONTH(_xludf.MAXIFS(Protokoll!$A$3:$A$202,Protokoll!$D$3:$D$202,A12,Protokoll!$K$3:$K$202,"Erledigt")),2)&amp;"."&amp;YEAR(_xludf.MAXIFS(Protokoll!$A$3:$A$202,Protokoll!$D$3:$D$202,A12,Protokoll!$K$3:$K$202,"Erledigt")))</f>
        <v/>
      </c>
      <c r="O12" s="20" t="str">
        <f>IF(IF(M12&lt;&gt;"Ja","",IF(COUNTIFS(Protokoll!$D$3:$D$202,A12,Protokoll!$K$3:$K$202,"Erledigt")=0,DATE(2026,1,1),_xludf.MAXIFS(Protokoll!$A$3:$A$202,Protokoll!$D$3:$D$202,A12,Protokoll!$K$3:$K$202,"Erledigt")+F12))="","",RIGHT("0"&amp;DAY(IF(M12&lt;&gt;"Ja","",IF(COUNTIFS(Protokoll!$D$3:$D$202,A12,Protokoll!$K$3:$K$202,"Erledigt")=0,DATE(2026,1,1),_xludf.MAXIFS(Protokoll!$A$3:$A$202,Protokoll!$D$3:$D$202,A12,Protokoll!$K$3:$K$202,"Erledigt")+F12))),2)&amp;"."&amp;RIGHT("0"&amp;MONTH(IF(M12&lt;&gt;"Ja","",IF(COUNTIFS(Protokoll!$D$3:$D$202,A12,Protokoll!$K$3:$K$202,"Erledigt")=0,DATE(2026,1,1),_xludf.MAXIFS(Protokoll!$A$3:$A$202,Protokoll!$D$3:$D$202,A12,Protokoll!$K$3:$K$202,"Erledigt")+F12))),2)&amp;"."&amp;YEAR(IF(M12&lt;&gt;"Ja","",IF(COUNTIFS(Protokoll!$D$3:$D$202,A12,Protokoll!$K$3:$K$202,"Erledigt")=0,DATE(2026,1,1),_xludf.MAXIFS(Protokoll!$A$3:$A$202,Protokoll!$D$3:$D$202,A12,Protokoll!$K$3:$K$202,"Erledigt")+F12))))</f>
        <v>01.01.2026</v>
      </c>
      <c r="P12" s="19" t="str">
        <f ca="1">IF(M12&lt;&gt;"Ja","Inaktiv",IF(IF(M12&lt;&gt;"Ja","",IF(COUNTIFS(Protokoll!$D$3:$D$202,A12,Protokoll!$K$3:$K$202,"Erledigt")=0,DATE(2026,1,1),_xludf.MAXIFS(Protokoll!$A$3:$A$202,Protokoll!$D$3:$D$202,A12,Protokoll!$K$3:$K$202,"Erledigt")+F12))&lt;TODAY(),"Überfällig",IF(IF(M12&lt;&gt;"Ja","",IF(COUNTIFS(Protokoll!$D$3:$D$202,A12,Protokoll!$K$3:$K$202,"Erledigt")=0,DATE(2026,1,1),_xludf.MAXIFS(Protokoll!$A$3:$A$202,Protokoll!$D$3:$D$202,A12,Protokoll!$K$3:$K$202,"Erledigt")+F12))=TODAY(),"Heute","Geplant")))</f>
        <v>Überfällig</v>
      </c>
      <c r="Q12" s="21">
        <f ca="1">IF(IF(M12&lt;&gt;"Ja","",IF(COUNTIFS(Protokoll!$D$3:$D$202,A12,Protokoll!$K$3:$K$202,"Erledigt")=0,DATE(2026,1,1),_xludf.MAXIFS(Protokoll!$A$3:$A$202,Protokoll!$D$3:$D$202,A12,Protokoll!$K$3:$K$202,"Erledigt")+F12))="","",IF(M12&lt;&gt;"Ja","",IF(COUNTIFS(Protokoll!$D$3:$D$202,A12,Protokoll!$K$3:$K$202,"Erledigt")=0,DATE(2026,1,1),_xludf.MAXIFS(Protokoll!$A$3:$A$202,Protokoll!$D$3:$D$202,A12,Protokoll!$K$3:$K$202,"Erledigt")+F12))-TODAY())</f>
        <v>-151</v>
      </c>
    </row>
    <row r="13" spans="1:17" x14ac:dyDescent="0.25">
      <c r="A13" s="18" t="s">
        <v>112</v>
      </c>
      <c r="B13" s="19" t="s">
        <v>27</v>
      </c>
      <c r="C13" s="19" t="s">
        <v>113</v>
      </c>
      <c r="D13" s="19" t="s">
        <v>114</v>
      </c>
      <c r="E13" s="19" t="s">
        <v>56</v>
      </c>
      <c r="F13" s="19">
        <v>1</v>
      </c>
      <c r="G13" s="19" t="s">
        <v>56</v>
      </c>
      <c r="H13" s="19" t="s">
        <v>57</v>
      </c>
      <c r="I13" s="19" t="s">
        <v>58</v>
      </c>
      <c r="J13" s="19" t="s">
        <v>59</v>
      </c>
      <c r="K13" s="19" t="s">
        <v>115</v>
      </c>
      <c r="L13" s="19" t="s">
        <v>61</v>
      </c>
      <c r="M13" s="19" t="s">
        <v>61</v>
      </c>
      <c r="N13" s="20" t="e">
        <f ca="1">IF(COUNTIFS(Protokoll!$D$3:$D$202,A13,Protokoll!$K$3:$K$202,"Erledigt")=0,"",RIGHT("0"&amp;DAY(_xludf.MAXIFS(Protokoll!$A$3:$A$202,Protokoll!$D$3:$D$202,A13,Protokoll!$K$3:$K$202,"Erledigt")),2)&amp;"."&amp;RIGHT("0"&amp;MONTH(_xludf.MAXIFS(Protokoll!$A$3:$A$202,Protokoll!$D$3:$D$202,A13,Protokoll!$K$3:$K$202,"Erledigt")),2)&amp;"."&amp;YEAR(_xludf.MAXIFS(Protokoll!$A$3:$A$202,Protokoll!$D$3:$D$202,A13,Protokoll!$K$3:$K$202,"Erledigt")))</f>
        <v>#NAME?</v>
      </c>
      <c r="O13" s="20" t="e">
        <f ca="1">IF(IF(M13&lt;&gt;"Ja","",IF(COUNTIFS(Protokoll!$D$3:$D$202,A13,Protokoll!$K$3:$K$202,"Erledigt")=0,DATE(2026,1,1),_xludf.MAXIFS(Protokoll!$A$3:$A$202,Protokoll!$D$3:$D$202,A13,Protokoll!$K$3:$K$202,"Erledigt")+F13))="","",RIGHT("0"&amp;DAY(IF(M13&lt;&gt;"Ja","",IF(COUNTIFS(Protokoll!$D$3:$D$202,A13,Protokoll!$K$3:$K$202,"Erledigt")=0,DATE(2026,1,1),_xludf.MAXIFS(Protokoll!$A$3:$A$202,Protokoll!$D$3:$D$202,A13,Protokoll!$K$3:$K$202,"Erledigt")+F13))),2)&amp;"."&amp;RIGHT("0"&amp;MONTH(IF(M13&lt;&gt;"Ja","",IF(COUNTIFS(Protokoll!$D$3:$D$202,A13,Protokoll!$K$3:$K$202,"Erledigt")=0,DATE(2026,1,1),_xludf.MAXIFS(Protokoll!$A$3:$A$202,Protokoll!$D$3:$D$202,A13,Protokoll!$K$3:$K$202,"Erledigt")+F13))),2)&amp;"."&amp;YEAR(IF(M13&lt;&gt;"Ja","",IF(COUNTIFS(Protokoll!$D$3:$D$202,A13,Protokoll!$K$3:$K$202,"Erledigt")=0,DATE(2026,1,1),_xludf.MAXIFS(Protokoll!$A$3:$A$202,Protokoll!$D$3:$D$202,A13,Protokoll!$K$3:$K$202,"Erledigt")+F13))))</f>
        <v>#NAME?</v>
      </c>
      <c r="P13" s="19" t="e">
        <f ca="1">IF(M13&lt;&gt;"Ja","Inaktiv",IF(IF(M13&lt;&gt;"Ja","",IF(COUNTIFS(Protokoll!$D$3:$D$202,A13,Protokoll!$K$3:$K$202,"Erledigt")=0,DATE(2026,1,1),_xludf.MAXIFS(Protokoll!$A$3:$A$202,Protokoll!$D$3:$D$202,A13,Protokoll!$K$3:$K$202,"Erledigt")+F13))&lt;TODAY(),"Überfällig",IF(IF(M13&lt;&gt;"Ja","",IF(COUNTIFS(Protokoll!$D$3:$D$202,A13,Protokoll!$K$3:$K$202,"Erledigt")=0,DATE(2026,1,1),_xludf.MAXIFS(Protokoll!$A$3:$A$202,Protokoll!$D$3:$D$202,A13,Protokoll!$K$3:$K$202,"Erledigt")+F13))=TODAY(),"Heute","Geplant")))</f>
        <v>#NAME?</v>
      </c>
      <c r="Q13" s="21" t="e">
        <f ca="1">IF(IF(M13&lt;&gt;"Ja","",IF(COUNTIFS(Protokoll!$D$3:$D$202,A13,Protokoll!$K$3:$K$202,"Erledigt")=0,DATE(2026,1,1),_xludf.MAXIFS(Protokoll!$A$3:$A$202,Protokoll!$D$3:$D$202,A13,Protokoll!$K$3:$K$202,"Erledigt")+F13))="","",IF(M13&lt;&gt;"Ja","",IF(COUNTIFS(Protokoll!$D$3:$D$202,A13,Protokoll!$K$3:$K$202,"Erledigt")=0,DATE(2026,1,1),_xludf.MAXIFS(Protokoll!$A$3:$A$202,Protokoll!$D$3:$D$202,A13,Protokoll!$K$3:$K$202,"Erledigt")+F13))-TODAY())</f>
        <v>#NAME?</v>
      </c>
    </row>
    <row r="14" spans="1:17" x14ac:dyDescent="0.25">
      <c r="A14" s="18" t="s">
        <v>116</v>
      </c>
      <c r="B14" s="19" t="s">
        <v>28</v>
      </c>
      <c r="C14" s="19" t="s">
        <v>117</v>
      </c>
      <c r="D14" s="19" t="s">
        <v>118</v>
      </c>
      <c r="E14" s="19" t="s">
        <v>55</v>
      </c>
      <c r="F14" s="19">
        <v>1</v>
      </c>
      <c r="G14" s="19" t="s">
        <v>56</v>
      </c>
      <c r="H14" s="19" t="s">
        <v>57</v>
      </c>
      <c r="I14" s="19" t="s">
        <v>58</v>
      </c>
      <c r="J14" s="19" t="s">
        <v>59</v>
      </c>
      <c r="K14" s="19" t="s">
        <v>119</v>
      </c>
      <c r="L14" s="19" t="s">
        <v>61</v>
      </c>
      <c r="M14" s="19" t="s">
        <v>61</v>
      </c>
      <c r="N14" s="20" t="e">
        <f ca="1">IF(COUNTIFS(Protokoll!$D$3:$D$202,A14,Protokoll!$K$3:$K$202,"Erledigt")=0,"",RIGHT("0"&amp;DAY(_xludf.MAXIFS(Protokoll!$A$3:$A$202,Protokoll!$D$3:$D$202,A14,Protokoll!$K$3:$K$202,"Erledigt")),2)&amp;"."&amp;RIGHT("0"&amp;MONTH(_xludf.MAXIFS(Protokoll!$A$3:$A$202,Protokoll!$D$3:$D$202,A14,Protokoll!$K$3:$K$202,"Erledigt")),2)&amp;"."&amp;YEAR(_xludf.MAXIFS(Protokoll!$A$3:$A$202,Protokoll!$D$3:$D$202,A14,Protokoll!$K$3:$K$202,"Erledigt")))</f>
        <v>#NAME?</v>
      </c>
      <c r="O14" s="20" t="e">
        <f ca="1">IF(IF(M14&lt;&gt;"Ja","",IF(COUNTIFS(Protokoll!$D$3:$D$202,A14,Protokoll!$K$3:$K$202,"Erledigt")=0,DATE(2026,1,1),_xludf.MAXIFS(Protokoll!$A$3:$A$202,Protokoll!$D$3:$D$202,A14,Protokoll!$K$3:$K$202,"Erledigt")+F14))="","",RIGHT("0"&amp;DAY(IF(M14&lt;&gt;"Ja","",IF(COUNTIFS(Protokoll!$D$3:$D$202,A14,Protokoll!$K$3:$K$202,"Erledigt")=0,DATE(2026,1,1),_xludf.MAXIFS(Protokoll!$A$3:$A$202,Protokoll!$D$3:$D$202,A14,Protokoll!$K$3:$K$202,"Erledigt")+F14))),2)&amp;"."&amp;RIGHT("0"&amp;MONTH(IF(M14&lt;&gt;"Ja","",IF(COUNTIFS(Protokoll!$D$3:$D$202,A14,Protokoll!$K$3:$K$202,"Erledigt")=0,DATE(2026,1,1),_xludf.MAXIFS(Protokoll!$A$3:$A$202,Protokoll!$D$3:$D$202,A14,Protokoll!$K$3:$K$202,"Erledigt")+F14))),2)&amp;"."&amp;YEAR(IF(M14&lt;&gt;"Ja","",IF(COUNTIFS(Protokoll!$D$3:$D$202,A14,Protokoll!$K$3:$K$202,"Erledigt")=0,DATE(2026,1,1),_xludf.MAXIFS(Protokoll!$A$3:$A$202,Protokoll!$D$3:$D$202,A14,Protokoll!$K$3:$K$202,"Erledigt")+F14))))</f>
        <v>#NAME?</v>
      </c>
      <c r="P14" s="19" t="e">
        <f ca="1">IF(M14&lt;&gt;"Ja","Inaktiv",IF(IF(M14&lt;&gt;"Ja","",IF(COUNTIFS(Protokoll!$D$3:$D$202,A14,Protokoll!$K$3:$K$202,"Erledigt")=0,DATE(2026,1,1),_xludf.MAXIFS(Protokoll!$A$3:$A$202,Protokoll!$D$3:$D$202,A14,Protokoll!$K$3:$K$202,"Erledigt")+F14))&lt;TODAY(),"Überfällig",IF(IF(M14&lt;&gt;"Ja","",IF(COUNTIFS(Protokoll!$D$3:$D$202,A14,Protokoll!$K$3:$K$202,"Erledigt")=0,DATE(2026,1,1),_xludf.MAXIFS(Protokoll!$A$3:$A$202,Protokoll!$D$3:$D$202,A14,Protokoll!$K$3:$K$202,"Erledigt")+F14))=TODAY(),"Heute","Geplant")))</f>
        <v>#NAME?</v>
      </c>
      <c r="Q14" s="21" t="e">
        <f ca="1">IF(IF(M14&lt;&gt;"Ja","",IF(COUNTIFS(Protokoll!$D$3:$D$202,A14,Protokoll!$K$3:$K$202,"Erledigt")=0,DATE(2026,1,1),_xludf.MAXIFS(Protokoll!$A$3:$A$202,Protokoll!$D$3:$D$202,A14,Protokoll!$K$3:$K$202,"Erledigt")+F14))="","",IF(M14&lt;&gt;"Ja","",IF(COUNTIFS(Protokoll!$D$3:$D$202,A14,Protokoll!$K$3:$K$202,"Erledigt")=0,DATE(2026,1,1),_xludf.MAXIFS(Protokoll!$A$3:$A$202,Protokoll!$D$3:$D$202,A14,Protokoll!$K$3:$K$202,"Erledigt")+F14))-TODAY())</f>
        <v>#NAME?</v>
      </c>
    </row>
    <row r="15" spans="1:17" x14ac:dyDescent="0.25">
      <c r="A15" s="18" t="s">
        <v>120</v>
      </c>
      <c r="B15" s="19" t="s">
        <v>28</v>
      </c>
      <c r="C15" s="19" t="s">
        <v>121</v>
      </c>
      <c r="D15" s="19" t="s">
        <v>122</v>
      </c>
      <c r="E15" s="19" t="s">
        <v>56</v>
      </c>
      <c r="F15" s="19">
        <v>1</v>
      </c>
      <c r="G15" s="19" t="s">
        <v>56</v>
      </c>
      <c r="H15" s="19" t="s">
        <v>94</v>
      </c>
      <c r="I15" s="19" t="s">
        <v>95</v>
      </c>
      <c r="J15" s="19" t="s">
        <v>78</v>
      </c>
      <c r="K15" s="19" t="s">
        <v>119</v>
      </c>
      <c r="L15" s="19" t="s">
        <v>101</v>
      </c>
      <c r="M15" s="19" t="s">
        <v>61</v>
      </c>
      <c r="N15" s="20" t="e">
        <f ca="1">IF(COUNTIFS(Protokoll!$D$3:$D$202,A15,Protokoll!$K$3:$K$202,"Erledigt")=0,"",RIGHT("0"&amp;DAY(_xludf.MAXIFS(Protokoll!$A$3:$A$202,Protokoll!$D$3:$D$202,A15,Protokoll!$K$3:$K$202,"Erledigt")),2)&amp;"."&amp;RIGHT("0"&amp;MONTH(_xludf.MAXIFS(Protokoll!$A$3:$A$202,Protokoll!$D$3:$D$202,A15,Protokoll!$K$3:$K$202,"Erledigt")),2)&amp;"."&amp;YEAR(_xludf.MAXIFS(Protokoll!$A$3:$A$202,Protokoll!$D$3:$D$202,A15,Protokoll!$K$3:$K$202,"Erledigt")))</f>
        <v>#NAME?</v>
      </c>
      <c r="O15" s="20" t="e">
        <f ca="1">IF(IF(M15&lt;&gt;"Ja","",IF(COUNTIFS(Protokoll!$D$3:$D$202,A15,Protokoll!$K$3:$K$202,"Erledigt")=0,DATE(2026,1,1),_xludf.MAXIFS(Protokoll!$A$3:$A$202,Protokoll!$D$3:$D$202,A15,Protokoll!$K$3:$K$202,"Erledigt")+F15))="","",RIGHT("0"&amp;DAY(IF(M15&lt;&gt;"Ja","",IF(COUNTIFS(Protokoll!$D$3:$D$202,A15,Protokoll!$K$3:$K$202,"Erledigt")=0,DATE(2026,1,1),_xludf.MAXIFS(Protokoll!$A$3:$A$202,Protokoll!$D$3:$D$202,A15,Protokoll!$K$3:$K$202,"Erledigt")+F15))),2)&amp;"."&amp;RIGHT("0"&amp;MONTH(IF(M15&lt;&gt;"Ja","",IF(COUNTIFS(Protokoll!$D$3:$D$202,A15,Protokoll!$K$3:$K$202,"Erledigt")=0,DATE(2026,1,1),_xludf.MAXIFS(Protokoll!$A$3:$A$202,Protokoll!$D$3:$D$202,A15,Protokoll!$K$3:$K$202,"Erledigt")+F15))),2)&amp;"."&amp;YEAR(IF(M15&lt;&gt;"Ja","",IF(COUNTIFS(Protokoll!$D$3:$D$202,A15,Protokoll!$K$3:$K$202,"Erledigt")=0,DATE(2026,1,1),_xludf.MAXIFS(Protokoll!$A$3:$A$202,Protokoll!$D$3:$D$202,A15,Protokoll!$K$3:$K$202,"Erledigt")+F15))))</f>
        <v>#NAME?</v>
      </c>
      <c r="P15" s="19" t="e">
        <f ca="1">IF(M15&lt;&gt;"Ja","Inaktiv",IF(IF(M15&lt;&gt;"Ja","",IF(COUNTIFS(Protokoll!$D$3:$D$202,A15,Protokoll!$K$3:$K$202,"Erledigt")=0,DATE(2026,1,1),_xludf.MAXIFS(Protokoll!$A$3:$A$202,Protokoll!$D$3:$D$202,A15,Protokoll!$K$3:$K$202,"Erledigt")+F15))&lt;TODAY(),"Überfällig",IF(IF(M15&lt;&gt;"Ja","",IF(COUNTIFS(Protokoll!$D$3:$D$202,A15,Protokoll!$K$3:$K$202,"Erledigt")=0,DATE(2026,1,1),_xludf.MAXIFS(Protokoll!$A$3:$A$202,Protokoll!$D$3:$D$202,A15,Protokoll!$K$3:$K$202,"Erledigt")+F15))=TODAY(),"Heute","Geplant")))</f>
        <v>#NAME?</v>
      </c>
      <c r="Q15" s="21" t="e">
        <f ca="1">IF(IF(M15&lt;&gt;"Ja","",IF(COUNTIFS(Protokoll!$D$3:$D$202,A15,Protokoll!$K$3:$K$202,"Erledigt")=0,DATE(2026,1,1),_xludf.MAXIFS(Protokoll!$A$3:$A$202,Protokoll!$D$3:$D$202,A15,Protokoll!$K$3:$K$202,"Erledigt")+F15))="","",IF(M15&lt;&gt;"Ja","",IF(COUNTIFS(Protokoll!$D$3:$D$202,A15,Protokoll!$K$3:$K$202,"Erledigt")=0,DATE(2026,1,1),_xludf.MAXIFS(Protokoll!$A$3:$A$202,Protokoll!$D$3:$D$202,A15,Protokoll!$K$3:$K$202,"Erledigt")+F15))-TODAY())</f>
        <v>#NAME?</v>
      </c>
    </row>
    <row r="16" spans="1:17" x14ac:dyDescent="0.25">
      <c r="A16" s="18" t="s">
        <v>123</v>
      </c>
      <c r="B16" s="19" t="s">
        <v>29</v>
      </c>
      <c r="C16" s="19" t="s">
        <v>124</v>
      </c>
      <c r="D16" s="19" t="s">
        <v>125</v>
      </c>
      <c r="E16" s="19" t="s">
        <v>56</v>
      </c>
      <c r="F16" s="19">
        <v>1</v>
      </c>
      <c r="G16" s="19" t="s">
        <v>56</v>
      </c>
      <c r="H16" s="19" t="s">
        <v>94</v>
      </c>
      <c r="I16" s="19" t="s">
        <v>95</v>
      </c>
      <c r="J16" s="19" t="s">
        <v>90</v>
      </c>
      <c r="K16" s="19" t="s">
        <v>126</v>
      </c>
      <c r="L16" s="19" t="s">
        <v>61</v>
      </c>
      <c r="M16" s="19" t="s">
        <v>61</v>
      </c>
      <c r="N16" s="20" t="e">
        <f ca="1">IF(COUNTIFS(Protokoll!$D$3:$D$202,A16,Protokoll!$K$3:$K$202,"Erledigt")=0,"",RIGHT("0"&amp;DAY(_xludf.MAXIFS(Protokoll!$A$3:$A$202,Protokoll!$D$3:$D$202,A16,Protokoll!$K$3:$K$202,"Erledigt")),2)&amp;"."&amp;RIGHT("0"&amp;MONTH(_xludf.MAXIFS(Protokoll!$A$3:$A$202,Protokoll!$D$3:$D$202,A16,Protokoll!$K$3:$K$202,"Erledigt")),2)&amp;"."&amp;YEAR(_xludf.MAXIFS(Protokoll!$A$3:$A$202,Protokoll!$D$3:$D$202,A16,Protokoll!$K$3:$K$202,"Erledigt")))</f>
        <v>#NAME?</v>
      </c>
      <c r="O16" s="20" t="e">
        <f ca="1">IF(IF(M16&lt;&gt;"Ja","",IF(COUNTIFS(Protokoll!$D$3:$D$202,A16,Protokoll!$K$3:$K$202,"Erledigt")=0,DATE(2026,1,1),_xludf.MAXIFS(Protokoll!$A$3:$A$202,Protokoll!$D$3:$D$202,A16,Protokoll!$K$3:$K$202,"Erledigt")+F16))="","",RIGHT("0"&amp;DAY(IF(M16&lt;&gt;"Ja","",IF(COUNTIFS(Protokoll!$D$3:$D$202,A16,Protokoll!$K$3:$K$202,"Erledigt")=0,DATE(2026,1,1),_xludf.MAXIFS(Protokoll!$A$3:$A$202,Protokoll!$D$3:$D$202,A16,Protokoll!$K$3:$K$202,"Erledigt")+F16))),2)&amp;"."&amp;RIGHT("0"&amp;MONTH(IF(M16&lt;&gt;"Ja","",IF(COUNTIFS(Protokoll!$D$3:$D$202,A16,Protokoll!$K$3:$K$202,"Erledigt")=0,DATE(2026,1,1),_xludf.MAXIFS(Protokoll!$A$3:$A$202,Protokoll!$D$3:$D$202,A16,Protokoll!$K$3:$K$202,"Erledigt")+F16))),2)&amp;"."&amp;YEAR(IF(M16&lt;&gt;"Ja","",IF(COUNTIFS(Protokoll!$D$3:$D$202,A16,Protokoll!$K$3:$K$202,"Erledigt")=0,DATE(2026,1,1),_xludf.MAXIFS(Protokoll!$A$3:$A$202,Protokoll!$D$3:$D$202,A16,Protokoll!$K$3:$K$202,"Erledigt")+F16))))</f>
        <v>#NAME?</v>
      </c>
      <c r="P16" s="19" t="e">
        <f ca="1">IF(M16&lt;&gt;"Ja","Inaktiv",IF(IF(M16&lt;&gt;"Ja","",IF(COUNTIFS(Protokoll!$D$3:$D$202,A16,Protokoll!$K$3:$K$202,"Erledigt")=0,DATE(2026,1,1),_xludf.MAXIFS(Protokoll!$A$3:$A$202,Protokoll!$D$3:$D$202,A16,Protokoll!$K$3:$K$202,"Erledigt")+F16))&lt;TODAY(),"Überfällig",IF(IF(M16&lt;&gt;"Ja","",IF(COUNTIFS(Protokoll!$D$3:$D$202,A16,Protokoll!$K$3:$K$202,"Erledigt")=0,DATE(2026,1,1),_xludf.MAXIFS(Protokoll!$A$3:$A$202,Protokoll!$D$3:$D$202,A16,Protokoll!$K$3:$K$202,"Erledigt")+F16))=TODAY(),"Heute","Geplant")))</f>
        <v>#NAME?</v>
      </c>
      <c r="Q16" s="21" t="e">
        <f ca="1">IF(IF(M16&lt;&gt;"Ja","",IF(COUNTIFS(Protokoll!$D$3:$D$202,A16,Protokoll!$K$3:$K$202,"Erledigt")=0,DATE(2026,1,1),_xludf.MAXIFS(Protokoll!$A$3:$A$202,Protokoll!$D$3:$D$202,A16,Protokoll!$K$3:$K$202,"Erledigt")+F16))="","",IF(M16&lt;&gt;"Ja","",IF(COUNTIFS(Protokoll!$D$3:$D$202,A16,Protokoll!$K$3:$K$202,"Erledigt")=0,DATE(2026,1,1),_xludf.MAXIFS(Protokoll!$A$3:$A$202,Protokoll!$D$3:$D$202,A16,Protokoll!$K$3:$K$202,"Erledigt")+F16))-TODAY())</f>
        <v>#NAME?</v>
      </c>
    </row>
    <row r="17" spans="1:17" ht="25.5" x14ac:dyDescent="0.25">
      <c r="A17" s="18" t="s">
        <v>127</v>
      </c>
      <c r="B17" s="19" t="s">
        <v>29</v>
      </c>
      <c r="C17" s="19" t="s">
        <v>128</v>
      </c>
      <c r="D17" s="19" t="s">
        <v>129</v>
      </c>
      <c r="E17" s="19" t="s">
        <v>56</v>
      </c>
      <c r="F17" s="19">
        <v>1</v>
      </c>
      <c r="G17" s="19" t="s">
        <v>56</v>
      </c>
      <c r="H17" s="19" t="s">
        <v>94</v>
      </c>
      <c r="I17" s="19" t="s">
        <v>95</v>
      </c>
      <c r="J17" s="19" t="s">
        <v>65</v>
      </c>
      <c r="K17" s="19" t="s">
        <v>126</v>
      </c>
      <c r="L17" s="19" t="s">
        <v>61</v>
      </c>
      <c r="M17" s="19" t="s">
        <v>61</v>
      </c>
      <c r="N17" s="20" t="e">
        <f ca="1">IF(COUNTIFS(Protokoll!$D$3:$D$202,A17,Protokoll!$K$3:$K$202,"Erledigt")=0,"",RIGHT("0"&amp;DAY(_xludf.MAXIFS(Protokoll!$A$3:$A$202,Protokoll!$D$3:$D$202,A17,Protokoll!$K$3:$K$202,"Erledigt")),2)&amp;"."&amp;RIGHT("0"&amp;MONTH(_xludf.MAXIFS(Protokoll!$A$3:$A$202,Protokoll!$D$3:$D$202,A17,Protokoll!$K$3:$K$202,"Erledigt")),2)&amp;"."&amp;YEAR(_xludf.MAXIFS(Protokoll!$A$3:$A$202,Protokoll!$D$3:$D$202,A17,Protokoll!$K$3:$K$202,"Erledigt")))</f>
        <v>#NAME?</v>
      </c>
      <c r="O17" s="20" t="e">
        <f ca="1">IF(IF(M17&lt;&gt;"Ja","",IF(COUNTIFS(Protokoll!$D$3:$D$202,A17,Protokoll!$K$3:$K$202,"Erledigt")=0,DATE(2026,1,1),_xludf.MAXIFS(Protokoll!$A$3:$A$202,Protokoll!$D$3:$D$202,A17,Protokoll!$K$3:$K$202,"Erledigt")+F17))="","",RIGHT("0"&amp;DAY(IF(M17&lt;&gt;"Ja","",IF(COUNTIFS(Protokoll!$D$3:$D$202,A17,Protokoll!$K$3:$K$202,"Erledigt")=0,DATE(2026,1,1),_xludf.MAXIFS(Protokoll!$A$3:$A$202,Protokoll!$D$3:$D$202,A17,Protokoll!$K$3:$K$202,"Erledigt")+F17))),2)&amp;"."&amp;RIGHT("0"&amp;MONTH(IF(M17&lt;&gt;"Ja","",IF(COUNTIFS(Protokoll!$D$3:$D$202,A17,Protokoll!$K$3:$K$202,"Erledigt")=0,DATE(2026,1,1),_xludf.MAXIFS(Protokoll!$A$3:$A$202,Protokoll!$D$3:$D$202,A17,Protokoll!$K$3:$K$202,"Erledigt")+F17))),2)&amp;"."&amp;YEAR(IF(M17&lt;&gt;"Ja","",IF(COUNTIFS(Protokoll!$D$3:$D$202,A17,Protokoll!$K$3:$K$202,"Erledigt")=0,DATE(2026,1,1),_xludf.MAXIFS(Protokoll!$A$3:$A$202,Protokoll!$D$3:$D$202,A17,Protokoll!$K$3:$K$202,"Erledigt")+F17))))</f>
        <v>#NAME?</v>
      </c>
      <c r="P17" s="19" t="e">
        <f ca="1">IF(M17&lt;&gt;"Ja","Inaktiv",IF(IF(M17&lt;&gt;"Ja","",IF(COUNTIFS(Protokoll!$D$3:$D$202,A17,Protokoll!$K$3:$K$202,"Erledigt")=0,DATE(2026,1,1),_xludf.MAXIFS(Protokoll!$A$3:$A$202,Protokoll!$D$3:$D$202,A17,Protokoll!$K$3:$K$202,"Erledigt")+F17))&lt;TODAY(),"Überfällig",IF(IF(M17&lt;&gt;"Ja","",IF(COUNTIFS(Protokoll!$D$3:$D$202,A17,Protokoll!$K$3:$K$202,"Erledigt")=0,DATE(2026,1,1),_xludf.MAXIFS(Protokoll!$A$3:$A$202,Protokoll!$D$3:$D$202,A17,Protokoll!$K$3:$K$202,"Erledigt")+F17))=TODAY(),"Heute","Geplant")))</f>
        <v>#NAME?</v>
      </c>
      <c r="Q17" s="21" t="e">
        <f ca="1">IF(IF(M17&lt;&gt;"Ja","",IF(COUNTIFS(Protokoll!$D$3:$D$202,A17,Protokoll!$K$3:$K$202,"Erledigt")=0,DATE(2026,1,1),_xludf.MAXIFS(Protokoll!$A$3:$A$202,Protokoll!$D$3:$D$202,A17,Protokoll!$K$3:$K$202,"Erledigt")+F17))="","",IF(M17&lt;&gt;"Ja","",IF(COUNTIFS(Protokoll!$D$3:$D$202,A17,Protokoll!$K$3:$K$202,"Erledigt")=0,DATE(2026,1,1),_xludf.MAXIFS(Protokoll!$A$3:$A$202,Protokoll!$D$3:$D$202,A17,Protokoll!$K$3:$K$202,"Erledigt")+F17))-TODAY())</f>
        <v>#NAME?</v>
      </c>
    </row>
    <row r="18" spans="1:17" x14ac:dyDescent="0.25">
      <c r="A18" s="18" t="s">
        <v>130</v>
      </c>
      <c r="B18" s="19" t="s">
        <v>30</v>
      </c>
      <c r="C18" s="19" t="s">
        <v>131</v>
      </c>
      <c r="D18" s="19" t="s">
        <v>132</v>
      </c>
      <c r="E18" s="19" t="s">
        <v>133</v>
      </c>
      <c r="F18" s="19">
        <v>1</v>
      </c>
      <c r="G18" s="19" t="s">
        <v>56</v>
      </c>
      <c r="H18" s="19" t="s">
        <v>134</v>
      </c>
      <c r="I18" s="19" t="s">
        <v>58</v>
      </c>
      <c r="J18" s="19" t="s">
        <v>135</v>
      </c>
      <c r="K18" s="19" t="s">
        <v>136</v>
      </c>
      <c r="L18" s="19" t="s">
        <v>61</v>
      </c>
      <c r="M18" s="19" t="s">
        <v>61</v>
      </c>
      <c r="N18" s="20" t="e">
        <f ca="1">IF(COUNTIFS(Protokoll!$D$3:$D$202,A18,Protokoll!$K$3:$K$202,"Erledigt")=0,"",RIGHT("0"&amp;DAY(_xludf.MAXIFS(Protokoll!$A$3:$A$202,Protokoll!$D$3:$D$202,A18,Protokoll!$K$3:$K$202,"Erledigt")),2)&amp;"."&amp;RIGHT("0"&amp;MONTH(_xludf.MAXIFS(Protokoll!$A$3:$A$202,Protokoll!$D$3:$D$202,A18,Protokoll!$K$3:$K$202,"Erledigt")),2)&amp;"."&amp;YEAR(_xludf.MAXIFS(Protokoll!$A$3:$A$202,Protokoll!$D$3:$D$202,A18,Protokoll!$K$3:$K$202,"Erledigt")))</f>
        <v>#NAME?</v>
      </c>
      <c r="O18" s="20" t="e">
        <f ca="1">IF(IF(M18&lt;&gt;"Ja","",IF(COUNTIFS(Protokoll!$D$3:$D$202,A18,Protokoll!$K$3:$K$202,"Erledigt")=0,DATE(2026,1,1),_xludf.MAXIFS(Protokoll!$A$3:$A$202,Protokoll!$D$3:$D$202,A18,Protokoll!$K$3:$K$202,"Erledigt")+F18))="","",RIGHT("0"&amp;DAY(IF(M18&lt;&gt;"Ja","",IF(COUNTIFS(Protokoll!$D$3:$D$202,A18,Protokoll!$K$3:$K$202,"Erledigt")=0,DATE(2026,1,1),_xludf.MAXIFS(Protokoll!$A$3:$A$202,Protokoll!$D$3:$D$202,A18,Protokoll!$K$3:$K$202,"Erledigt")+F18))),2)&amp;"."&amp;RIGHT("0"&amp;MONTH(IF(M18&lt;&gt;"Ja","",IF(COUNTIFS(Protokoll!$D$3:$D$202,A18,Protokoll!$K$3:$K$202,"Erledigt")=0,DATE(2026,1,1),_xludf.MAXIFS(Protokoll!$A$3:$A$202,Protokoll!$D$3:$D$202,A18,Protokoll!$K$3:$K$202,"Erledigt")+F18))),2)&amp;"."&amp;YEAR(IF(M18&lt;&gt;"Ja","",IF(COUNTIFS(Protokoll!$D$3:$D$202,A18,Protokoll!$K$3:$K$202,"Erledigt")=0,DATE(2026,1,1),_xludf.MAXIFS(Protokoll!$A$3:$A$202,Protokoll!$D$3:$D$202,A18,Protokoll!$K$3:$K$202,"Erledigt")+F18))))</f>
        <v>#NAME?</v>
      </c>
      <c r="P18" s="19" t="e">
        <f ca="1">IF(M18&lt;&gt;"Ja","Inaktiv",IF(IF(M18&lt;&gt;"Ja","",IF(COUNTIFS(Protokoll!$D$3:$D$202,A18,Protokoll!$K$3:$K$202,"Erledigt")=0,DATE(2026,1,1),_xludf.MAXIFS(Protokoll!$A$3:$A$202,Protokoll!$D$3:$D$202,A18,Protokoll!$K$3:$K$202,"Erledigt")+F18))&lt;TODAY(),"Überfällig",IF(IF(M18&lt;&gt;"Ja","",IF(COUNTIFS(Protokoll!$D$3:$D$202,A18,Protokoll!$K$3:$K$202,"Erledigt")=0,DATE(2026,1,1),_xludf.MAXIFS(Protokoll!$A$3:$A$202,Protokoll!$D$3:$D$202,A18,Protokoll!$K$3:$K$202,"Erledigt")+F18))=TODAY(),"Heute","Geplant")))</f>
        <v>#NAME?</v>
      </c>
      <c r="Q18" s="21" t="e">
        <f ca="1">IF(IF(M18&lt;&gt;"Ja","",IF(COUNTIFS(Protokoll!$D$3:$D$202,A18,Protokoll!$K$3:$K$202,"Erledigt")=0,DATE(2026,1,1),_xludf.MAXIFS(Protokoll!$A$3:$A$202,Protokoll!$D$3:$D$202,A18,Protokoll!$K$3:$K$202,"Erledigt")+F18))="","",IF(M18&lt;&gt;"Ja","",IF(COUNTIFS(Protokoll!$D$3:$D$202,A18,Protokoll!$K$3:$K$202,"Erledigt")=0,DATE(2026,1,1),_xludf.MAXIFS(Protokoll!$A$3:$A$202,Protokoll!$D$3:$D$202,A18,Protokoll!$K$3:$K$202,"Erledigt")+F18))-TODAY())</f>
        <v>#NAME?</v>
      </c>
    </row>
    <row r="19" spans="1:17" x14ac:dyDescent="0.25">
      <c r="A19" s="18" t="s">
        <v>137</v>
      </c>
      <c r="B19" s="19" t="s">
        <v>30</v>
      </c>
      <c r="C19" s="19" t="s">
        <v>138</v>
      </c>
      <c r="D19" s="19" t="s">
        <v>139</v>
      </c>
      <c r="E19" s="19" t="s">
        <v>133</v>
      </c>
      <c r="F19" s="19">
        <v>1</v>
      </c>
      <c r="G19" s="19" t="s">
        <v>56</v>
      </c>
      <c r="H19" s="19" t="s">
        <v>57</v>
      </c>
      <c r="I19" s="19" t="s">
        <v>58</v>
      </c>
      <c r="J19" s="19" t="s">
        <v>59</v>
      </c>
      <c r="K19" s="19" t="s">
        <v>136</v>
      </c>
      <c r="L19" s="19" t="s">
        <v>61</v>
      </c>
      <c r="M19" s="19" t="s">
        <v>61</v>
      </c>
      <c r="N19" s="20" t="e">
        <f ca="1">IF(COUNTIFS(Protokoll!$D$3:$D$202,A19,Protokoll!$K$3:$K$202,"Erledigt")=0,"",RIGHT("0"&amp;DAY(_xludf.MAXIFS(Protokoll!$A$3:$A$202,Protokoll!$D$3:$D$202,A19,Protokoll!$K$3:$K$202,"Erledigt")),2)&amp;"."&amp;RIGHT("0"&amp;MONTH(_xludf.MAXIFS(Protokoll!$A$3:$A$202,Protokoll!$D$3:$D$202,A19,Protokoll!$K$3:$K$202,"Erledigt")),2)&amp;"."&amp;YEAR(_xludf.MAXIFS(Protokoll!$A$3:$A$202,Protokoll!$D$3:$D$202,A19,Protokoll!$K$3:$K$202,"Erledigt")))</f>
        <v>#NAME?</v>
      </c>
      <c r="O19" s="20" t="e">
        <f ca="1">IF(IF(M19&lt;&gt;"Ja","",IF(COUNTIFS(Protokoll!$D$3:$D$202,A19,Protokoll!$K$3:$K$202,"Erledigt")=0,DATE(2026,1,1),_xludf.MAXIFS(Protokoll!$A$3:$A$202,Protokoll!$D$3:$D$202,A19,Protokoll!$K$3:$K$202,"Erledigt")+F19))="","",RIGHT("0"&amp;DAY(IF(M19&lt;&gt;"Ja","",IF(COUNTIFS(Protokoll!$D$3:$D$202,A19,Protokoll!$K$3:$K$202,"Erledigt")=0,DATE(2026,1,1),_xludf.MAXIFS(Protokoll!$A$3:$A$202,Protokoll!$D$3:$D$202,A19,Protokoll!$K$3:$K$202,"Erledigt")+F19))),2)&amp;"."&amp;RIGHT("0"&amp;MONTH(IF(M19&lt;&gt;"Ja","",IF(COUNTIFS(Protokoll!$D$3:$D$202,A19,Protokoll!$K$3:$K$202,"Erledigt")=0,DATE(2026,1,1),_xludf.MAXIFS(Protokoll!$A$3:$A$202,Protokoll!$D$3:$D$202,A19,Protokoll!$K$3:$K$202,"Erledigt")+F19))),2)&amp;"."&amp;YEAR(IF(M19&lt;&gt;"Ja","",IF(COUNTIFS(Protokoll!$D$3:$D$202,A19,Protokoll!$K$3:$K$202,"Erledigt")=0,DATE(2026,1,1),_xludf.MAXIFS(Protokoll!$A$3:$A$202,Protokoll!$D$3:$D$202,A19,Protokoll!$K$3:$K$202,"Erledigt")+F19))))</f>
        <v>#NAME?</v>
      </c>
      <c r="P19" s="19" t="e">
        <f ca="1">IF(M19&lt;&gt;"Ja","Inaktiv",IF(IF(M19&lt;&gt;"Ja","",IF(COUNTIFS(Protokoll!$D$3:$D$202,A19,Protokoll!$K$3:$K$202,"Erledigt")=0,DATE(2026,1,1),_xludf.MAXIFS(Protokoll!$A$3:$A$202,Protokoll!$D$3:$D$202,A19,Protokoll!$K$3:$K$202,"Erledigt")+F19))&lt;TODAY(),"Überfällig",IF(IF(M19&lt;&gt;"Ja","",IF(COUNTIFS(Protokoll!$D$3:$D$202,A19,Protokoll!$K$3:$K$202,"Erledigt")=0,DATE(2026,1,1),_xludf.MAXIFS(Protokoll!$A$3:$A$202,Protokoll!$D$3:$D$202,A19,Protokoll!$K$3:$K$202,"Erledigt")+F19))=TODAY(),"Heute","Geplant")))</f>
        <v>#NAME?</v>
      </c>
      <c r="Q19" s="21" t="e">
        <f ca="1">IF(IF(M19&lt;&gt;"Ja","",IF(COUNTIFS(Protokoll!$D$3:$D$202,A19,Protokoll!$K$3:$K$202,"Erledigt")=0,DATE(2026,1,1),_xludf.MAXIFS(Protokoll!$A$3:$A$202,Protokoll!$D$3:$D$202,A19,Protokoll!$K$3:$K$202,"Erledigt")+F19))="","",IF(M19&lt;&gt;"Ja","",IF(COUNTIFS(Protokoll!$D$3:$D$202,A19,Protokoll!$K$3:$K$202,"Erledigt")=0,DATE(2026,1,1),_xludf.MAXIFS(Protokoll!$A$3:$A$202,Protokoll!$D$3:$D$202,A19,Protokoll!$K$3:$K$202,"Erledigt")+F19))-TODAY())</f>
        <v>#NAME?</v>
      </c>
    </row>
    <row r="20" spans="1:17" x14ac:dyDescent="0.25">
      <c r="A20" s="18" t="s">
        <v>140</v>
      </c>
      <c r="B20" s="19" t="s">
        <v>31</v>
      </c>
      <c r="C20" s="19" t="s">
        <v>141</v>
      </c>
      <c r="D20" s="19" t="s">
        <v>142</v>
      </c>
      <c r="E20" s="19" t="s">
        <v>56</v>
      </c>
      <c r="F20" s="19">
        <v>1</v>
      </c>
      <c r="G20" s="19" t="s">
        <v>56</v>
      </c>
      <c r="H20" s="19" t="s">
        <v>143</v>
      </c>
      <c r="I20" s="19" t="s">
        <v>58</v>
      </c>
      <c r="J20" s="19" t="s">
        <v>90</v>
      </c>
      <c r="K20" s="19" t="s">
        <v>79</v>
      </c>
      <c r="L20" s="19" t="s">
        <v>61</v>
      </c>
      <c r="M20" s="19" t="s">
        <v>61</v>
      </c>
      <c r="N20" s="20" t="e">
        <f ca="1">IF(COUNTIFS(Protokoll!$D$3:$D$202,A20,Protokoll!$K$3:$K$202,"Erledigt")=0,"",RIGHT("0"&amp;DAY(_xludf.MAXIFS(Protokoll!$A$3:$A$202,Protokoll!$D$3:$D$202,A20,Protokoll!$K$3:$K$202,"Erledigt")),2)&amp;"."&amp;RIGHT("0"&amp;MONTH(_xludf.MAXIFS(Protokoll!$A$3:$A$202,Protokoll!$D$3:$D$202,A20,Protokoll!$K$3:$K$202,"Erledigt")),2)&amp;"."&amp;YEAR(_xludf.MAXIFS(Protokoll!$A$3:$A$202,Protokoll!$D$3:$D$202,A20,Protokoll!$K$3:$K$202,"Erledigt")))</f>
        <v>#NAME?</v>
      </c>
      <c r="O20" s="20" t="e">
        <f ca="1">IF(IF(M20&lt;&gt;"Ja","",IF(COUNTIFS(Protokoll!$D$3:$D$202,A20,Protokoll!$K$3:$K$202,"Erledigt")=0,DATE(2026,1,1),_xludf.MAXIFS(Protokoll!$A$3:$A$202,Protokoll!$D$3:$D$202,A20,Protokoll!$K$3:$K$202,"Erledigt")+F20))="","",RIGHT("0"&amp;DAY(IF(M20&lt;&gt;"Ja","",IF(COUNTIFS(Protokoll!$D$3:$D$202,A20,Protokoll!$K$3:$K$202,"Erledigt")=0,DATE(2026,1,1),_xludf.MAXIFS(Protokoll!$A$3:$A$202,Protokoll!$D$3:$D$202,A20,Protokoll!$K$3:$K$202,"Erledigt")+F20))),2)&amp;"."&amp;RIGHT("0"&amp;MONTH(IF(M20&lt;&gt;"Ja","",IF(COUNTIFS(Protokoll!$D$3:$D$202,A20,Protokoll!$K$3:$K$202,"Erledigt")=0,DATE(2026,1,1),_xludf.MAXIFS(Protokoll!$A$3:$A$202,Protokoll!$D$3:$D$202,A20,Protokoll!$K$3:$K$202,"Erledigt")+F20))),2)&amp;"."&amp;YEAR(IF(M20&lt;&gt;"Ja","",IF(COUNTIFS(Protokoll!$D$3:$D$202,A20,Protokoll!$K$3:$K$202,"Erledigt")=0,DATE(2026,1,1),_xludf.MAXIFS(Protokoll!$A$3:$A$202,Protokoll!$D$3:$D$202,A20,Protokoll!$K$3:$K$202,"Erledigt")+F20))))</f>
        <v>#NAME?</v>
      </c>
      <c r="P20" s="19" t="e">
        <f ca="1">IF(M20&lt;&gt;"Ja","Inaktiv",IF(IF(M20&lt;&gt;"Ja","",IF(COUNTIFS(Protokoll!$D$3:$D$202,A20,Protokoll!$K$3:$K$202,"Erledigt")=0,DATE(2026,1,1),_xludf.MAXIFS(Protokoll!$A$3:$A$202,Protokoll!$D$3:$D$202,A20,Protokoll!$K$3:$K$202,"Erledigt")+F20))&lt;TODAY(),"Überfällig",IF(IF(M20&lt;&gt;"Ja","",IF(COUNTIFS(Protokoll!$D$3:$D$202,A20,Protokoll!$K$3:$K$202,"Erledigt")=0,DATE(2026,1,1),_xludf.MAXIFS(Protokoll!$A$3:$A$202,Protokoll!$D$3:$D$202,A20,Protokoll!$K$3:$K$202,"Erledigt")+F20))=TODAY(),"Heute","Geplant")))</f>
        <v>#NAME?</v>
      </c>
      <c r="Q20" s="21" t="e">
        <f ca="1">IF(IF(M20&lt;&gt;"Ja","",IF(COUNTIFS(Protokoll!$D$3:$D$202,A20,Protokoll!$K$3:$K$202,"Erledigt")=0,DATE(2026,1,1),_xludf.MAXIFS(Protokoll!$A$3:$A$202,Protokoll!$D$3:$D$202,A20,Protokoll!$K$3:$K$202,"Erledigt")+F20))="","",IF(M20&lt;&gt;"Ja","",IF(COUNTIFS(Protokoll!$D$3:$D$202,A20,Protokoll!$K$3:$K$202,"Erledigt")=0,DATE(2026,1,1),_xludf.MAXIFS(Protokoll!$A$3:$A$202,Protokoll!$D$3:$D$202,A20,Protokoll!$K$3:$K$202,"Erledigt")+F20))-TODAY())</f>
        <v>#NAME?</v>
      </c>
    </row>
    <row r="21" spans="1:17" x14ac:dyDescent="0.25">
      <c r="A21" s="18" t="s">
        <v>144</v>
      </c>
      <c r="B21" s="19" t="s">
        <v>31</v>
      </c>
      <c r="C21" s="19" t="s">
        <v>145</v>
      </c>
      <c r="D21" s="19" t="s">
        <v>146</v>
      </c>
      <c r="E21" s="19" t="s">
        <v>75</v>
      </c>
      <c r="F21" s="19">
        <v>7</v>
      </c>
      <c r="G21" s="19" t="s">
        <v>147</v>
      </c>
      <c r="H21" s="19" t="s">
        <v>106</v>
      </c>
      <c r="I21" s="19" t="s">
        <v>107</v>
      </c>
      <c r="J21" s="19" t="s">
        <v>78</v>
      </c>
      <c r="K21" s="19" t="s">
        <v>79</v>
      </c>
      <c r="L21" s="19" t="s">
        <v>101</v>
      </c>
      <c r="M21" s="19" t="s">
        <v>61</v>
      </c>
      <c r="N21" s="20" t="e">
        <f ca="1">IF(COUNTIFS(Protokoll!$D$3:$D$202,A21,Protokoll!$K$3:$K$202,"Erledigt")=0,"",RIGHT("0"&amp;DAY(_xludf.MAXIFS(Protokoll!$A$3:$A$202,Protokoll!$D$3:$D$202,A21,Protokoll!$K$3:$K$202,"Erledigt")),2)&amp;"."&amp;RIGHT("0"&amp;MONTH(_xludf.MAXIFS(Protokoll!$A$3:$A$202,Protokoll!$D$3:$D$202,A21,Protokoll!$K$3:$K$202,"Erledigt")),2)&amp;"."&amp;YEAR(_xludf.MAXIFS(Protokoll!$A$3:$A$202,Protokoll!$D$3:$D$202,A21,Protokoll!$K$3:$K$202,"Erledigt")))</f>
        <v>#NAME?</v>
      </c>
      <c r="O21" s="20" t="e">
        <f ca="1">IF(IF(M21&lt;&gt;"Ja","",IF(COUNTIFS(Protokoll!$D$3:$D$202,A21,Protokoll!$K$3:$K$202,"Erledigt")=0,DATE(2026,1,1),_xludf.MAXIFS(Protokoll!$A$3:$A$202,Protokoll!$D$3:$D$202,A21,Protokoll!$K$3:$K$202,"Erledigt")+F21))="","",RIGHT("0"&amp;DAY(IF(M21&lt;&gt;"Ja","",IF(COUNTIFS(Protokoll!$D$3:$D$202,A21,Protokoll!$K$3:$K$202,"Erledigt")=0,DATE(2026,1,1),_xludf.MAXIFS(Protokoll!$A$3:$A$202,Protokoll!$D$3:$D$202,A21,Protokoll!$K$3:$K$202,"Erledigt")+F21))),2)&amp;"."&amp;RIGHT("0"&amp;MONTH(IF(M21&lt;&gt;"Ja","",IF(COUNTIFS(Protokoll!$D$3:$D$202,A21,Protokoll!$K$3:$K$202,"Erledigt")=0,DATE(2026,1,1),_xludf.MAXIFS(Protokoll!$A$3:$A$202,Protokoll!$D$3:$D$202,A21,Protokoll!$K$3:$K$202,"Erledigt")+F21))),2)&amp;"."&amp;YEAR(IF(M21&lt;&gt;"Ja","",IF(COUNTIFS(Protokoll!$D$3:$D$202,A21,Protokoll!$K$3:$K$202,"Erledigt")=0,DATE(2026,1,1),_xludf.MAXIFS(Protokoll!$A$3:$A$202,Protokoll!$D$3:$D$202,A21,Protokoll!$K$3:$K$202,"Erledigt")+F21))))</f>
        <v>#NAME?</v>
      </c>
      <c r="P21" s="19" t="e">
        <f ca="1">IF(M21&lt;&gt;"Ja","Inaktiv",IF(IF(M21&lt;&gt;"Ja","",IF(COUNTIFS(Protokoll!$D$3:$D$202,A21,Protokoll!$K$3:$K$202,"Erledigt")=0,DATE(2026,1,1),_xludf.MAXIFS(Protokoll!$A$3:$A$202,Protokoll!$D$3:$D$202,A21,Protokoll!$K$3:$K$202,"Erledigt")+F21))&lt;TODAY(),"Überfällig",IF(IF(M21&lt;&gt;"Ja","",IF(COUNTIFS(Protokoll!$D$3:$D$202,A21,Protokoll!$K$3:$K$202,"Erledigt")=0,DATE(2026,1,1),_xludf.MAXIFS(Protokoll!$A$3:$A$202,Protokoll!$D$3:$D$202,A21,Protokoll!$K$3:$K$202,"Erledigt")+F21))=TODAY(),"Heute","Geplant")))</f>
        <v>#NAME?</v>
      </c>
      <c r="Q21" s="21" t="e">
        <f ca="1">IF(IF(M21&lt;&gt;"Ja","",IF(COUNTIFS(Protokoll!$D$3:$D$202,A21,Protokoll!$K$3:$K$202,"Erledigt")=0,DATE(2026,1,1),_xludf.MAXIFS(Protokoll!$A$3:$A$202,Protokoll!$D$3:$D$202,A21,Protokoll!$K$3:$K$202,"Erledigt")+F21))="","",IF(M21&lt;&gt;"Ja","",IF(COUNTIFS(Protokoll!$D$3:$D$202,A21,Protokoll!$K$3:$K$202,"Erledigt")=0,DATE(2026,1,1),_xludf.MAXIFS(Protokoll!$A$3:$A$202,Protokoll!$D$3:$D$202,A21,Protokoll!$K$3:$K$202,"Erledigt")+F21))-TODAY())</f>
        <v>#NAME?</v>
      </c>
    </row>
    <row r="22" spans="1:17" x14ac:dyDescent="0.25">
      <c r="A22" s="18" t="s">
        <v>148</v>
      </c>
      <c r="B22" s="19" t="s">
        <v>32</v>
      </c>
      <c r="C22" s="19" t="s">
        <v>149</v>
      </c>
      <c r="D22" s="19" t="s">
        <v>150</v>
      </c>
      <c r="E22" s="19" t="s">
        <v>56</v>
      </c>
      <c r="F22" s="19">
        <v>1</v>
      </c>
      <c r="G22" s="19" t="s">
        <v>56</v>
      </c>
      <c r="H22" s="19" t="s">
        <v>106</v>
      </c>
      <c r="I22" s="19" t="s">
        <v>107</v>
      </c>
      <c r="J22" s="19" t="s">
        <v>78</v>
      </c>
      <c r="K22" s="19" t="s">
        <v>115</v>
      </c>
      <c r="L22" s="19" t="s">
        <v>101</v>
      </c>
      <c r="M22" s="19" t="s">
        <v>61</v>
      </c>
      <c r="N22" s="20" t="e">
        <f ca="1">IF(COUNTIFS(Protokoll!$D$3:$D$202,A22,Protokoll!$K$3:$K$202,"Erledigt")=0,"",RIGHT("0"&amp;DAY(_xludf.MAXIFS(Protokoll!$A$3:$A$202,Protokoll!$D$3:$D$202,A22,Protokoll!$K$3:$K$202,"Erledigt")),2)&amp;"."&amp;RIGHT("0"&amp;MONTH(_xludf.MAXIFS(Protokoll!$A$3:$A$202,Protokoll!$D$3:$D$202,A22,Protokoll!$K$3:$K$202,"Erledigt")),2)&amp;"."&amp;YEAR(_xludf.MAXIFS(Protokoll!$A$3:$A$202,Protokoll!$D$3:$D$202,A22,Protokoll!$K$3:$K$202,"Erledigt")))</f>
        <v>#NAME?</v>
      </c>
      <c r="O22" s="20" t="e">
        <f ca="1">IF(IF(M22&lt;&gt;"Ja","",IF(COUNTIFS(Protokoll!$D$3:$D$202,A22,Protokoll!$K$3:$K$202,"Erledigt")=0,DATE(2026,1,1),_xludf.MAXIFS(Protokoll!$A$3:$A$202,Protokoll!$D$3:$D$202,A22,Protokoll!$K$3:$K$202,"Erledigt")+F22))="","",RIGHT("0"&amp;DAY(IF(M22&lt;&gt;"Ja","",IF(COUNTIFS(Protokoll!$D$3:$D$202,A22,Protokoll!$K$3:$K$202,"Erledigt")=0,DATE(2026,1,1),_xludf.MAXIFS(Protokoll!$A$3:$A$202,Protokoll!$D$3:$D$202,A22,Protokoll!$K$3:$K$202,"Erledigt")+F22))),2)&amp;"."&amp;RIGHT("0"&amp;MONTH(IF(M22&lt;&gt;"Ja","",IF(COUNTIFS(Protokoll!$D$3:$D$202,A22,Protokoll!$K$3:$K$202,"Erledigt")=0,DATE(2026,1,1),_xludf.MAXIFS(Protokoll!$A$3:$A$202,Protokoll!$D$3:$D$202,A22,Protokoll!$K$3:$K$202,"Erledigt")+F22))),2)&amp;"."&amp;YEAR(IF(M22&lt;&gt;"Ja","",IF(COUNTIFS(Protokoll!$D$3:$D$202,A22,Protokoll!$K$3:$K$202,"Erledigt")=0,DATE(2026,1,1),_xludf.MAXIFS(Protokoll!$A$3:$A$202,Protokoll!$D$3:$D$202,A22,Protokoll!$K$3:$K$202,"Erledigt")+F22))))</f>
        <v>#NAME?</v>
      </c>
      <c r="P22" s="19" t="e">
        <f ca="1">IF(M22&lt;&gt;"Ja","Inaktiv",IF(IF(M22&lt;&gt;"Ja","",IF(COUNTIFS(Protokoll!$D$3:$D$202,A22,Protokoll!$K$3:$K$202,"Erledigt")=0,DATE(2026,1,1),_xludf.MAXIFS(Protokoll!$A$3:$A$202,Protokoll!$D$3:$D$202,A22,Protokoll!$K$3:$K$202,"Erledigt")+F22))&lt;TODAY(),"Überfällig",IF(IF(M22&lt;&gt;"Ja","",IF(COUNTIFS(Protokoll!$D$3:$D$202,A22,Protokoll!$K$3:$K$202,"Erledigt")=0,DATE(2026,1,1),_xludf.MAXIFS(Protokoll!$A$3:$A$202,Protokoll!$D$3:$D$202,A22,Protokoll!$K$3:$K$202,"Erledigt")+F22))=TODAY(),"Heute","Geplant")))</f>
        <v>#NAME?</v>
      </c>
      <c r="Q22" s="21" t="e">
        <f ca="1">IF(IF(M22&lt;&gt;"Ja","",IF(COUNTIFS(Protokoll!$D$3:$D$202,A22,Protokoll!$K$3:$K$202,"Erledigt")=0,DATE(2026,1,1),_xludf.MAXIFS(Protokoll!$A$3:$A$202,Protokoll!$D$3:$D$202,A22,Protokoll!$K$3:$K$202,"Erledigt")+F22))="","",IF(M22&lt;&gt;"Ja","",IF(COUNTIFS(Protokoll!$D$3:$D$202,A22,Protokoll!$K$3:$K$202,"Erledigt")=0,DATE(2026,1,1),_xludf.MAXIFS(Protokoll!$A$3:$A$202,Protokoll!$D$3:$D$202,A22,Protokoll!$K$3:$K$202,"Erledigt")+F22))-TODAY())</f>
        <v>#NAME?</v>
      </c>
    </row>
    <row r="23" spans="1:17" x14ac:dyDescent="0.25">
      <c r="A23" s="18" t="s">
        <v>151</v>
      </c>
      <c r="B23" s="19" t="s">
        <v>20</v>
      </c>
      <c r="C23" s="19" t="s">
        <v>152</v>
      </c>
      <c r="D23" s="19" t="s">
        <v>153</v>
      </c>
      <c r="E23" s="19" t="s">
        <v>56</v>
      </c>
      <c r="F23" s="19">
        <v>1</v>
      </c>
      <c r="G23" s="19" t="s">
        <v>56</v>
      </c>
      <c r="H23" s="19" t="s">
        <v>94</v>
      </c>
      <c r="I23" s="19" t="s">
        <v>95</v>
      </c>
      <c r="J23" s="19" t="s">
        <v>78</v>
      </c>
      <c r="K23" s="19" t="s">
        <v>60</v>
      </c>
      <c r="L23" s="19" t="s">
        <v>61</v>
      </c>
      <c r="M23" s="19" t="s">
        <v>61</v>
      </c>
      <c r="N23" s="20" t="e">
        <f ca="1">IF(COUNTIFS(Protokoll!$D$3:$D$202,A23,Protokoll!$K$3:$K$202,"Erledigt")=0,"",RIGHT("0"&amp;DAY(_xludf.MAXIFS(Protokoll!$A$3:$A$202,Protokoll!$D$3:$D$202,A23,Protokoll!$K$3:$K$202,"Erledigt")),2)&amp;"."&amp;RIGHT("0"&amp;MONTH(_xludf.MAXIFS(Protokoll!$A$3:$A$202,Protokoll!$D$3:$D$202,A23,Protokoll!$K$3:$K$202,"Erledigt")),2)&amp;"."&amp;YEAR(_xludf.MAXIFS(Protokoll!$A$3:$A$202,Protokoll!$D$3:$D$202,A23,Protokoll!$K$3:$K$202,"Erledigt")))</f>
        <v>#NAME?</v>
      </c>
      <c r="O23" s="20" t="e">
        <f ca="1">IF(IF(M23&lt;&gt;"Ja","",IF(COUNTIFS(Protokoll!$D$3:$D$202,A23,Protokoll!$K$3:$K$202,"Erledigt")=0,DATE(2026,1,1),_xludf.MAXIFS(Protokoll!$A$3:$A$202,Protokoll!$D$3:$D$202,A23,Protokoll!$K$3:$K$202,"Erledigt")+F23))="","",RIGHT("0"&amp;DAY(IF(M23&lt;&gt;"Ja","",IF(COUNTIFS(Protokoll!$D$3:$D$202,A23,Protokoll!$K$3:$K$202,"Erledigt")=0,DATE(2026,1,1),_xludf.MAXIFS(Protokoll!$A$3:$A$202,Protokoll!$D$3:$D$202,A23,Protokoll!$K$3:$K$202,"Erledigt")+F23))),2)&amp;"."&amp;RIGHT("0"&amp;MONTH(IF(M23&lt;&gt;"Ja","",IF(COUNTIFS(Protokoll!$D$3:$D$202,A23,Protokoll!$K$3:$K$202,"Erledigt")=0,DATE(2026,1,1),_xludf.MAXIFS(Protokoll!$A$3:$A$202,Protokoll!$D$3:$D$202,A23,Protokoll!$K$3:$K$202,"Erledigt")+F23))),2)&amp;"."&amp;YEAR(IF(M23&lt;&gt;"Ja","",IF(COUNTIFS(Protokoll!$D$3:$D$202,A23,Protokoll!$K$3:$K$202,"Erledigt")=0,DATE(2026,1,1),_xludf.MAXIFS(Protokoll!$A$3:$A$202,Protokoll!$D$3:$D$202,A23,Protokoll!$K$3:$K$202,"Erledigt")+F23))))</f>
        <v>#NAME?</v>
      </c>
      <c r="P23" s="19" t="e">
        <f ca="1">IF(M23&lt;&gt;"Ja","Inaktiv",IF(IF(M23&lt;&gt;"Ja","",IF(COUNTIFS(Protokoll!$D$3:$D$202,A23,Protokoll!$K$3:$K$202,"Erledigt")=0,DATE(2026,1,1),_xludf.MAXIFS(Protokoll!$A$3:$A$202,Protokoll!$D$3:$D$202,A23,Protokoll!$K$3:$K$202,"Erledigt")+F23))&lt;TODAY(),"Überfällig",IF(IF(M23&lt;&gt;"Ja","",IF(COUNTIFS(Protokoll!$D$3:$D$202,A23,Protokoll!$K$3:$K$202,"Erledigt")=0,DATE(2026,1,1),_xludf.MAXIFS(Protokoll!$A$3:$A$202,Protokoll!$D$3:$D$202,A23,Protokoll!$K$3:$K$202,"Erledigt")+F23))=TODAY(),"Heute","Geplant")))</f>
        <v>#NAME?</v>
      </c>
      <c r="Q23" s="21" t="e">
        <f ca="1">IF(IF(M23&lt;&gt;"Ja","",IF(COUNTIFS(Protokoll!$D$3:$D$202,A23,Protokoll!$K$3:$K$202,"Erledigt")=0,DATE(2026,1,1),_xludf.MAXIFS(Protokoll!$A$3:$A$202,Protokoll!$D$3:$D$202,A23,Protokoll!$K$3:$K$202,"Erledigt")+F23))="","",IF(M23&lt;&gt;"Ja","",IF(COUNTIFS(Protokoll!$D$3:$D$202,A23,Protokoll!$K$3:$K$202,"Erledigt")=0,DATE(2026,1,1),_xludf.MAXIFS(Protokoll!$A$3:$A$202,Protokoll!$D$3:$D$202,A23,Protokoll!$K$3:$K$202,"Erledigt")+F23))-TODAY())</f>
        <v>#NAME?</v>
      </c>
    </row>
    <row r="24" spans="1:17" x14ac:dyDescent="0.25">
      <c r="A24" s="18" t="s">
        <v>154</v>
      </c>
      <c r="B24" s="19" t="s">
        <v>20</v>
      </c>
      <c r="C24" s="19" t="s">
        <v>155</v>
      </c>
      <c r="D24" s="19" t="s">
        <v>156</v>
      </c>
      <c r="E24" s="19" t="s">
        <v>157</v>
      </c>
      <c r="F24" s="19">
        <v>30</v>
      </c>
      <c r="G24" s="19" t="s">
        <v>158</v>
      </c>
      <c r="H24" s="19" t="s">
        <v>94</v>
      </c>
      <c r="I24" s="19" t="s">
        <v>95</v>
      </c>
      <c r="J24" s="19" t="s">
        <v>65</v>
      </c>
      <c r="K24" s="19" t="s">
        <v>60</v>
      </c>
      <c r="L24" s="19" t="s">
        <v>61</v>
      </c>
      <c r="M24" s="19" t="s">
        <v>61</v>
      </c>
      <c r="N24" s="20" t="e">
        <f ca="1">IF(COUNTIFS(Protokoll!$D$3:$D$202,A24,Protokoll!$K$3:$K$202,"Erledigt")=0,"",RIGHT("0"&amp;DAY(_xludf.MAXIFS(Protokoll!$A$3:$A$202,Protokoll!$D$3:$D$202,A24,Protokoll!$K$3:$K$202,"Erledigt")),2)&amp;"."&amp;RIGHT("0"&amp;MONTH(_xludf.MAXIFS(Protokoll!$A$3:$A$202,Protokoll!$D$3:$D$202,A24,Protokoll!$K$3:$K$202,"Erledigt")),2)&amp;"."&amp;YEAR(_xludf.MAXIFS(Protokoll!$A$3:$A$202,Protokoll!$D$3:$D$202,A24,Protokoll!$K$3:$K$202,"Erledigt")))</f>
        <v>#NAME?</v>
      </c>
      <c r="O24" s="20" t="e">
        <f ca="1">IF(IF(M24&lt;&gt;"Ja","",IF(COUNTIFS(Protokoll!$D$3:$D$202,A24,Protokoll!$K$3:$K$202,"Erledigt")=0,DATE(2026,1,1),_xludf.MAXIFS(Protokoll!$A$3:$A$202,Protokoll!$D$3:$D$202,A24,Protokoll!$K$3:$K$202,"Erledigt")+F24))="","",RIGHT("0"&amp;DAY(IF(M24&lt;&gt;"Ja","",IF(COUNTIFS(Protokoll!$D$3:$D$202,A24,Protokoll!$K$3:$K$202,"Erledigt")=0,DATE(2026,1,1),_xludf.MAXIFS(Protokoll!$A$3:$A$202,Protokoll!$D$3:$D$202,A24,Protokoll!$K$3:$K$202,"Erledigt")+F24))),2)&amp;"."&amp;RIGHT("0"&amp;MONTH(IF(M24&lt;&gt;"Ja","",IF(COUNTIFS(Protokoll!$D$3:$D$202,A24,Protokoll!$K$3:$K$202,"Erledigt")=0,DATE(2026,1,1),_xludf.MAXIFS(Protokoll!$A$3:$A$202,Protokoll!$D$3:$D$202,A24,Protokoll!$K$3:$K$202,"Erledigt")+F24))),2)&amp;"."&amp;YEAR(IF(M24&lt;&gt;"Ja","",IF(COUNTIFS(Protokoll!$D$3:$D$202,A24,Protokoll!$K$3:$K$202,"Erledigt")=0,DATE(2026,1,1),_xludf.MAXIFS(Protokoll!$A$3:$A$202,Protokoll!$D$3:$D$202,A24,Protokoll!$K$3:$K$202,"Erledigt")+F24))))</f>
        <v>#NAME?</v>
      </c>
      <c r="P24" s="19" t="e">
        <f ca="1">IF(M24&lt;&gt;"Ja","Inaktiv",IF(IF(M24&lt;&gt;"Ja","",IF(COUNTIFS(Protokoll!$D$3:$D$202,A24,Protokoll!$K$3:$K$202,"Erledigt")=0,DATE(2026,1,1),_xludf.MAXIFS(Protokoll!$A$3:$A$202,Protokoll!$D$3:$D$202,A24,Protokoll!$K$3:$K$202,"Erledigt")+F24))&lt;TODAY(),"Überfällig",IF(IF(M24&lt;&gt;"Ja","",IF(COUNTIFS(Protokoll!$D$3:$D$202,A24,Protokoll!$K$3:$K$202,"Erledigt")=0,DATE(2026,1,1),_xludf.MAXIFS(Protokoll!$A$3:$A$202,Protokoll!$D$3:$D$202,A24,Protokoll!$K$3:$K$202,"Erledigt")+F24))=TODAY(),"Heute","Geplant")))</f>
        <v>#NAME?</v>
      </c>
      <c r="Q24" s="21" t="e">
        <f ca="1">IF(IF(M24&lt;&gt;"Ja","",IF(COUNTIFS(Protokoll!$D$3:$D$202,A24,Protokoll!$K$3:$K$202,"Erledigt")=0,DATE(2026,1,1),_xludf.MAXIFS(Protokoll!$A$3:$A$202,Protokoll!$D$3:$D$202,A24,Protokoll!$K$3:$K$202,"Erledigt")+F24))="","",IF(M24&lt;&gt;"Ja","",IF(COUNTIFS(Protokoll!$D$3:$D$202,A24,Protokoll!$K$3:$K$202,"Erledigt")=0,DATE(2026,1,1),_xludf.MAXIFS(Protokoll!$A$3:$A$202,Protokoll!$D$3:$D$202,A24,Protokoll!$K$3:$K$202,"Erledigt")+F24))-TODAY())</f>
        <v>#NAME?</v>
      </c>
    </row>
    <row r="25" spans="1:17" x14ac:dyDescent="0.25">
      <c r="A25" s="18" t="s">
        <v>159</v>
      </c>
      <c r="B25" s="19" t="s">
        <v>20</v>
      </c>
      <c r="C25" s="19" t="s">
        <v>160</v>
      </c>
      <c r="D25" s="19" t="s">
        <v>161</v>
      </c>
      <c r="E25" s="19" t="s">
        <v>157</v>
      </c>
      <c r="F25" s="19">
        <v>30</v>
      </c>
      <c r="G25" s="19" t="s">
        <v>162</v>
      </c>
      <c r="H25" s="19" t="s">
        <v>94</v>
      </c>
      <c r="I25" s="19" t="s">
        <v>95</v>
      </c>
      <c r="J25" s="19" t="s">
        <v>78</v>
      </c>
      <c r="K25" s="19" t="s">
        <v>60</v>
      </c>
      <c r="L25" s="19" t="s">
        <v>61</v>
      </c>
      <c r="M25" s="19" t="s">
        <v>61</v>
      </c>
      <c r="N25" s="20" t="str">
        <f>IF(COUNTIFS(Protokoll!$D$3:$D$202,A25,Protokoll!$K$3:$K$202,"Erledigt")=0,"",RIGHT("0"&amp;DAY(_xludf.MAXIFS(Protokoll!$A$3:$A$202,Protokoll!$D$3:$D$202,A25,Protokoll!$K$3:$K$202,"Erledigt")),2)&amp;"."&amp;RIGHT("0"&amp;MONTH(_xludf.MAXIFS(Protokoll!$A$3:$A$202,Protokoll!$D$3:$D$202,A25,Protokoll!$K$3:$K$202,"Erledigt")),2)&amp;"."&amp;YEAR(_xludf.MAXIFS(Protokoll!$A$3:$A$202,Protokoll!$D$3:$D$202,A25,Protokoll!$K$3:$K$202,"Erledigt")))</f>
        <v/>
      </c>
      <c r="O25" s="20" t="str">
        <f>IF(IF(M25&lt;&gt;"Ja","",IF(COUNTIFS(Protokoll!$D$3:$D$202,A25,Protokoll!$K$3:$K$202,"Erledigt")=0,DATE(2026,1,1),_xludf.MAXIFS(Protokoll!$A$3:$A$202,Protokoll!$D$3:$D$202,A25,Protokoll!$K$3:$K$202,"Erledigt")+F25))="","",RIGHT("0"&amp;DAY(IF(M25&lt;&gt;"Ja","",IF(COUNTIFS(Protokoll!$D$3:$D$202,A25,Protokoll!$K$3:$K$202,"Erledigt")=0,DATE(2026,1,1),_xludf.MAXIFS(Protokoll!$A$3:$A$202,Protokoll!$D$3:$D$202,A25,Protokoll!$K$3:$K$202,"Erledigt")+F25))),2)&amp;"."&amp;RIGHT("0"&amp;MONTH(IF(M25&lt;&gt;"Ja","",IF(COUNTIFS(Protokoll!$D$3:$D$202,A25,Protokoll!$K$3:$K$202,"Erledigt")=0,DATE(2026,1,1),_xludf.MAXIFS(Protokoll!$A$3:$A$202,Protokoll!$D$3:$D$202,A25,Protokoll!$K$3:$K$202,"Erledigt")+F25))),2)&amp;"."&amp;YEAR(IF(M25&lt;&gt;"Ja","",IF(COUNTIFS(Protokoll!$D$3:$D$202,A25,Protokoll!$K$3:$K$202,"Erledigt")=0,DATE(2026,1,1),_xludf.MAXIFS(Protokoll!$A$3:$A$202,Protokoll!$D$3:$D$202,A25,Protokoll!$K$3:$K$202,"Erledigt")+F25))))</f>
        <v>01.01.2026</v>
      </c>
      <c r="P25" s="19" t="str">
        <f ca="1">IF(M25&lt;&gt;"Ja","Inaktiv",IF(IF(M25&lt;&gt;"Ja","",IF(COUNTIFS(Protokoll!$D$3:$D$202,A25,Protokoll!$K$3:$K$202,"Erledigt")=0,DATE(2026,1,1),_xludf.MAXIFS(Protokoll!$A$3:$A$202,Protokoll!$D$3:$D$202,A25,Protokoll!$K$3:$K$202,"Erledigt")+F25))&lt;TODAY(),"Überfällig",IF(IF(M25&lt;&gt;"Ja","",IF(COUNTIFS(Protokoll!$D$3:$D$202,A25,Protokoll!$K$3:$K$202,"Erledigt")=0,DATE(2026,1,1),_xludf.MAXIFS(Protokoll!$A$3:$A$202,Protokoll!$D$3:$D$202,A25,Protokoll!$K$3:$K$202,"Erledigt")+F25))=TODAY(),"Heute","Geplant")))</f>
        <v>Überfällig</v>
      </c>
      <c r="Q25" s="21">
        <f ca="1">IF(IF(M25&lt;&gt;"Ja","",IF(COUNTIFS(Protokoll!$D$3:$D$202,A25,Protokoll!$K$3:$K$202,"Erledigt")=0,DATE(2026,1,1),_xludf.MAXIFS(Protokoll!$A$3:$A$202,Protokoll!$D$3:$D$202,A25,Protokoll!$K$3:$K$202,"Erledigt")+F25))="","",IF(M25&lt;&gt;"Ja","",IF(COUNTIFS(Protokoll!$D$3:$D$202,A25,Protokoll!$K$3:$K$202,"Erledigt")=0,DATE(2026,1,1),_xludf.MAXIFS(Protokoll!$A$3:$A$202,Protokoll!$D$3:$D$202,A25,Protokoll!$K$3:$K$202,"Erledigt")+F25))-TODAY())</f>
        <v>-151</v>
      </c>
    </row>
    <row r="26" spans="1:17" x14ac:dyDescent="0.25">
      <c r="A26" s="18" t="s">
        <v>163</v>
      </c>
      <c r="B26" s="19" t="s">
        <v>20</v>
      </c>
      <c r="C26" s="19" t="s">
        <v>164</v>
      </c>
      <c r="D26" s="19" t="s">
        <v>165</v>
      </c>
      <c r="E26" s="19" t="s">
        <v>75</v>
      </c>
      <c r="F26" s="19">
        <v>7</v>
      </c>
      <c r="G26" s="19" t="s">
        <v>166</v>
      </c>
      <c r="H26" s="19" t="s">
        <v>69</v>
      </c>
      <c r="I26" s="19" t="s">
        <v>70</v>
      </c>
      <c r="J26" s="19" t="s">
        <v>71</v>
      </c>
      <c r="K26" s="19" t="s">
        <v>60</v>
      </c>
      <c r="L26" s="19" t="s">
        <v>101</v>
      </c>
      <c r="M26" s="19" t="s">
        <v>61</v>
      </c>
      <c r="N26" s="20" t="e">
        <f ca="1">IF(COUNTIFS(Protokoll!$D$3:$D$202,A26,Protokoll!$K$3:$K$202,"Erledigt")=0,"",RIGHT("0"&amp;DAY(_xludf.MAXIFS(Protokoll!$A$3:$A$202,Protokoll!$D$3:$D$202,A26,Protokoll!$K$3:$K$202,"Erledigt")),2)&amp;"."&amp;RIGHT("0"&amp;MONTH(_xludf.MAXIFS(Protokoll!$A$3:$A$202,Protokoll!$D$3:$D$202,A26,Protokoll!$K$3:$K$202,"Erledigt")),2)&amp;"."&amp;YEAR(_xludf.MAXIFS(Protokoll!$A$3:$A$202,Protokoll!$D$3:$D$202,A26,Protokoll!$K$3:$K$202,"Erledigt")))</f>
        <v>#NAME?</v>
      </c>
      <c r="O26" s="20" t="e">
        <f ca="1">IF(IF(M26&lt;&gt;"Ja","",IF(COUNTIFS(Protokoll!$D$3:$D$202,A26,Protokoll!$K$3:$K$202,"Erledigt")=0,DATE(2026,1,1),_xludf.MAXIFS(Protokoll!$A$3:$A$202,Protokoll!$D$3:$D$202,A26,Protokoll!$K$3:$K$202,"Erledigt")+F26))="","",RIGHT("0"&amp;DAY(IF(M26&lt;&gt;"Ja","",IF(COUNTIFS(Protokoll!$D$3:$D$202,A26,Protokoll!$K$3:$K$202,"Erledigt")=0,DATE(2026,1,1),_xludf.MAXIFS(Protokoll!$A$3:$A$202,Protokoll!$D$3:$D$202,A26,Protokoll!$K$3:$K$202,"Erledigt")+F26))),2)&amp;"."&amp;RIGHT("0"&amp;MONTH(IF(M26&lt;&gt;"Ja","",IF(COUNTIFS(Protokoll!$D$3:$D$202,A26,Protokoll!$K$3:$K$202,"Erledigt")=0,DATE(2026,1,1),_xludf.MAXIFS(Protokoll!$A$3:$A$202,Protokoll!$D$3:$D$202,A26,Protokoll!$K$3:$K$202,"Erledigt")+F26))),2)&amp;"."&amp;YEAR(IF(M26&lt;&gt;"Ja","",IF(COUNTIFS(Protokoll!$D$3:$D$202,A26,Protokoll!$K$3:$K$202,"Erledigt")=0,DATE(2026,1,1),_xludf.MAXIFS(Protokoll!$A$3:$A$202,Protokoll!$D$3:$D$202,A26,Protokoll!$K$3:$K$202,"Erledigt")+F26))))</f>
        <v>#NAME?</v>
      </c>
      <c r="P26" s="19" t="e">
        <f ca="1">IF(M26&lt;&gt;"Ja","Inaktiv",IF(IF(M26&lt;&gt;"Ja","",IF(COUNTIFS(Protokoll!$D$3:$D$202,A26,Protokoll!$K$3:$K$202,"Erledigt")=0,DATE(2026,1,1),_xludf.MAXIFS(Protokoll!$A$3:$A$202,Protokoll!$D$3:$D$202,A26,Protokoll!$K$3:$K$202,"Erledigt")+F26))&lt;TODAY(),"Überfällig",IF(IF(M26&lt;&gt;"Ja","",IF(COUNTIFS(Protokoll!$D$3:$D$202,A26,Protokoll!$K$3:$K$202,"Erledigt")=0,DATE(2026,1,1),_xludf.MAXIFS(Protokoll!$A$3:$A$202,Protokoll!$D$3:$D$202,A26,Protokoll!$K$3:$K$202,"Erledigt")+F26))=TODAY(),"Heute","Geplant")))</f>
        <v>#NAME?</v>
      </c>
      <c r="Q26" s="21" t="e">
        <f ca="1">IF(IF(M26&lt;&gt;"Ja","",IF(COUNTIFS(Protokoll!$D$3:$D$202,A26,Protokoll!$K$3:$K$202,"Erledigt")=0,DATE(2026,1,1),_xludf.MAXIFS(Protokoll!$A$3:$A$202,Protokoll!$D$3:$D$202,A26,Protokoll!$K$3:$K$202,"Erledigt")+F26))="","",IF(M26&lt;&gt;"Ja","",IF(COUNTIFS(Protokoll!$D$3:$D$202,A26,Protokoll!$K$3:$K$202,"Erledigt")=0,DATE(2026,1,1),_xludf.MAXIFS(Protokoll!$A$3:$A$202,Protokoll!$D$3:$D$202,A26,Protokoll!$K$3:$K$202,"Erledigt")+F26))-TODAY())</f>
        <v>#NAME?</v>
      </c>
    </row>
    <row r="27" spans="1:17" ht="25.5" x14ac:dyDescent="0.25">
      <c r="A27" s="18" t="s">
        <v>167</v>
      </c>
      <c r="B27" s="19" t="s">
        <v>28</v>
      </c>
      <c r="C27" s="19" t="s">
        <v>168</v>
      </c>
      <c r="D27" s="19" t="s">
        <v>169</v>
      </c>
      <c r="E27" s="19" t="s">
        <v>75</v>
      </c>
      <c r="F27" s="19">
        <v>7</v>
      </c>
      <c r="G27" s="19" t="s">
        <v>99</v>
      </c>
      <c r="H27" s="19" t="s">
        <v>94</v>
      </c>
      <c r="I27" s="19" t="s">
        <v>95</v>
      </c>
      <c r="J27" s="19" t="s">
        <v>78</v>
      </c>
      <c r="K27" s="19" t="s">
        <v>119</v>
      </c>
      <c r="L27" s="19" t="s">
        <v>101</v>
      </c>
      <c r="M27" s="19" t="s">
        <v>61</v>
      </c>
      <c r="N27" s="20" t="e">
        <f ca="1">IF(COUNTIFS(Protokoll!$D$3:$D$202,A27,Protokoll!$K$3:$K$202,"Erledigt")=0,"",RIGHT("0"&amp;DAY(_xludf.MAXIFS(Protokoll!$A$3:$A$202,Protokoll!$D$3:$D$202,A27,Protokoll!$K$3:$K$202,"Erledigt")),2)&amp;"."&amp;RIGHT("0"&amp;MONTH(_xludf.MAXIFS(Protokoll!$A$3:$A$202,Protokoll!$D$3:$D$202,A27,Protokoll!$K$3:$K$202,"Erledigt")),2)&amp;"."&amp;YEAR(_xludf.MAXIFS(Protokoll!$A$3:$A$202,Protokoll!$D$3:$D$202,A27,Protokoll!$K$3:$K$202,"Erledigt")))</f>
        <v>#NAME?</v>
      </c>
      <c r="O27" s="20" t="e">
        <f ca="1">IF(IF(M27&lt;&gt;"Ja","",IF(COUNTIFS(Protokoll!$D$3:$D$202,A27,Protokoll!$K$3:$K$202,"Erledigt")=0,DATE(2026,1,1),_xludf.MAXIFS(Protokoll!$A$3:$A$202,Protokoll!$D$3:$D$202,A27,Protokoll!$K$3:$K$202,"Erledigt")+F27))="","",RIGHT("0"&amp;DAY(IF(M27&lt;&gt;"Ja","",IF(COUNTIFS(Protokoll!$D$3:$D$202,A27,Protokoll!$K$3:$K$202,"Erledigt")=0,DATE(2026,1,1),_xludf.MAXIFS(Protokoll!$A$3:$A$202,Protokoll!$D$3:$D$202,A27,Protokoll!$K$3:$K$202,"Erledigt")+F27))),2)&amp;"."&amp;RIGHT("0"&amp;MONTH(IF(M27&lt;&gt;"Ja","",IF(COUNTIFS(Protokoll!$D$3:$D$202,A27,Protokoll!$K$3:$K$202,"Erledigt")=0,DATE(2026,1,1),_xludf.MAXIFS(Protokoll!$A$3:$A$202,Protokoll!$D$3:$D$202,A27,Protokoll!$K$3:$K$202,"Erledigt")+F27))),2)&amp;"."&amp;YEAR(IF(M27&lt;&gt;"Ja","",IF(COUNTIFS(Protokoll!$D$3:$D$202,A27,Protokoll!$K$3:$K$202,"Erledigt")=0,DATE(2026,1,1),_xludf.MAXIFS(Protokoll!$A$3:$A$202,Protokoll!$D$3:$D$202,A27,Protokoll!$K$3:$K$202,"Erledigt")+F27))))</f>
        <v>#NAME?</v>
      </c>
      <c r="P27" s="19" t="e">
        <f ca="1">IF(M27&lt;&gt;"Ja","Inaktiv",IF(IF(M27&lt;&gt;"Ja","",IF(COUNTIFS(Protokoll!$D$3:$D$202,A27,Protokoll!$K$3:$K$202,"Erledigt")=0,DATE(2026,1,1),_xludf.MAXIFS(Protokoll!$A$3:$A$202,Protokoll!$D$3:$D$202,A27,Protokoll!$K$3:$K$202,"Erledigt")+F27))&lt;TODAY(),"Überfällig",IF(IF(M27&lt;&gt;"Ja","",IF(COUNTIFS(Protokoll!$D$3:$D$202,A27,Protokoll!$K$3:$K$202,"Erledigt")=0,DATE(2026,1,1),_xludf.MAXIFS(Protokoll!$A$3:$A$202,Protokoll!$D$3:$D$202,A27,Protokoll!$K$3:$K$202,"Erledigt")+F27))=TODAY(),"Heute","Geplant")))</f>
        <v>#NAME?</v>
      </c>
      <c r="Q27" s="21" t="e">
        <f ca="1">IF(IF(M27&lt;&gt;"Ja","",IF(COUNTIFS(Protokoll!$D$3:$D$202,A27,Protokoll!$K$3:$K$202,"Erledigt")=0,DATE(2026,1,1),_xludf.MAXIFS(Protokoll!$A$3:$A$202,Protokoll!$D$3:$D$202,A27,Protokoll!$K$3:$K$202,"Erledigt")+F27))="","",IF(M27&lt;&gt;"Ja","",IF(COUNTIFS(Protokoll!$D$3:$D$202,A27,Protokoll!$K$3:$K$202,"Erledigt")=0,DATE(2026,1,1),_xludf.MAXIFS(Protokoll!$A$3:$A$202,Protokoll!$D$3:$D$202,A27,Protokoll!$K$3:$K$202,"Erledigt")+F27))-TODAY())</f>
        <v>#NAME?</v>
      </c>
    </row>
    <row r="28" spans="1:17" ht="25.5" x14ac:dyDescent="0.25">
      <c r="A28" s="18" t="s">
        <v>170</v>
      </c>
      <c r="B28" s="19" t="s">
        <v>29</v>
      </c>
      <c r="C28" s="19" t="s">
        <v>171</v>
      </c>
      <c r="D28" s="19" t="s">
        <v>172</v>
      </c>
      <c r="E28" s="19" t="s">
        <v>75</v>
      </c>
      <c r="F28" s="19">
        <v>7</v>
      </c>
      <c r="G28" s="19" t="s">
        <v>105</v>
      </c>
      <c r="H28" s="19" t="s">
        <v>173</v>
      </c>
      <c r="I28" s="19" t="s">
        <v>58</v>
      </c>
      <c r="J28" s="19" t="s">
        <v>174</v>
      </c>
      <c r="K28" s="19" t="s">
        <v>126</v>
      </c>
      <c r="L28" s="19" t="s">
        <v>101</v>
      </c>
      <c r="M28" s="19" t="s">
        <v>61</v>
      </c>
      <c r="N28" s="20" t="e">
        <f ca="1">IF(COUNTIFS(Protokoll!$D$3:$D$202,A28,Protokoll!$K$3:$K$202,"Erledigt")=0,"",RIGHT("0"&amp;DAY(_xludf.MAXIFS(Protokoll!$A$3:$A$202,Protokoll!$D$3:$D$202,A28,Protokoll!$K$3:$K$202,"Erledigt")),2)&amp;"."&amp;RIGHT("0"&amp;MONTH(_xludf.MAXIFS(Protokoll!$A$3:$A$202,Protokoll!$D$3:$D$202,A28,Protokoll!$K$3:$K$202,"Erledigt")),2)&amp;"."&amp;YEAR(_xludf.MAXIFS(Protokoll!$A$3:$A$202,Protokoll!$D$3:$D$202,A28,Protokoll!$K$3:$K$202,"Erledigt")))</f>
        <v>#NAME?</v>
      </c>
      <c r="O28" s="20" t="e">
        <f ca="1">IF(IF(M28&lt;&gt;"Ja","",IF(COUNTIFS(Protokoll!$D$3:$D$202,A28,Protokoll!$K$3:$K$202,"Erledigt")=0,DATE(2026,1,1),_xludf.MAXIFS(Protokoll!$A$3:$A$202,Protokoll!$D$3:$D$202,A28,Protokoll!$K$3:$K$202,"Erledigt")+F28))="","",RIGHT("0"&amp;DAY(IF(M28&lt;&gt;"Ja","",IF(COUNTIFS(Protokoll!$D$3:$D$202,A28,Protokoll!$K$3:$K$202,"Erledigt")=0,DATE(2026,1,1),_xludf.MAXIFS(Protokoll!$A$3:$A$202,Protokoll!$D$3:$D$202,A28,Protokoll!$K$3:$K$202,"Erledigt")+F28))),2)&amp;"."&amp;RIGHT("0"&amp;MONTH(IF(M28&lt;&gt;"Ja","",IF(COUNTIFS(Protokoll!$D$3:$D$202,A28,Protokoll!$K$3:$K$202,"Erledigt")=0,DATE(2026,1,1),_xludf.MAXIFS(Protokoll!$A$3:$A$202,Protokoll!$D$3:$D$202,A28,Protokoll!$K$3:$K$202,"Erledigt")+F28))),2)&amp;"."&amp;YEAR(IF(M28&lt;&gt;"Ja","",IF(COUNTIFS(Protokoll!$D$3:$D$202,A28,Protokoll!$K$3:$K$202,"Erledigt")=0,DATE(2026,1,1),_xludf.MAXIFS(Protokoll!$A$3:$A$202,Protokoll!$D$3:$D$202,A28,Protokoll!$K$3:$K$202,"Erledigt")+F28))))</f>
        <v>#NAME?</v>
      </c>
      <c r="P28" s="19" t="e">
        <f ca="1">IF(M28&lt;&gt;"Ja","Inaktiv",IF(IF(M28&lt;&gt;"Ja","",IF(COUNTIFS(Protokoll!$D$3:$D$202,A28,Protokoll!$K$3:$K$202,"Erledigt")=0,DATE(2026,1,1),_xludf.MAXIFS(Protokoll!$A$3:$A$202,Protokoll!$D$3:$D$202,A28,Protokoll!$K$3:$K$202,"Erledigt")+F28))&lt;TODAY(),"Überfällig",IF(IF(M28&lt;&gt;"Ja","",IF(COUNTIFS(Protokoll!$D$3:$D$202,A28,Protokoll!$K$3:$K$202,"Erledigt")=0,DATE(2026,1,1),_xludf.MAXIFS(Protokoll!$A$3:$A$202,Protokoll!$D$3:$D$202,A28,Protokoll!$K$3:$K$202,"Erledigt")+F28))=TODAY(),"Heute","Geplant")))</f>
        <v>#NAME?</v>
      </c>
      <c r="Q28" s="21" t="e">
        <f ca="1">IF(IF(M28&lt;&gt;"Ja","",IF(COUNTIFS(Protokoll!$D$3:$D$202,A28,Protokoll!$K$3:$K$202,"Erledigt")=0,DATE(2026,1,1),_xludf.MAXIFS(Protokoll!$A$3:$A$202,Protokoll!$D$3:$D$202,A28,Protokoll!$K$3:$K$202,"Erledigt")+F28))="","",IF(M28&lt;&gt;"Ja","",IF(COUNTIFS(Protokoll!$D$3:$D$202,A28,Protokoll!$K$3:$K$202,"Erledigt")=0,DATE(2026,1,1),_xludf.MAXIFS(Protokoll!$A$3:$A$202,Protokoll!$D$3:$D$202,A28,Protokoll!$K$3:$K$202,"Erledigt")+F28))-TODAY())</f>
        <v>#NAME?</v>
      </c>
    </row>
    <row r="29" spans="1:17" x14ac:dyDescent="0.25">
      <c r="A29" s="18" t="s">
        <v>175</v>
      </c>
      <c r="B29" s="19" t="s">
        <v>23</v>
      </c>
      <c r="C29" s="19" t="s">
        <v>176</v>
      </c>
      <c r="D29" s="19" t="s">
        <v>177</v>
      </c>
      <c r="E29" s="19" t="s">
        <v>75</v>
      </c>
      <c r="F29" s="19">
        <v>7</v>
      </c>
      <c r="G29" s="19" t="s">
        <v>111</v>
      </c>
      <c r="H29" s="19" t="s">
        <v>69</v>
      </c>
      <c r="I29" s="19" t="s">
        <v>70</v>
      </c>
      <c r="J29" s="19" t="s">
        <v>90</v>
      </c>
      <c r="K29" s="19" t="s">
        <v>23</v>
      </c>
      <c r="L29" s="19" t="s">
        <v>61</v>
      </c>
      <c r="M29" s="19" t="s">
        <v>61</v>
      </c>
      <c r="N29" s="20" t="e">
        <f ca="1">IF(COUNTIFS(Protokoll!$D$3:$D$202,A29,Protokoll!$K$3:$K$202,"Erledigt")=0,"",RIGHT("0"&amp;DAY(_xludf.MAXIFS(Protokoll!$A$3:$A$202,Protokoll!$D$3:$D$202,A29,Protokoll!$K$3:$K$202,"Erledigt")),2)&amp;"."&amp;RIGHT("0"&amp;MONTH(_xludf.MAXIFS(Protokoll!$A$3:$A$202,Protokoll!$D$3:$D$202,A29,Protokoll!$K$3:$K$202,"Erledigt")),2)&amp;"."&amp;YEAR(_xludf.MAXIFS(Protokoll!$A$3:$A$202,Protokoll!$D$3:$D$202,A29,Protokoll!$K$3:$K$202,"Erledigt")))</f>
        <v>#NAME?</v>
      </c>
      <c r="O29" s="20" t="e">
        <f ca="1">IF(IF(M29&lt;&gt;"Ja","",IF(COUNTIFS(Protokoll!$D$3:$D$202,A29,Protokoll!$K$3:$K$202,"Erledigt")=0,DATE(2026,1,1),_xludf.MAXIFS(Protokoll!$A$3:$A$202,Protokoll!$D$3:$D$202,A29,Protokoll!$K$3:$K$202,"Erledigt")+F29))="","",RIGHT("0"&amp;DAY(IF(M29&lt;&gt;"Ja","",IF(COUNTIFS(Protokoll!$D$3:$D$202,A29,Protokoll!$K$3:$K$202,"Erledigt")=0,DATE(2026,1,1),_xludf.MAXIFS(Protokoll!$A$3:$A$202,Protokoll!$D$3:$D$202,A29,Protokoll!$K$3:$K$202,"Erledigt")+F29))),2)&amp;"."&amp;RIGHT("0"&amp;MONTH(IF(M29&lt;&gt;"Ja","",IF(COUNTIFS(Protokoll!$D$3:$D$202,A29,Protokoll!$K$3:$K$202,"Erledigt")=0,DATE(2026,1,1),_xludf.MAXIFS(Protokoll!$A$3:$A$202,Protokoll!$D$3:$D$202,A29,Protokoll!$K$3:$K$202,"Erledigt")+F29))),2)&amp;"."&amp;YEAR(IF(M29&lt;&gt;"Ja","",IF(COUNTIFS(Protokoll!$D$3:$D$202,A29,Protokoll!$K$3:$K$202,"Erledigt")=0,DATE(2026,1,1),_xludf.MAXIFS(Protokoll!$A$3:$A$202,Protokoll!$D$3:$D$202,A29,Protokoll!$K$3:$K$202,"Erledigt")+F29))))</f>
        <v>#NAME?</v>
      </c>
      <c r="P29" s="19" t="e">
        <f ca="1">IF(M29&lt;&gt;"Ja","Inaktiv",IF(IF(M29&lt;&gt;"Ja","",IF(COUNTIFS(Protokoll!$D$3:$D$202,A29,Protokoll!$K$3:$K$202,"Erledigt")=0,DATE(2026,1,1),_xludf.MAXIFS(Protokoll!$A$3:$A$202,Protokoll!$D$3:$D$202,A29,Protokoll!$K$3:$K$202,"Erledigt")+F29))&lt;TODAY(),"Überfällig",IF(IF(M29&lt;&gt;"Ja","",IF(COUNTIFS(Protokoll!$D$3:$D$202,A29,Protokoll!$K$3:$K$202,"Erledigt")=0,DATE(2026,1,1),_xludf.MAXIFS(Protokoll!$A$3:$A$202,Protokoll!$D$3:$D$202,A29,Protokoll!$K$3:$K$202,"Erledigt")+F29))=TODAY(),"Heute","Geplant")))</f>
        <v>#NAME?</v>
      </c>
      <c r="Q29" s="21" t="e">
        <f ca="1">IF(IF(M29&lt;&gt;"Ja","",IF(COUNTIFS(Protokoll!$D$3:$D$202,A29,Protokoll!$K$3:$K$202,"Erledigt")=0,DATE(2026,1,1),_xludf.MAXIFS(Protokoll!$A$3:$A$202,Protokoll!$D$3:$D$202,A29,Protokoll!$K$3:$K$202,"Erledigt")+F29))="","",IF(M29&lt;&gt;"Ja","",IF(COUNTIFS(Protokoll!$D$3:$D$202,A29,Protokoll!$K$3:$K$202,"Erledigt")=0,DATE(2026,1,1),_xludf.MAXIFS(Protokoll!$A$3:$A$202,Protokoll!$D$3:$D$202,A29,Protokoll!$K$3:$K$202,"Erledigt")+F29))-TODAY())</f>
        <v>#NAME?</v>
      </c>
    </row>
    <row r="30" spans="1:17" x14ac:dyDescent="0.25">
      <c r="A30" s="18" t="s">
        <v>178</v>
      </c>
      <c r="B30" s="19" t="s">
        <v>26</v>
      </c>
      <c r="C30" s="19" t="s">
        <v>179</v>
      </c>
      <c r="D30" s="19" t="s">
        <v>180</v>
      </c>
      <c r="E30" s="19" t="s">
        <v>56</v>
      </c>
      <c r="F30" s="19">
        <v>1</v>
      </c>
      <c r="G30" s="19" t="s">
        <v>56</v>
      </c>
      <c r="H30" s="19" t="s">
        <v>106</v>
      </c>
      <c r="I30" s="19" t="s">
        <v>107</v>
      </c>
      <c r="J30" s="19" t="s">
        <v>78</v>
      </c>
      <c r="K30" s="19" t="s">
        <v>100</v>
      </c>
      <c r="L30" s="19" t="s">
        <v>101</v>
      </c>
      <c r="M30" s="19" t="s">
        <v>61</v>
      </c>
      <c r="N30" s="20" t="e">
        <f ca="1">IF(COUNTIFS(Protokoll!$D$3:$D$202,A30,Protokoll!$K$3:$K$202,"Erledigt")=0,"",RIGHT("0"&amp;DAY(_xludf.MAXIFS(Protokoll!$A$3:$A$202,Protokoll!$D$3:$D$202,A30,Protokoll!$K$3:$K$202,"Erledigt")),2)&amp;"."&amp;RIGHT("0"&amp;MONTH(_xludf.MAXIFS(Protokoll!$A$3:$A$202,Protokoll!$D$3:$D$202,A30,Protokoll!$K$3:$K$202,"Erledigt")),2)&amp;"."&amp;YEAR(_xludf.MAXIFS(Protokoll!$A$3:$A$202,Protokoll!$D$3:$D$202,A30,Protokoll!$K$3:$K$202,"Erledigt")))</f>
        <v>#NAME?</v>
      </c>
      <c r="O30" s="20" t="e">
        <f ca="1">IF(IF(M30&lt;&gt;"Ja","",IF(COUNTIFS(Protokoll!$D$3:$D$202,A30,Protokoll!$K$3:$K$202,"Erledigt")=0,DATE(2026,1,1),_xludf.MAXIFS(Protokoll!$A$3:$A$202,Protokoll!$D$3:$D$202,A30,Protokoll!$K$3:$K$202,"Erledigt")+F30))="","",RIGHT("0"&amp;DAY(IF(M30&lt;&gt;"Ja","",IF(COUNTIFS(Protokoll!$D$3:$D$202,A30,Protokoll!$K$3:$K$202,"Erledigt")=0,DATE(2026,1,1),_xludf.MAXIFS(Protokoll!$A$3:$A$202,Protokoll!$D$3:$D$202,A30,Protokoll!$K$3:$K$202,"Erledigt")+F30))),2)&amp;"."&amp;RIGHT("0"&amp;MONTH(IF(M30&lt;&gt;"Ja","",IF(COUNTIFS(Protokoll!$D$3:$D$202,A30,Protokoll!$K$3:$K$202,"Erledigt")=0,DATE(2026,1,1),_xludf.MAXIFS(Protokoll!$A$3:$A$202,Protokoll!$D$3:$D$202,A30,Protokoll!$K$3:$K$202,"Erledigt")+F30))),2)&amp;"."&amp;YEAR(IF(M30&lt;&gt;"Ja","",IF(COUNTIFS(Protokoll!$D$3:$D$202,A30,Protokoll!$K$3:$K$202,"Erledigt")=0,DATE(2026,1,1),_xludf.MAXIFS(Protokoll!$A$3:$A$202,Protokoll!$D$3:$D$202,A30,Protokoll!$K$3:$K$202,"Erledigt")+F30))))</f>
        <v>#NAME?</v>
      </c>
      <c r="P30" s="19" t="e">
        <f ca="1">IF(M30&lt;&gt;"Ja","Inaktiv",IF(IF(M30&lt;&gt;"Ja","",IF(COUNTIFS(Protokoll!$D$3:$D$202,A30,Protokoll!$K$3:$K$202,"Erledigt")=0,DATE(2026,1,1),_xludf.MAXIFS(Protokoll!$A$3:$A$202,Protokoll!$D$3:$D$202,A30,Protokoll!$K$3:$K$202,"Erledigt")+F30))&lt;TODAY(),"Überfällig",IF(IF(M30&lt;&gt;"Ja","",IF(COUNTIFS(Protokoll!$D$3:$D$202,A30,Protokoll!$K$3:$K$202,"Erledigt")=0,DATE(2026,1,1),_xludf.MAXIFS(Protokoll!$A$3:$A$202,Protokoll!$D$3:$D$202,A30,Protokoll!$K$3:$K$202,"Erledigt")+F30))=TODAY(),"Heute","Geplant")))</f>
        <v>#NAME?</v>
      </c>
      <c r="Q30" s="21" t="e">
        <f ca="1">IF(IF(M30&lt;&gt;"Ja","",IF(COUNTIFS(Protokoll!$D$3:$D$202,A30,Protokoll!$K$3:$K$202,"Erledigt")=0,DATE(2026,1,1),_xludf.MAXIFS(Protokoll!$A$3:$A$202,Protokoll!$D$3:$D$202,A30,Protokoll!$K$3:$K$202,"Erledigt")+F30))="","",IF(M30&lt;&gt;"Ja","",IF(COUNTIFS(Protokoll!$D$3:$D$202,A30,Protokoll!$K$3:$K$202,"Erledigt")=0,DATE(2026,1,1),_xludf.MAXIFS(Protokoll!$A$3:$A$202,Protokoll!$D$3:$D$202,A30,Protokoll!$K$3:$K$202,"Erledigt")+F30))-TODAY())</f>
        <v>#NAME?</v>
      </c>
    </row>
    <row r="31" spans="1:17" ht="25.5" x14ac:dyDescent="0.25">
      <c r="A31" s="18" t="s">
        <v>181</v>
      </c>
      <c r="B31" s="19" t="s">
        <v>30</v>
      </c>
      <c r="C31" s="19" t="s">
        <v>182</v>
      </c>
      <c r="D31" s="19" t="s">
        <v>183</v>
      </c>
      <c r="E31" s="19" t="s">
        <v>56</v>
      </c>
      <c r="F31" s="19">
        <v>1</v>
      </c>
      <c r="G31" s="19" t="s">
        <v>56</v>
      </c>
      <c r="H31" s="19" t="s">
        <v>173</v>
      </c>
      <c r="I31" s="19" t="s">
        <v>58</v>
      </c>
      <c r="J31" s="19" t="s">
        <v>174</v>
      </c>
      <c r="K31" s="19" t="s">
        <v>136</v>
      </c>
      <c r="L31" s="19" t="s">
        <v>101</v>
      </c>
      <c r="M31" s="19" t="s">
        <v>61</v>
      </c>
      <c r="N31" s="20" t="e">
        <f ca="1">IF(COUNTIFS(Protokoll!$D$3:$D$202,A31,Protokoll!$K$3:$K$202,"Erledigt")=0,"",RIGHT("0"&amp;DAY(_xludf.MAXIFS(Protokoll!$A$3:$A$202,Protokoll!$D$3:$D$202,A31,Protokoll!$K$3:$K$202,"Erledigt")),2)&amp;"."&amp;RIGHT("0"&amp;MONTH(_xludf.MAXIFS(Protokoll!$A$3:$A$202,Protokoll!$D$3:$D$202,A31,Protokoll!$K$3:$K$202,"Erledigt")),2)&amp;"."&amp;YEAR(_xludf.MAXIFS(Protokoll!$A$3:$A$202,Protokoll!$D$3:$D$202,A31,Protokoll!$K$3:$K$202,"Erledigt")))</f>
        <v>#NAME?</v>
      </c>
      <c r="O31" s="20" t="e">
        <f ca="1">IF(IF(M31&lt;&gt;"Ja","",IF(COUNTIFS(Protokoll!$D$3:$D$202,A31,Protokoll!$K$3:$K$202,"Erledigt")=0,DATE(2026,1,1),_xludf.MAXIFS(Protokoll!$A$3:$A$202,Protokoll!$D$3:$D$202,A31,Protokoll!$K$3:$K$202,"Erledigt")+F31))="","",RIGHT("0"&amp;DAY(IF(M31&lt;&gt;"Ja","",IF(COUNTIFS(Protokoll!$D$3:$D$202,A31,Protokoll!$K$3:$K$202,"Erledigt")=0,DATE(2026,1,1),_xludf.MAXIFS(Protokoll!$A$3:$A$202,Protokoll!$D$3:$D$202,A31,Protokoll!$K$3:$K$202,"Erledigt")+F31))),2)&amp;"."&amp;RIGHT("0"&amp;MONTH(IF(M31&lt;&gt;"Ja","",IF(COUNTIFS(Protokoll!$D$3:$D$202,A31,Protokoll!$K$3:$K$202,"Erledigt")=0,DATE(2026,1,1),_xludf.MAXIFS(Protokoll!$A$3:$A$202,Protokoll!$D$3:$D$202,A31,Protokoll!$K$3:$K$202,"Erledigt")+F31))),2)&amp;"."&amp;YEAR(IF(M31&lt;&gt;"Ja","",IF(COUNTIFS(Protokoll!$D$3:$D$202,A31,Protokoll!$K$3:$K$202,"Erledigt")=0,DATE(2026,1,1),_xludf.MAXIFS(Protokoll!$A$3:$A$202,Protokoll!$D$3:$D$202,A31,Protokoll!$K$3:$K$202,"Erledigt")+F31))))</f>
        <v>#NAME?</v>
      </c>
      <c r="P31" s="19" t="e">
        <f ca="1">IF(M31&lt;&gt;"Ja","Inaktiv",IF(IF(M31&lt;&gt;"Ja","",IF(COUNTIFS(Protokoll!$D$3:$D$202,A31,Protokoll!$K$3:$K$202,"Erledigt")=0,DATE(2026,1,1),_xludf.MAXIFS(Protokoll!$A$3:$A$202,Protokoll!$D$3:$D$202,A31,Protokoll!$K$3:$K$202,"Erledigt")+F31))&lt;TODAY(),"Überfällig",IF(IF(M31&lt;&gt;"Ja","",IF(COUNTIFS(Protokoll!$D$3:$D$202,A31,Protokoll!$K$3:$K$202,"Erledigt")=0,DATE(2026,1,1),_xludf.MAXIFS(Protokoll!$A$3:$A$202,Protokoll!$D$3:$D$202,A31,Protokoll!$K$3:$K$202,"Erledigt")+F31))=TODAY(),"Heute","Geplant")))</f>
        <v>#NAME?</v>
      </c>
      <c r="Q31" s="21" t="e">
        <f ca="1">IF(IF(M31&lt;&gt;"Ja","",IF(COUNTIFS(Protokoll!$D$3:$D$202,A31,Protokoll!$K$3:$K$202,"Erledigt")=0,DATE(2026,1,1),_xludf.MAXIFS(Protokoll!$A$3:$A$202,Protokoll!$D$3:$D$202,A31,Protokoll!$K$3:$K$202,"Erledigt")+F31))="","",IF(M31&lt;&gt;"Ja","",IF(COUNTIFS(Protokoll!$D$3:$D$202,A31,Protokoll!$K$3:$K$202,"Erledigt")=0,DATE(2026,1,1),_xludf.MAXIFS(Protokoll!$A$3:$A$202,Protokoll!$D$3:$D$202,A31,Protokoll!$K$3:$K$202,"Erledigt")+F31))-TODAY())</f>
        <v>#NAME?</v>
      </c>
    </row>
    <row r="32" spans="1:17" x14ac:dyDescent="0.25">
      <c r="A32" s="18" t="s">
        <v>184</v>
      </c>
      <c r="B32" s="19" t="s">
        <v>20</v>
      </c>
      <c r="C32" s="19" t="s">
        <v>185</v>
      </c>
      <c r="D32" s="19" t="s">
        <v>186</v>
      </c>
      <c r="E32" s="19" t="s">
        <v>187</v>
      </c>
      <c r="F32" s="19">
        <v>91</v>
      </c>
      <c r="G32" s="19" t="s">
        <v>188</v>
      </c>
      <c r="H32" s="19" t="s">
        <v>189</v>
      </c>
      <c r="I32" s="19" t="s">
        <v>89</v>
      </c>
      <c r="J32" s="19" t="s">
        <v>78</v>
      </c>
      <c r="K32" s="19" t="s">
        <v>60</v>
      </c>
      <c r="L32" s="19" t="s">
        <v>61</v>
      </c>
      <c r="M32" s="19" t="s">
        <v>61</v>
      </c>
      <c r="N32" s="20" t="str">
        <f>IF(COUNTIFS(Protokoll!$D$3:$D$202,A32,Protokoll!$K$3:$K$202,"Erledigt")=0,"",RIGHT("0"&amp;DAY(_xludf.MAXIFS(Protokoll!$A$3:$A$202,Protokoll!$D$3:$D$202,A32,Protokoll!$K$3:$K$202,"Erledigt")),2)&amp;"."&amp;RIGHT("0"&amp;MONTH(_xludf.MAXIFS(Protokoll!$A$3:$A$202,Protokoll!$D$3:$D$202,A32,Protokoll!$K$3:$K$202,"Erledigt")),2)&amp;"."&amp;YEAR(_xludf.MAXIFS(Protokoll!$A$3:$A$202,Protokoll!$D$3:$D$202,A32,Protokoll!$K$3:$K$202,"Erledigt")))</f>
        <v/>
      </c>
      <c r="O32" s="20" t="str">
        <f>IF(IF(M32&lt;&gt;"Ja","",IF(COUNTIFS(Protokoll!$D$3:$D$202,A32,Protokoll!$K$3:$K$202,"Erledigt")=0,DATE(2026,1,1),_xludf.MAXIFS(Protokoll!$A$3:$A$202,Protokoll!$D$3:$D$202,A32,Protokoll!$K$3:$K$202,"Erledigt")+F32))="","",RIGHT("0"&amp;DAY(IF(M32&lt;&gt;"Ja","",IF(COUNTIFS(Protokoll!$D$3:$D$202,A32,Protokoll!$K$3:$K$202,"Erledigt")=0,DATE(2026,1,1),_xludf.MAXIFS(Protokoll!$A$3:$A$202,Protokoll!$D$3:$D$202,A32,Protokoll!$K$3:$K$202,"Erledigt")+F32))),2)&amp;"."&amp;RIGHT("0"&amp;MONTH(IF(M32&lt;&gt;"Ja","",IF(COUNTIFS(Protokoll!$D$3:$D$202,A32,Protokoll!$K$3:$K$202,"Erledigt")=0,DATE(2026,1,1),_xludf.MAXIFS(Protokoll!$A$3:$A$202,Protokoll!$D$3:$D$202,A32,Protokoll!$K$3:$K$202,"Erledigt")+F32))),2)&amp;"."&amp;YEAR(IF(M32&lt;&gt;"Ja","",IF(COUNTIFS(Protokoll!$D$3:$D$202,A32,Protokoll!$K$3:$K$202,"Erledigt")=0,DATE(2026,1,1),_xludf.MAXIFS(Protokoll!$A$3:$A$202,Protokoll!$D$3:$D$202,A32,Protokoll!$K$3:$K$202,"Erledigt")+F32))))</f>
        <v>01.01.2026</v>
      </c>
      <c r="P32" s="19" t="str">
        <f ca="1">IF(M32&lt;&gt;"Ja","Inaktiv",IF(IF(M32&lt;&gt;"Ja","",IF(COUNTIFS(Protokoll!$D$3:$D$202,A32,Protokoll!$K$3:$K$202,"Erledigt")=0,DATE(2026,1,1),_xludf.MAXIFS(Protokoll!$A$3:$A$202,Protokoll!$D$3:$D$202,A32,Protokoll!$K$3:$K$202,"Erledigt")+F32))&lt;TODAY(),"Überfällig",IF(IF(M32&lt;&gt;"Ja","",IF(COUNTIFS(Protokoll!$D$3:$D$202,A32,Protokoll!$K$3:$K$202,"Erledigt")=0,DATE(2026,1,1),_xludf.MAXIFS(Protokoll!$A$3:$A$202,Protokoll!$D$3:$D$202,A32,Protokoll!$K$3:$K$202,"Erledigt")+F32))=TODAY(),"Heute","Geplant")))</f>
        <v>Überfällig</v>
      </c>
      <c r="Q32" s="21">
        <f ca="1">IF(IF(M32&lt;&gt;"Ja","",IF(COUNTIFS(Protokoll!$D$3:$D$202,A32,Protokoll!$K$3:$K$202,"Erledigt")=0,DATE(2026,1,1),_xludf.MAXIFS(Protokoll!$A$3:$A$202,Protokoll!$D$3:$D$202,A32,Protokoll!$K$3:$K$202,"Erledigt")+F32))="","",IF(M32&lt;&gt;"Ja","",IF(COUNTIFS(Protokoll!$D$3:$D$202,A32,Protokoll!$K$3:$K$202,"Erledigt")=0,DATE(2026,1,1),_xludf.MAXIFS(Protokoll!$A$3:$A$202,Protokoll!$D$3:$D$202,A32,Protokoll!$K$3:$K$202,"Erledigt")+F32))-TODAY())</f>
        <v>-151</v>
      </c>
    </row>
    <row r="33" spans="1:17" x14ac:dyDescent="0.25">
      <c r="A33" s="18"/>
      <c r="B33" s="19"/>
      <c r="C33" s="19"/>
      <c r="D33" s="19"/>
      <c r="E33" s="19"/>
      <c r="F33" s="19" t="str">
        <f>IFERROR(VLOOKUP(E33,Einstellungen!$F$19:$G$25,2,FALSE),"")</f>
        <v/>
      </c>
      <c r="G33" s="19"/>
      <c r="H33" s="19"/>
      <c r="I33" s="19"/>
      <c r="J33" s="19"/>
      <c r="K33" s="19"/>
      <c r="L33" s="19"/>
      <c r="M33" s="19"/>
      <c r="N33" s="20" t="str">
        <f>IF(COUNTIFS(Protokoll!$D$3:$D$202,A33,Protokoll!$K$3:$K$202,"Erledigt")=0,"",RIGHT("0"&amp;DAY(_xludf.MAXIFS(Protokoll!$A$3:$A$202,Protokoll!$D$3:$D$202,A33,Protokoll!$K$3:$K$202,"Erledigt")),2)&amp;"."&amp;RIGHT("0"&amp;MONTH(_xludf.MAXIFS(Protokoll!$A$3:$A$202,Protokoll!$D$3:$D$202,A33,Protokoll!$K$3:$K$202,"Erledigt")),2)&amp;"."&amp;YEAR(_xludf.MAXIFS(Protokoll!$A$3:$A$202,Protokoll!$D$3:$D$202,A33,Protokoll!$K$3:$K$202,"Erledigt")))</f>
        <v/>
      </c>
      <c r="O33" s="20" t="str">
        <f>IF(IF(M33&lt;&gt;"Ja","",IF(COUNTIFS(Protokoll!$D$3:$D$202,A33,Protokoll!$K$3:$K$202,"Erledigt")=0,DATE(2026,1,1),_xludf.MAXIFS(Protokoll!$A$3:$A$202,Protokoll!$D$3:$D$202,A33,Protokoll!$K$3:$K$202,"Erledigt")+F33))="","",RIGHT("0"&amp;DAY(IF(M33&lt;&gt;"Ja","",IF(COUNTIFS(Protokoll!$D$3:$D$202,A33,Protokoll!$K$3:$K$202,"Erledigt")=0,DATE(2026,1,1),_xludf.MAXIFS(Protokoll!$A$3:$A$202,Protokoll!$D$3:$D$202,A33,Protokoll!$K$3:$K$202,"Erledigt")+F33))),2)&amp;"."&amp;RIGHT("0"&amp;MONTH(IF(M33&lt;&gt;"Ja","",IF(COUNTIFS(Protokoll!$D$3:$D$202,A33,Protokoll!$K$3:$K$202,"Erledigt")=0,DATE(2026,1,1),_xludf.MAXIFS(Protokoll!$A$3:$A$202,Protokoll!$D$3:$D$202,A33,Protokoll!$K$3:$K$202,"Erledigt")+F33))),2)&amp;"."&amp;YEAR(IF(M33&lt;&gt;"Ja","",IF(COUNTIFS(Protokoll!$D$3:$D$202,A33,Protokoll!$K$3:$K$202,"Erledigt")=0,DATE(2026,1,1),_xludf.MAXIFS(Protokoll!$A$3:$A$202,Protokoll!$D$3:$D$202,A33,Protokoll!$K$3:$K$202,"Erledigt")+F33))))</f>
        <v/>
      </c>
      <c r="P33" s="19" t="str">
        <f ca="1">IF(M33&lt;&gt;"Ja","Inaktiv",IF(IF(M33&lt;&gt;"Ja","",IF(COUNTIFS(Protokoll!$D$3:$D$202,A33,Protokoll!$K$3:$K$202,"Erledigt")=0,DATE(2026,1,1),_xludf.MAXIFS(Protokoll!$A$3:$A$202,Protokoll!$D$3:$D$202,A33,Protokoll!$K$3:$K$202,"Erledigt")+F33))&lt;TODAY(),"Überfällig",IF(IF(M33&lt;&gt;"Ja","",IF(COUNTIFS(Protokoll!$D$3:$D$202,A33,Protokoll!$K$3:$K$202,"Erledigt")=0,DATE(2026,1,1),_xludf.MAXIFS(Protokoll!$A$3:$A$202,Protokoll!$D$3:$D$202,A33,Protokoll!$K$3:$K$202,"Erledigt")+F33))=TODAY(),"Heute","Geplant")))</f>
        <v>Inaktiv</v>
      </c>
      <c r="Q33" s="21" t="str">
        <f ca="1">IF(IF(M33&lt;&gt;"Ja","",IF(COUNTIFS(Protokoll!$D$3:$D$202,A33,Protokoll!$K$3:$K$202,"Erledigt")=0,DATE(2026,1,1),_xludf.MAXIFS(Protokoll!$A$3:$A$202,Protokoll!$D$3:$D$202,A33,Protokoll!$K$3:$K$202,"Erledigt")+F33))="","",IF(M33&lt;&gt;"Ja","",IF(COUNTIFS(Protokoll!$D$3:$D$202,A33,Protokoll!$K$3:$K$202,"Erledigt")=0,DATE(2026,1,1),_xludf.MAXIFS(Protokoll!$A$3:$A$202,Protokoll!$D$3:$D$202,A33,Protokoll!$K$3:$K$202,"Erledigt")+F33))-TODAY())</f>
        <v/>
      </c>
    </row>
    <row r="34" spans="1:17" x14ac:dyDescent="0.25">
      <c r="A34" s="18"/>
      <c r="B34" s="19"/>
      <c r="C34" s="19"/>
      <c r="D34" s="19"/>
      <c r="E34" s="19"/>
      <c r="F34" s="19" t="str">
        <f>IFERROR(VLOOKUP(E34,Einstellungen!$F$19:$G$25,2,FALSE),"")</f>
        <v/>
      </c>
      <c r="G34" s="19"/>
      <c r="H34" s="19"/>
      <c r="I34" s="19"/>
      <c r="J34" s="19"/>
      <c r="K34" s="19"/>
      <c r="L34" s="19"/>
      <c r="M34" s="19"/>
      <c r="N34" s="20" t="str">
        <f>IF(COUNTIFS(Protokoll!$D$3:$D$202,A34,Protokoll!$K$3:$K$202,"Erledigt")=0,"",RIGHT("0"&amp;DAY(_xludf.MAXIFS(Protokoll!$A$3:$A$202,Protokoll!$D$3:$D$202,A34,Protokoll!$K$3:$K$202,"Erledigt")),2)&amp;"."&amp;RIGHT("0"&amp;MONTH(_xludf.MAXIFS(Protokoll!$A$3:$A$202,Protokoll!$D$3:$D$202,A34,Protokoll!$K$3:$K$202,"Erledigt")),2)&amp;"."&amp;YEAR(_xludf.MAXIFS(Protokoll!$A$3:$A$202,Protokoll!$D$3:$D$202,A34,Protokoll!$K$3:$K$202,"Erledigt")))</f>
        <v/>
      </c>
      <c r="O34" s="20" t="str">
        <f>IF(IF(M34&lt;&gt;"Ja","",IF(COUNTIFS(Protokoll!$D$3:$D$202,A34,Protokoll!$K$3:$K$202,"Erledigt")=0,DATE(2026,1,1),_xludf.MAXIFS(Protokoll!$A$3:$A$202,Protokoll!$D$3:$D$202,A34,Protokoll!$K$3:$K$202,"Erledigt")+F34))="","",RIGHT("0"&amp;DAY(IF(M34&lt;&gt;"Ja","",IF(COUNTIFS(Protokoll!$D$3:$D$202,A34,Protokoll!$K$3:$K$202,"Erledigt")=0,DATE(2026,1,1),_xludf.MAXIFS(Protokoll!$A$3:$A$202,Protokoll!$D$3:$D$202,A34,Protokoll!$K$3:$K$202,"Erledigt")+F34))),2)&amp;"."&amp;RIGHT("0"&amp;MONTH(IF(M34&lt;&gt;"Ja","",IF(COUNTIFS(Protokoll!$D$3:$D$202,A34,Protokoll!$K$3:$K$202,"Erledigt")=0,DATE(2026,1,1),_xludf.MAXIFS(Protokoll!$A$3:$A$202,Protokoll!$D$3:$D$202,A34,Protokoll!$K$3:$K$202,"Erledigt")+F34))),2)&amp;"."&amp;YEAR(IF(M34&lt;&gt;"Ja","",IF(COUNTIFS(Protokoll!$D$3:$D$202,A34,Protokoll!$K$3:$K$202,"Erledigt")=0,DATE(2026,1,1),_xludf.MAXIFS(Protokoll!$A$3:$A$202,Protokoll!$D$3:$D$202,A34,Protokoll!$K$3:$K$202,"Erledigt")+F34))))</f>
        <v/>
      </c>
      <c r="P34" s="19" t="str">
        <f ca="1">IF(M34&lt;&gt;"Ja","Inaktiv",IF(IF(M34&lt;&gt;"Ja","",IF(COUNTIFS(Protokoll!$D$3:$D$202,A34,Protokoll!$K$3:$K$202,"Erledigt")=0,DATE(2026,1,1),_xludf.MAXIFS(Protokoll!$A$3:$A$202,Protokoll!$D$3:$D$202,A34,Protokoll!$K$3:$K$202,"Erledigt")+F34))&lt;TODAY(),"Überfällig",IF(IF(M34&lt;&gt;"Ja","",IF(COUNTIFS(Protokoll!$D$3:$D$202,A34,Protokoll!$K$3:$K$202,"Erledigt")=0,DATE(2026,1,1),_xludf.MAXIFS(Protokoll!$A$3:$A$202,Protokoll!$D$3:$D$202,A34,Protokoll!$K$3:$K$202,"Erledigt")+F34))=TODAY(),"Heute","Geplant")))</f>
        <v>Inaktiv</v>
      </c>
      <c r="Q34" s="21" t="str">
        <f ca="1">IF(IF(M34&lt;&gt;"Ja","",IF(COUNTIFS(Protokoll!$D$3:$D$202,A34,Protokoll!$K$3:$K$202,"Erledigt")=0,DATE(2026,1,1),_xludf.MAXIFS(Protokoll!$A$3:$A$202,Protokoll!$D$3:$D$202,A34,Protokoll!$K$3:$K$202,"Erledigt")+F34))="","",IF(M34&lt;&gt;"Ja","",IF(COUNTIFS(Protokoll!$D$3:$D$202,A34,Protokoll!$K$3:$K$202,"Erledigt")=0,DATE(2026,1,1),_xludf.MAXIFS(Protokoll!$A$3:$A$202,Protokoll!$D$3:$D$202,A34,Protokoll!$K$3:$K$202,"Erledigt")+F34))-TODAY())</f>
        <v/>
      </c>
    </row>
    <row r="35" spans="1:17" x14ac:dyDescent="0.25">
      <c r="A35" s="18"/>
      <c r="B35" s="19"/>
      <c r="C35" s="19"/>
      <c r="D35" s="19"/>
      <c r="E35" s="19"/>
      <c r="F35" s="19" t="str">
        <f>IFERROR(VLOOKUP(E35,Einstellungen!$F$19:$G$25,2,FALSE),"")</f>
        <v/>
      </c>
      <c r="G35" s="19"/>
      <c r="H35" s="19"/>
      <c r="I35" s="19"/>
      <c r="J35" s="19"/>
      <c r="K35" s="19"/>
      <c r="L35" s="19"/>
      <c r="M35" s="19"/>
      <c r="N35" s="20" t="str">
        <f>IF(COUNTIFS(Protokoll!$D$3:$D$202,A35,Protokoll!$K$3:$K$202,"Erledigt")=0,"",RIGHT("0"&amp;DAY(_xludf.MAXIFS(Protokoll!$A$3:$A$202,Protokoll!$D$3:$D$202,A35,Protokoll!$K$3:$K$202,"Erledigt")),2)&amp;"."&amp;RIGHT("0"&amp;MONTH(_xludf.MAXIFS(Protokoll!$A$3:$A$202,Protokoll!$D$3:$D$202,A35,Protokoll!$K$3:$K$202,"Erledigt")),2)&amp;"."&amp;YEAR(_xludf.MAXIFS(Protokoll!$A$3:$A$202,Protokoll!$D$3:$D$202,A35,Protokoll!$K$3:$K$202,"Erledigt")))</f>
        <v/>
      </c>
      <c r="O35" s="20" t="str">
        <f>IF(IF(M35&lt;&gt;"Ja","",IF(COUNTIFS(Protokoll!$D$3:$D$202,A35,Protokoll!$K$3:$K$202,"Erledigt")=0,DATE(2026,1,1),_xludf.MAXIFS(Protokoll!$A$3:$A$202,Protokoll!$D$3:$D$202,A35,Protokoll!$K$3:$K$202,"Erledigt")+F35))="","",RIGHT("0"&amp;DAY(IF(M35&lt;&gt;"Ja","",IF(COUNTIFS(Protokoll!$D$3:$D$202,A35,Protokoll!$K$3:$K$202,"Erledigt")=0,DATE(2026,1,1),_xludf.MAXIFS(Protokoll!$A$3:$A$202,Protokoll!$D$3:$D$202,A35,Protokoll!$K$3:$K$202,"Erledigt")+F35))),2)&amp;"."&amp;RIGHT("0"&amp;MONTH(IF(M35&lt;&gt;"Ja","",IF(COUNTIFS(Protokoll!$D$3:$D$202,A35,Protokoll!$K$3:$K$202,"Erledigt")=0,DATE(2026,1,1),_xludf.MAXIFS(Protokoll!$A$3:$A$202,Protokoll!$D$3:$D$202,A35,Protokoll!$K$3:$K$202,"Erledigt")+F35))),2)&amp;"."&amp;YEAR(IF(M35&lt;&gt;"Ja","",IF(COUNTIFS(Protokoll!$D$3:$D$202,A35,Protokoll!$K$3:$K$202,"Erledigt")=0,DATE(2026,1,1),_xludf.MAXIFS(Protokoll!$A$3:$A$202,Protokoll!$D$3:$D$202,A35,Protokoll!$K$3:$K$202,"Erledigt")+F35))))</f>
        <v/>
      </c>
      <c r="P35" s="19" t="str">
        <f ca="1">IF(M35&lt;&gt;"Ja","Inaktiv",IF(IF(M35&lt;&gt;"Ja","",IF(COUNTIFS(Protokoll!$D$3:$D$202,A35,Protokoll!$K$3:$K$202,"Erledigt")=0,DATE(2026,1,1),_xludf.MAXIFS(Protokoll!$A$3:$A$202,Protokoll!$D$3:$D$202,A35,Protokoll!$K$3:$K$202,"Erledigt")+F35))&lt;TODAY(),"Überfällig",IF(IF(M35&lt;&gt;"Ja","",IF(COUNTIFS(Protokoll!$D$3:$D$202,A35,Protokoll!$K$3:$K$202,"Erledigt")=0,DATE(2026,1,1),_xludf.MAXIFS(Protokoll!$A$3:$A$202,Protokoll!$D$3:$D$202,A35,Protokoll!$K$3:$K$202,"Erledigt")+F35))=TODAY(),"Heute","Geplant")))</f>
        <v>Inaktiv</v>
      </c>
      <c r="Q35" s="21" t="str">
        <f ca="1">IF(IF(M35&lt;&gt;"Ja","",IF(COUNTIFS(Protokoll!$D$3:$D$202,A35,Protokoll!$K$3:$K$202,"Erledigt")=0,DATE(2026,1,1),_xludf.MAXIFS(Protokoll!$A$3:$A$202,Protokoll!$D$3:$D$202,A35,Protokoll!$K$3:$K$202,"Erledigt")+F35))="","",IF(M35&lt;&gt;"Ja","",IF(COUNTIFS(Protokoll!$D$3:$D$202,A35,Protokoll!$K$3:$K$202,"Erledigt")=0,DATE(2026,1,1),_xludf.MAXIFS(Protokoll!$A$3:$A$202,Protokoll!$D$3:$D$202,A35,Protokoll!$K$3:$K$202,"Erledigt")+F35))-TODAY())</f>
        <v/>
      </c>
    </row>
    <row r="36" spans="1:17" x14ac:dyDescent="0.25">
      <c r="A36" s="18"/>
      <c r="B36" s="19"/>
      <c r="C36" s="19"/>
      <c r="D36" s="19"/>
      <c r="E36" s="19"/>
      <c r="F36" s="19" t="str">
        <f>IFERROR(VLOOKUP(E36,Einstellungen!$F$19:$G$25,2,FALSE),"")</f>
        <v/>
      </c>
      <c r="G36" s="19"/>
      <c r="H36" s="19"/>
      <c r="I36" s="19"/>
      <c r="J36" s="19"/>
      <c r="K36" s="19"/>
      <c r="L36" s="19"/>
      <c r="M36" s="19"/>
      <c r="N36" s="20" t="str">
        <f>IF(COUNTIFS(Protokoll!$D$3:$D$202,A36,Protokoll!$K$3:$K$202,"Erledigt")=0,"",RIGHT("0"&amp;DAY(_xludf.MAXIFS(Protokoll!$A$3:$A$202,Protokoll!$D$3:$D$202,A36,Protokoll!$K$3:$K$202,"Erledigt")),2)&amp;"."&amp;RIGHT("0"&amp;MONTH(_xludf.MAXIFS(Protokoll!$A$3:$A$202,Protokoll!$D$3:$D$202,A36,Protokoll!$K$3:$K$202,"Erledigt")),2)&amp;"."&amp;YEAR(_xludf.MAXIFS(Protokoll!$A$3:$A$202,Protokoll!$D$3:$D$202,A36,Protokoll!$K$3:$K$202,"Erledigt")))</f>
        <v/>
      </c>
      <c r="O36" s="20" t="str">
        <f>IF(IF(M36&lt;&gt;"Ja","",IF(COUNTIFS(Protokoll!$D$3:$D$202,A36,Protokoll!$K$3:$K$202,"Erledigt")=0,DATE(2026,1,1),_xludf.MAXIFS(Protokoll!$A$3:$A$202,Protokoll!$D$3:$D$202,A36,Protokoll!$K$3:$K$202,"Erledigt")+F36))="","",RIGHT("0"&amp;DAY(IF(M36&lt;&gt;"Ja","",IF(COUNTIFS(Protokoll!$D$3:$D$202,A36,Protokoll!$K$3:$K$202,"Erledigt")=0,DATE(2026,1,1),_xludf.MAXIFS(Protokoll!$A$3:$A$202,Protokoll!$D$3:$D$202,A36,Protokoll!$K$3:$K$202,"Erledigt")+F36))),2)&amp;"."&amp;RIGHT("0"&amp;MONTH(IF(M36&lt;&gt;"Ja","",IF(COUNTIFS(Protokoll!$D$3:$D$202,A36,Protokoll!$K$3:$K$202,"Erledigt")=0,DATE(2026,1,1),_xludf.MAXIFS(Protokoll!$A$3:$A$202,Protokoll!$D$3:$D$202,A36,Protokoll!$K$3:$K$202,"Erledigt")+F36))),2)&amp;"."&amp;YEAR(IF(M36&lt;&gt;"Ja","",IF(COUNTIFS(Protokoll!$D$3:$D$202,A36,Protokoll!$K$3:$K$202,"Erledigt")=0,DATE(2026,1,1),_xludf.MAXIFS(Protokoll!$A$3:$A$202,Protokoll!$D$3:$D$202,A36,Protokoll!$K$3:$K$202,"Erledigt")+F36))))</f>
        <v/>
      </c>
      <c r="P36" s="19" t="str">
        <f ca="1">IF(M36&lt;&gt;"Ja","Inaktiv",IF(IF(M36&lt;&gt;"Ja","",IF(COUNTIFS(Protokoll!$D$3:$D$202,A36,Protokoll!$K$3:$K$202,"Erledigt")=0,DATE(2026,1,1),_xludf.MAXIFS(Protokoll!$A$3:$A$202,Protokoll!$D$3:$D$202,A36,Protokoll!$K$3:$K$202,"Erledigt")+F36))&lt;TODAY(),"Überfällig",IF(IF(M36&lt;&gt;"Ja","",IF(COUNTIFS(Protokoll!$D$3:$D$202,A36,Protokoll!$K$3:$K$202,"Erledigt")=0,DATE(2026,1,1),_xludf.MAXIFS(Protokoll!$A$3:$A$202,Protokoll!$D$3:$D$202,A36,Protokoll!$K$3:$K$202,"Erledigt")+F36))=TODAY(),"Heute","Geplant")))</f>
        <v>Inaktiv</v>
      </c>
      <c r="Q36" s="21" t="str">
        <f ca="1">IF(IF(M36&lt;&gt;"Ja","",IF(COUNTIFS(Protokoll!$D$3:$D$202,A36,Protokoll!$K$3:$K$202,"Erledigt")=0,DATE(2026,1,1),_xludf.MAXIFS(Protokoll!$A$3:$A$202,Protokoll!$D$3:$D$202,A36,Protokoll!$K$3:$K$202,"Erledigt")+F36))="","",IF(M36&lt;&gt;"Ja","",IF(COUNTIFS(Protokoll!$D$3:$D$202,A36,Protokoll!$K$3:$K$202,"Erledigt")=0,DATE(2026,1,1),_xludf.MAXIFS(Protokoll!$A$3:$A$202,Protokoll!$D$3:$D$202,A36,Protokoll!$K$3:$K$202,"Erledigt")+F36))-TODAY())</f>
        <v/>
      </c>
    </row>
    <row r="37" spans="1:17" x14ac:dyDescent="0.25">
      <c r="A37" s="18"/>
      <c r="B37" s="19"/>
      <c r="C37" s="19"/>
      <c r="D37" s="19"/>
      <c r="E37" s="19"/>
      <c r="F37" s="19" t="str">
        <f>IFERROR(VLOOKUP(E37,Einstellungen!$F$19:$G$25,2,FALSE),"")</f>
        <v/>
      </c>
      <c r="G37" s="19"/>
      <c r="H37" s="19"/>
      <c r="I37" s="19"/>
      <c r="J37" s="19"/>
      <c r="K37" s="19"/>
      <c r="L37" s="19"/>
      <c r="M37" s="19"/>
      <c r="N37" s="20" t="str">
        <f>IF(COUNTIFS(Protokoll!$D$3:$D$202,A37,Protokoll!$K$3:$K$202,"Erledigt")=0,"",RIGHT("0"&amp;DAY(_xludf.MAXIFS(Protokoll!$A$3:$A$202,Protokoll!$D$3:$D$202,A37,Protokoll!$K$3:$K$202,"Erledigt")),2)&amp;"."&amp;RIGHT("0"&amp;MONTH(_xludf.MAXIFS(Protokoll!$A$3:$A$202,Protokoll!$D$3:$D$202,A37,Protokoll!$K$3:$K$202,"Erledigt")),2)&amp;"."&amp;YEAR(_xludf.MAXIFS(Protokoll!$A$3:$A$202,Protokoll!$D$3:$D$202,A37,Protokoll!$K$3:$K$202,"Erledigt")))</f>
        <v/>
      </c>
      <c r="O37" s="20" t="str">
        <f>IF(IF(M37&lt;&gt;"Ja","",IF(COUNTIFS(Protokoll!$D$3:$D$202,A37,Protokoll!$K$3:$K$202,"Erledigt")=0,DATE(2026,1,1),_xludf.MAXIFS(Protokoll!$A$3:$A$202,Protokoll!$D$3:$D$202,A37,Protokoll!$K$3:$K$202,"Erledigt")+F37))="","",RIGHT("0"&amp;DAY(IF(M37&lt;&gt;"Ja","",IF(COUNTIFS(Protokoll!$D$3:$D$202,A37,Protokoll!$K$3:$K$202,"Erledigt")=0,DATE(2026,1,1),_xludf.MAXIFS(Protokoll!$A$3:$A$202,Protokoll!$D$3:$D$202,A37,Protokoll!$K$3:$K$202,"Erledigt")+F37))),2)&amp;"."&amp;RIGHT("0"&amp;MONTH(IF(M37&lt;&gt;"Ja","",IF(COUNTIFS(Protokoll!$D$3:$D$202,A37,Protokoll!$K$3:$K$202,"Erledigt")=0,DATE(2026,1,1),_xludf.MAXIFS(Protokoll!$A$3:$A$202,Protokoll!$D$3:$D$202,A37,Protokoll!$K$3:$K$202,"Erledigt")+F37))),2)&amp;"."&amp;YEAR(IF(M37&lt;&gt;"Ja","",IF(COUNTIFS(Protokoll!$D$3:$D$202,A37,Protokoll!$K$3:$K$202,"Erledigt")=0,DATE(2026,1,1),_xludf.MAXIFS(Protokoll!$A$3:$A$202,Protokoll!$D$3:$D$202,A37,Protokoll!$K$3:$K$202,"Erledigt")+F37))))</f>
        <v/>
      </c>
      <c r="P37" s="19" t="str">
        <f ca="1">IF(M37&lt;&gt;"Ja","Inaktiv",IF(IF(M37&lt;&gt;"Ja","",IF(COUNTIFS(Protokoll!$D$3:$D$202,A37,Protokoll!$K$3:$K$202,"Erledigt")=0,DATE(2026,1,1),_xludf.MAXIFS(Protokoll!$A$3:$A$202,Protokoll!$D$3:$D$202,A37,Protokoll!$K$3:$K$202,"Erledigt")+F37))&lt;TODAY(),"Überfällig",IF(IF(M37&lt;&gt;"Ja","",IF(COUNTIFS(Protokoll!$D$3:$D$202,A37,Protokoll!$K$3:$K$202,"Erledigt")=0,DATE(2026,1,1),_xludf.MAXIFS(Protokoll!$A$3:$A$202,Protokoll!$D$3:$D$202,A37,Protokoll!$K$3:$K$202,"Erledigt")+F37))=TODAY(),"Heute","Geplant")))</f>
        <v>Inaktiv</v>
      </c>
      <c r="Q37" s="21" t="str">
        <f ca="1">IF(IF(M37&lt;&gt;"Ja","",IF(COUNTIFS(Protokoll!$D$3:$D$202,A37,Protokoll!$K$3:$K$202,"Erledigt")=0,DATE(2026,1,1),_xludf.MAXIFS(Protokoll!$A$3:$A$202,Protokoll!$D$3:$D$202,A37,Protokoll!$K$3:$K$202,"Erledigt")+F37))="","",IF(M37&lt;&gt;"Ja","",IF(COUNTIFS(Protokoll!$D$3:$D$202,A37,Protokoll!$K$3:$K$202,"Erledigt")=0,DATE(2026,1,1),_xludf.MAXIFS(Protokoll!$A$3:$A$202,Protokoll!$D$3:$D$202,A37,Protokoll!$K$3:$K$202,"Erledigt")+F37))-TODAY())</f>
        <v/>
      </c>
    </row>
    <row r="38" spans="1:17" x14ac:dyDescent="0.25">
      <c r="A38" s="18"/>
      <c r="B38" s="19"/>
      <c r="C38" s="19"/>
      <c r="D38" s="19"/>
      <c r="E38" s="19"/>
      <c r="F38" s="19" t="str">
        <f>IFERROR(VLOOKUP(E38,Einstellungen!$F$19:$G$25,2,FALSE),"")</f>
        <v/>
      </c>
      <c r="G38" s="19"/>
      <c r="H38" s="19"/>
      <c r="I38" s="19"/>
      <c r="J38" s="19"/>
      <c r="K38" s="19"/>
      <c r="L38" s="19"/>
      <c r="M38" s="19"/>
      <c r="N38" s="20" t="str">
        <f>IF(COUNTIFS(Protokoll!$D$3:$D$202,A38,Protokoll!$K$3:$K$202,"Erledigt")=0,"",RIGHT("0"&amp;DAY(_xludf.MAXIFS(Protokoll!$A$3:$A$202,Protokoll!$D$3:$D$202,A38,Protokoll!$K$3:$K$202,"Erledigt")),2)&amp;"."&amp;RIGHT("0"&amp;MONTH(_xludf.MAXIFS(Protokoll!$A$3:$A$202,Protokoll!$D$3:$D$202,A38,Protokoll!$K$3:$K$202,"Erledigt")),2)&amp;"."&amp;YEAR(_xludf.MAXIFS(Protokoll!$A$3:$A$202,Protokoll!$D$3:$D$202,A38,Protokoll!$K$3:$K$202,"Erledigt")))</f>
        <v/>
      </c>
      <c r="O38" s="20" t="str">
        <f>IF(IF(M38&lt;&gt;"Ja","",IF(COUNTIFS(Protokoll!$D$3:$D$202,A38,Protokoll!$K$3:$K$202,"Erledigt")=0,DATE(2026,1,1),_xludf.MAXIFS(Protokoll!$A$3:$A$202,Protokoll!$D$3:$D$202,A38,Protokoll!$K$3:$K$202,"Erledigt")+F38))="","",RIGHT("0"&amp;DAY(IF(M38&lt;&gt;"Ja","",IF(COUNTIFS(Protokoll!$D$3:$D$202,A38,Protokoll!$K$3:$K$202,"Erledigt")=0,DATE(2026,1,1),_xludf.MAXIFS(Protokoll!$A$3:$A$202,Protokoll!$D$3:$D$202,A38,Protokoll!$K$3:$K$202,"Erledigt")+F38))),2)&amp;"."&amp;RIGHT("0"&amp;MONTH(IF(M38&lt;&gt;"Ja","",IF(COUNTIFS(Protokoll!$D$3:$D$202,A38,Protokoll!$K$3:$K$202,"Erledigt")=0,DATE(2026,1,1),_xludf.MAXIFS(Protokoll!$A$3:$A$202,Protokoll!$D$3:$D$202,A38,Protokoll!$K$3:$K$202,"Erledigt")+F38))),2)&amp;"."&amp;YEAR(IF(M38&lt;&gt;"Ja","",IF(COUNTIFS(Protokoll!$D$3:$D$202,A38,Protokoll!$K$3:$K$202,"Erledigt")=0,DATE(2026,1,1),_xludf.MAXIFS(Protokoll!$A$3:$A$202,Protokoll!$D$3:$D$202,A38,Protokoll!$K$3:$K$202,"Erledigt")+F38))))</f>
        <v/>
      </c>
      <c r="P38" s="19" t="str">
        <f ca="1">IF(M38&lt;&gt;"Ja","Inaktiv",IF(IF(M38&lt;&gt;"Ja","",IF(COUNTIFS(Protokoll!$D$3:$D$202,A38,Protokoll!$K$3:$K$202,"Erledigt")=0,DATE(2026,1,1),_xludf.MAXIFS(Protokoll!$A$3:$A$202,Protokoll!$D$3:$D$202,A38,Protokoll!$K$3:$K$202,"Erledigt")+F38))&lt;TODAY(),"Überfällig",IF(IF(M38&lt;&gt;"Ja","",IF(COUNTIFS(Protokoll!$D$3:$D$202,A38,Protokoll!$K$3:$K$202,"Erledigt")=0,DATE(2026,1,1),_xludf.MAXIFS(Protokoll!$A$3:$A$202,Protokoll!$D$3:$D$202,A38,Protokoll!$K$3:$K$202,"Erledigt")+F38))=TODAY(),"Heute","Geplant")))</f>
        <v>Inaktiv</v>
      </c>
      <c r="Q38" s="21" t="str">
        <f ca="1">IF(IF(M38&lt;&gt;"Ja","",IF(COUNTIFS(Protokoll!$D$3:$D$202,A38,Protokoll!$K$3:$K$202,"Erledigt")=0,DATE(2026,1,1),_xludf.MAXIFS(Protokoll!$A$3:$A$202,Protokoll!$D$3:$D$202,A38,Protokoll!$K$3:$K$202,"Erledigt")+F38))="","",IF(M38&lt;&gt;"Ja","",IF(COUNTIFS(Protokoll!$D$3:$D$202,A38,Protokoll!$K$3:$K$202,"Erledigt")=0,DATE(2026,1,1),_xludf.MAXIFS(Protokoll!$A$3:$A$202,Protokoll!$D$3:$D$202,A38,Protokoll!$K$3:$K$202,"Erledigt")+F38))-TODAY())</f>
        <v/>
      </c>
    </row>
    <row r="39" spans="1:17" x14ac:dyDescent="0.25">
      <c r="A39" s="18"/>
      <c r="B39" s="19"/>
      <c r="C39" s="19"/>
      <c r="D39" s="19"/>
      <c r="E39" s="19"/>
      <c r="F39" s="19" t="str">
        <f>IFERROR(VLOOKUP(E39,Einstellungen!$F$19:$G$25,2,FALSE),"")</f>
        <v/>
      </c>
      <c r="G39" s="19"/>
      <c r="H39" s="19"/>
      <c r="I39" s="19"/>
      <c r="J39" s="19"/>
      <c r="K39" s="19"/>
      <c r="L39" s="19"/>
      <c r="M39" s="19"/>
      <c r="N39" s="20" t="str">
        <f>IF(COUNTIFS(Protokoll!$D$3:$D$202,A39,Protokoll!$K$3:$K$202,"Erledigt")=0,"",RIGHT("0"&amp;DAY(_xludf.MAXIFS(Protokoll!$A$3:$A$202,Protokoll!$D$3:$D$202,A39,Protokoll!$K$3:$K$202,"Erledigt")),2)&amp;"."&amp;RIGHT("0"&amp;MONTH(_xludf.MAXIFS(Protokoll!$A$3:$A$202,Protokoll!$D$3:$D$202,A39,Protokoll!$K$3:$K$202,"Erledigt")),2)&amp;"."&amp;YEAR(_xludf.MAXIFS(Protokoll!$A$3:$A$202,Protokoll!$D$3:$D$202,A39,Protokoll!$K$3:$K$202,"Erledigt")))</f>
        <v/>
      </c>
      <c r="O39" s="20" t="str">
        <f>IF(IF(M39&lt;&gt;"Ja","",IF(COUNTIFS(Protokoll!$D$3:$D$202,A39,Protokoll!$K$3:$K$202,"Erledigt")=0,DATE(2026,1,1),_xludf.MAXIFS(Protokoll!$A$3:$A$202,Protokoll!$D$3:$D$202,A39,Protokoll!$K$3:$K$202,"Erledigt")+F39))="","",RIGHT("0"&amp;DAY(IF(M39&lt;&gt;"Ja","",IF(COUNTIFS(Protokoll!$D$3:$D$202,A39,Protokoll!$K$3:$K$202,"Erledigt")=0,DATE(2026,1,1),_xludf.MAXIFS(Protokoll!$A$3:$A$202,Protokoll!$D$3:$D$202,A39,Protokoll!$K$3:$K$202,"Erledigt")+F39))),2)&amp;"."&amp;RIGHT("0"&amp;MONTH(IF(M39&lt;&gt;"Ja","",IF(COUNTIFS(Protokoll!$D$3:$D$202,A39,Protokoll!$K$3:$K$202,"Erledigt")=0,DATE(2026,1,1),_xludf.MAXIFS(Protokoll!$A$3:$A$202,Protokoll!$D$3:$D$202,A39,Protokoll!$K$3:$K$202,"Erledigt")+F39))),2)&amp;"."&amp;YEAR(IF(M39&lt;&gt;"Ja","",IF(COUNTIFS(Protokoll!$D$3:$D$202,A39,Protokoll!$K$3:$K$202,"Erledigt")=0,DATE(2026,1,1),_xludf.MAXIFS(Protokoll!$A$3:$A$202,Protokoll!$D$3:$D$202,A39,Protokoll!$K$3:$K$202,"Erledigt")+F39))))</f>
        <v/>
      </c>
      <c r="P39" s="19" t="str">
        <f ca="1">IF(M39&lt;&gt;"Ja","Inaktiv",IF(IF(M39&lt;&gt;"Ja","",IF(COUNTIFS(Protokoll!$D$3:$D$202,A39,Protokoll!$K$3:$K$202,"Erledigt")=0,DATE(2026,1,1),_xludf.MAXIFS(Protokoll!$A$3:$A$202,Protokoll!$D$3:$D$202,A39,Protokoll!$K$3:$K$202,"Erledigt")+F39))&lt;TODAY(),"Überfällig",IF(IF(M39&lt;&gt;"Ja","",IF(COUNTIFS(Protokoll!$D$3:$D$202,A39,Protokoll!$K$3:$K$202,"Erledigt")=0,DATE(2026,1,1),_xludf.MAXIFS(Protokoll!$A$3:$A$202,Protokoll!$D$3:$D$202,A39,Protokoll!$K$3:$K$202,"Erledigt")+F39))=TODAY(),"Heute","Geplant")))</f>
        <v>Inaktiv</v>
      </c>
      <c r="Q39" s="21" t="str">
        <f ca="1">IF(IF(M39&lt;&gt;"Ja","",IF(COUNTIFS(Protokoll!$D$3:$D$202,A39,Protokoll!$K$3:$K$202,"Erledigt")=0,DATE(2026,1,1),_xludf.MAXIFS(Protokoll!$A$3:$A$202,Protokoll!$D$3:$D$202,A39,Protokoll!$K$3:$K$202,"Erledigt")+F39))="","",IF(M39&lt;&gt;"Ja","",IF(COUNTIFS(Protokoll!$D$3:$D$202,A39,Protokoll!$K$3:$K$202,"Erledigt")=0,DATE(2026,1,1),_xludf.MAXIFS(Protokoll!$A$3:$A$202,Protokoll!$D$3:$D$202,A39,Protokoll!$K$3:$K$202,"Erledigt")+F39))-TODAY())</f>
        <v/>
      </c>
    </row>
    <row r="40" spans="1:17" x14ac:dyDescent="0.25">
      <c r="A40" s="18"/>
      <c r="B40" s="19"/>
      <c r="C40" s="19"/>
      <c r="D40" s="19"/>
      <c r="E40" s="19"/>
      <c r="F40" s="19" t="str">
        <f>IFERROR(VLOOKUP(E40,Einstellungen!$F$19:$G$25,2,FALSE),"")</f>
        <v/>
      </c>
      <c r="G40" s="19"/>
      <c r="H40" s="19"/>
      <c r="I40" s="19"/>
      <c r="J40" s="19"/>
      <c r="K40" s="19"/>
      <c r="L40" s="19"/>
      <c r="M40" s="19"/>
      <c r="N40" s="20" t="str">
        <f>IF(COUNTIFS(Protokoll!$D$3:$D$202,A40,Protokoll!$K$3:$K$202,"Erledigt")=0,"",RIGHT("0"&amp;DAY(_xludf.MAXIFS(Protokoll!$A$3:$A$202,Protokoll!$D$3:$D$202,A40,Protokoll!$K$3:$K$202,"Erledigt")),2)&amp;"."&amp;RIGHT("0"&amp;MONTH(_xludf.MAXIFS(Protokoll!$A$3:$A$202,Protokoll!$D$3:$D$202,A40,Protokoll!$K$3:$K$202,"Erledigt")),2)&amp;"."&amp;YEAR(_xludf.MAXIFS(Protokoll!$A$3:$A$202,Protokoll!$D$3:$D$202,A40,Protokoll!$K$3:$K$202,"Erledigt")))</f>
        <v/>
      </c>
      <c r="O40" s="20" t="str">
        <f>IF(IF(M40&lt;&gt;"Ja","",IF(COUNTIFS(Protokoll!$D$3:$D$202,A40,Protokoll!$K$3:$K$202,"Erledigt")=0,DATE(2026,1,1),_xludf.MAXIFS(Protokoll!$A$3:$A$202,Protokoll!$D$3:$D$202,A40,Protokoll!$K$3:$K$202,"Erledigt")+F40))="","",RIGHT("0"&amp;DAY(IF(M40&lt;&gt;"Ja","",IF(COUNTIFS(Protokoll!$D$3:$D$202,A40,Protokoll!$K$3:$K$202,"Erledigt")=0,DATE(2026,1,1),_xludf.MAXIFS(Protokoll!$A$3:$A$202,Protokoll!$D$3:$D$202,A40,Protokoll!$K$3:$K$202,"Erledigt")+F40))),2)&amp;"."&amp;RIGHT("0"&amp;MONTH(IF(M40&lt;&gt;"Ja","",IF(COUNTIFS(Protokoll!$D$3:$D$202,A40,Protokoll!$K$3:$K$202,"Erledigt")=0,DATE(2026,1,1),_xludf.MAXIFS(Protokoll!$A$3:$A$202,Protokoll!$D$3:$D$202,A40,Protokoll!$K$3:$K$202,"Erledigt")+F40))),2)&amp;"."&amp;YEAR(IF(M40&lt;&gt;"Ja","",IF(COUNTIFS(Protokoll!$D$3:$D$202,A40,Protokoll!$K$3:$K$202,"Erledigt")=0,DATE(2026,1,1),_xludf.MAXIFS(Protokoll!$A$3:$A$202,Protokoll!$D$3:$D$202,A40,Protokoll!$K$3:$K$202,"Erledigt")+F40))))</f>
        <v/>
      </c>
      <c r="P40" s="19" t="str">
        <f ca="1">IF(M40&lt;&gt;"Ja","Inaktiv",IF(IF(M40&lt;&gt;"Ja","",IF(COUNTIFS(Protokoll!$D$3:$D$202,A40,Protokoll!$K$3:$K$202,"Erledigt")=0,DATE(2026,1,1),_xludf.MAXIFS(Protokoll!$A$3:$A$202,Protokoll!$D$3:$D$202,A40,Protokoll!$K$3:$K$202,"Erledigt")+F40))&lt;TODAY(),"Überfällig",IF(IF(M40&lt;&gt;"Ja","",IF(COUNTIFS(Protokoll!$D$3:$D$202,A40,Protokoll!$K$3:$K$202,"Erledigt")=0,DATE(2026,1,1),_xludf.MAXIFS(Protokoll!$A$3:$A$202,Protokoll!$D$3:$D$202,A40,Protokoll!$K$3:$K$202,"Erledigt")+F40))=TODAY(),"Heute","Geplant")))</f>
        <v>Inaktiv</v>
      </c>
      <c r="Q40" s="21" t="str">
        <f ca="1">IF(IF(M40&lt;&gt;"Ja","",IF(COUNTIFS(Protokoll!$D$3:$D$202,A40,Protokoll!$K$3:$K$202,"Erledigt")=0,DATE(2026,1,1),_xludf.MAXIFS(Protokoll!$A$3:$A$202,Protokoll!$D$3:$D$202,A40,Protokoll!$K$3:$K$202,"Erledigt")+F40))="","",IF(M40&lt;&gt;"Ja","",IF(COUNTIFS(Protokoll!$D$3:$D$202,A40,Protokoll!$K$3:$K$202,"Erledigt")=0,DATE(2026,1,1),_xludf.MAXIFS(Protokoll!$A$3:$A$202,Protokoll!$D$3:$D$202,A40,Protokoll!$K$3:$K$202,"Erledigt")+F40))-TODAY())</f>
        <v/>
      </c>
    </row>
    <row r="41" spans="1:17" x14ac:dyDescent="0.25">
      <c r="A41" s="18"/>
      <c r="B41" s="19"/>
      <c r="C41" s="19"/>
      <c r="D41" s="19"/>
      <c r="E41" s="19"/>
      <c r="F41" s="19" t="str">
        <f>IFERROR(VLOOKUP(E41,Einstellungen!$F$19:$G$25,2,FALSE),"")</f>
        <v/>
      </c>
      <c r="G41" s="19"/>
      <c r="H41" s="19"/>
      <c r="I41" s="19"/>
      <c r="J41" s="19"/>
      <c r="K41" s="19"/>
      <c r="L41" s="19"/>
      <c r="M41" s="19"/>
      <c r="N41" s="20" t="str">
        <f>IF(COUNTIFS(Protokoll!$D$3:$D$202,A41,Protokoll!$K$3:$K$202,"Erledigt")=0,"",RIGHT("0"&amp;DAY(_xludf.MAXIFS(Protokoll!$A$3:$A$202,Protokoll!$D$3:$D$202,A41,Protokoll!$K$3:$K$202,"Erledigt")),2)&amp;"."&amp;RIGHT("0"&amp;MONTH(_xludf.MAXIFS(Protokoll!$A$3:$A$202,Protokoll!$D$3:$D$202,A41,Protokoll!$K$3:$K$202,"Erledigt")),2)&amp;"."&amp;YEAR(_xludf.MAXIFS(Protokoll!$A$3:$A$202,Protokoll!$D$3:$D$202,A41,Protokoll!$K$3:$K$202,"Erledigt")))</f>
        <v/>
      </c>
      <c r="O41" s="20" t="str">
        <f>IF(IF(M41&lt;&gt;"Ja","",IF(COUNTIFS(Protokoll!$D$3:$D$202,A41,Protokoll!$K$3:$K$202,"Erledigt")=0,DATE(2026,1,1),_xludf.MAXIFS(Protokoll!$A$3:$A$202,Protokoll!$D$3:$D$202,A41,Protokoll!$K$3:$K$202,"Erledigt")+F41))="","",RIGHT("0"&amp;DAY(IF(M41&lt;&gt;"Ja","",IF(COUNTIFS(Protokoll!$D$3:$D$202,A41,Protokoll!$K$3:$K$202,"Erledigt")=0,DATE(2026,1,1),_xludf.MAXIFS(Protokoll!$A$3:$A$202,Protokoll!$D$3:$D$202,A41,Protokoll!$K$3:$K$202,"Erledigt")+F41))),2)&amp;"."&amp;RIGHT("0"&amp;MONTH(IF(M41&lt;&gt;"Ja","",IF(COUNTIFS(Protokoll!$D$3:$D$202,A41,Protokoll!$K$3:$K$202,"Erledigt")=0,DATE(2026,1,1),_xludf.MAXIFS(Protokoll!$A$3:$A$202,Protokoll!$D$3:$D$202,A41,Protokoll!$K$3:$K$202,"Erledigt")+F41))),2)&amp;"."&amp;YEAR(IF(M41&lt;&gt;"Ja","",IF(COUNTIFS(Protokoll!$D$3:$D$202,A41,Protokoll!$K$3:$K$202,"Erledigt")=0,DATE(2026,1,1),_xludf.MAXIFS(Protokoll!$A$3:$A$202,Protokoll!$D$3:$D$202,A41,Protokoll!$K$3:$K$202,"Erledigt")+F41))))</f>
        <v/>
      </c>
      <c r="P41" s="19" t="str">
        <f ca="1">IF(M41&lt;&gt;"Ja","Inaktiv",IF(IF(M41&lt;&gt;"Ja","",IF(COUNTIFS(Protokoll!$D$3:$D$202,A41,Protokoll!$K$3:$K$202,"Erledigt")=0,DATE(2026,1,1),_xludf.MAXIFS(Protokoll!$A$3:$A$202,Protokoll!$D$3:$D$202,A41,Protokoll!$K$3:$K$202,"Erledigt")+F41))&lt;TODAY(),"Überfällig",IF(IF(M41&lt;&gt;"Ja","",IF(COUNTIFS(Protokoll!$D$3:$D$202,A41,Protokoll!$K$3:$K$202,"Erledigt")=0,DATE(2026,1,1),_xludf.MAXIFS(Protokoll!$A$3:$A$202,Protokoll!$D$3:$D$202,A41,Protokoll!$K$3:$K$202,"Erledigt")+F41))=TODAY(),"Heute","Geplant")))</f>
        <v>Inaktiv</v>
      </c>
      <c r="Q41" s="21" t="str">
        <f ca="1">IF(IF(M41&lt;&gt;"Ja","",IF(COUNTIFS(Protokoll!$D$3:$D$202,A41,Protokoll!$K$3:$K$202,"Erledigt")=0,DATE(2026,1,1),_xludf.MAXIFS(Protokoll!$A$3:$A$202,Protokoll!$D$3:$D$202,A41,Protokoll!$K$3:$K$202,"Erledigt")+F41))="","",IF(M41&lt;&gt;"Ja","",IF(COUNTIFS(Protokoll!$D$3:$D$202,A41,Protokoll!$K$3:$K$202,"Erledigt")=0,DATE(2026,1,1),_xludf.MAXIFS(Protokoll!$A$3:$A$202,Protokoll!$D$3:$D$202,A41,Protokoll!$K$3:$K$202,"Erledigt")+F41))-TODAY())</f>
        <v/>
      </c>
    </row>
    <row r="42" spans="1:17" x14ac:dyDescent="0.25">
      <c r="A42" s="18"/>
      <c r="B42" s="19"/>
      <c r="C42" s="19"/>
      <c r="D42" s="19"/>
      <c r="E42" s="19"/>
      <c r="F42" s="19" t="str">
        <f>IFERROR(VLOOKUP(E42,Einstellungen!$F$19:$G$25,2,FALSE),"")</f>
        <v/>
      </c>
      <c r="G42" s="19"/>
      <c r="H42" s="19"/>
      <c r="I42" s="19"/>
      <c r="J42" s="19"/>
      <c r="K42" s="19"/>
      <c r="L42" s="19"/>
      <c r="M42" s="19"/>
      <c r="N42" s="20" t="str">
        <f>IF(COUNTIFS(Protokoll!$D$3:$D$202,A42,Protokoll!$K$3:$K$202,"Erledigt")=0,"",RIGHT("0"&amp;DAY(_xludf.MAXIFS(Protokoll!$A$3:$A$202,Protokoll!$D$3:$D$202,A42,Protokoll!$K$3:$K$202,"Erledigt")),2)&amp;"."&amp;RIGHT("0"&amp;MONTH(_xludf.MAXIFS(Protokoll!$A$3:$A$202,Protokoll!$D$3:$D$202,A42,Protokoll!$K$3:$K$202,"Erledigt")),2)&amp;"."&amp;YEAR(_xludf.MAXIFS(Protokoll!$A$3:$A$202,Protokoll!$D$3:$D$202,A42,Protokoll!$K$3:$K$202,"Erledigt")))</f>
        <v/>
      </c>
      <c r="O42" s="20" t="str">
        <f>IF(IF(M42&lt;&gt;"Ja","",IF(COUNTIFS(Protokoll!$D$3:$D$202,A42,Protokoll!$K$3:$K$202,"Erledigt")=0,DATE(2026,1,1),_xludf.MAXIFS(Protokoll!$A$3:$A$202,Protokoll!$D$3:$D$202,A42,Protokoll!$K$3:$K$202,"Erledigt")+F42))="","",RIGHT("0"&amp;DAY(IF(M42&lt;&gt;"Ja","",IF(COUNTIFS(Protokoll!$D$3:$D$202,A42,Protokoll!$K$3:$K$202,"Erledigt")=0,DATE(2026,1,1),_xludf.MAXIFS(Protokoll!$A$3:$A$202,Protokoll!$D$3:$D$202,A42,Protokoll!$K$3:$K$202,"Erledigt")+F42))),2)&amp;"."&amp;RIGHT("0"&amp;MONTH(IF(M42&lt;&gt;"Ja","",IF(COUNTIFS(Protokoll!$D$3:$D$202,A42,Protokoll!$K$3:$K$202,"Erledigt")=0,DATE(2026,1,1),_xludf.MAXIFS(Protokoll!$A$3:$A$202,Protokoll!$D$3:$D$202,A42,Protokoll!$K$3:$K$202,"Erledigt")+F42))),2)&amp;"."&amp;YEAR(IF(M42&lt;&gt;"Ja","",IF(COUNTIFS(Protokoll!$D$3:$D$202,A42,Protokoll!$K$3:$K$202,"Erledigt")=0,DATE(2026,1,1),_xludf.MAXIFS(Protokoll!$A$3:$A$202,Protokoll!$D$3:$D$202,A42,Protokoll!$K$3:$K$202,"Erledigt")+F42))))</f>
        <v/>
      </c>
      <c r="P42" s="19" t="str">
        <f ca="1">IF(M42&lt;&gt;"Ja","Inaktiv",IF(IF(M42&lt;&gt;"Ja","",IF(COUNTIFS(Protokoll!$D$3:$D$202,A42,Protokoll!$K$3:$K$202,"Erledigt")=0,DATE(2026,1,1),_xludf.MAXIFS(Protokoll!$A$3:$A$202,Protokoll!$D$3:$D$202,A42,Protokoll!$K$3:$K$202,"Erledigt")+F42))&lt;TODAY(),"Überfällig",IF(IF(M42&lt;&gt;"Ja","",IF(COUNTIFS(Protokoll!$D$3:$D$202,A42,Protokoll!$K$3:$K$202,"Erledigt")=0,DATE(2026,1,1),_xludf.MAXIFS(Protokoll!$A$3:$A$202,Protokoll!$D$3:$D$202,A42,Protokoll!$K$3:$K$202,"Erledigt")+F42))=TODAY(),"Heute","Geplant")))</f>
        <v>Inaktiv</v>
      </c>
      <c r="Q42" s="21" t="str">
        <f ca="1">IF(IF(M42&lt;&gt;"Ja","",IF(COUNTIFS(Protokoll!$D$3:$D$202,A42,Protokoll!$K$3:$K$202,"Erledigt")=0,DATE(2026,1,1),_xludf.MAXIFS(Protokoll!$A$3:$A$202,Protokoll!$D$3:$D$202,A42,Protokoll!$K$3:$K$202,"Erledigt")+F42))="","",IF(M42&lt;&gt;"Ja","",IF(COUNTIFS(Protokoll!$D$3:$D$202,A42,Protokoll!$K$3:$K$202,"Erledigt")=0,DATE(2026,1,1),_xludf.MAXIFS(Protokoll!$A$3:$A$202,Protokoll!$D$3:$D$202,A42,Protokoll!$K$3:$K$202,"Erledigt")+F42))-TODAY())</f>
        <v/>
      </c>
    </row>
    <row r="43" spans="1:17" x14ac:dyDescent="0.25">
      <c r="A43" s="18"/>
      <c r="B43" s="19"/>
      <c r="C43" s="19"/>
      <c r="D43" s="19"/>
      <c r="E43" s="19"/>
      <c r="F43" s="19" t="str">
        <f>IFERROR(VLOOKUP(E43,Einstellungen!$F$19:$G$25,2,FALSE),"")</f>
        <v/>
      </c>
      <c r="G43" s="19"/>
      <c r="H43" s="19"/>
      <c r="I43" s="19"/>
      <c r="J43" s="19"/>
      <c r="K43" s="19"/>
      <c r="L43" s="19"/>
      <c r="M43" s="19"/>
      <c r="N43" s="20" t="str">
        <f>IF(COUNTIFS(Protokoll!$D$3:$D$202,A43,Protokoll!$K$3:$K$202,"Erledigt")=0,"",RIGHT("0"&amp;DAY(_xludf.MAXIFS(Protokoll!$A$3:$A$202,Protokoll!$D$3:$D$202,A43,Protokoll!$K$3:$K$202,"Erledigt")),2)&amp;"."&amp;RIGHT("0"&amp;MONTH(_xludf.MAXIFS(Protokoll!$A$3:$A$202,Protokoll!$D$3:$D$202,A43,Protokoll!$K$3:$K$202,"Erledigt")),2)&amp;"."&amp;YEAR(_xludf.MAXIFS(Protokoll!$A$3:$A$202,Protokoll!$D$3:$D$202,A43,Protokoll!$K$3:$K$202,"Erledigt")))</f>
        <v/>
      </c>
      <c r="O43" s="20" t="str">
        <f>IF(IF(M43&lt;&gt;"Ja","",IF(COUNTIFS(Protokoll!$D$3:$D$202,A43,Protokoll!$K$3:$K$202,"Erledigt")=0,DATE(2026,1,1),_xludf.MAXIFS(Protokoll!$A$3:$A$202,Protokoll!$D$3:$D$202,A43,Protokoll!$K$3:$K$202,"Erledigt")+F43))="","",RIGHT("0"&amp;DAY(IF(M43&lt;&gt;"Ja","",IF(COUNTIFS(Protokoll!$D$3:$D$202,A43,Protokoll!$K$3:$K$202,"Erledigt")=0,DATE(2026,1,1),_xludf.MAXIFS(Protokoll!$A$3:$A$202,Protokoll!$D$3:$D$202,A43,Protokoll!$K$3:$K$202,"Erledigt")+F43))),2)&amp;"."&amp;RIGHT("0"&amp;MONTH(IF(M43&lt;&gt;"Ja","",IF(COUNTIFS(Protokoll!$D$3:$D$202,A43,Protokoll!$K$3:$K$202,"Erledigt")=0,DATE(2026,1,1),_xludf.MAXIFS(Protokoll!$A$3:$A$202,Protokoll!$D$3:$D$202,A43,Protokoll!$K$3:$K$202,"Erledigt")+F43))),2)&amp;"."&amp;YEAR(IF(M43&lt;&gt;"Ja","",IF(COUNTIFS(Protokoll!$D$3:$D$202,A43,Protokoll!$K$3:$K$202,"Erledigt")=0,DATE(2026,1,1),_xludf.MAXIFS(Protokoll!$A$3:$A$202,Protokoll!$D$3:$D$202,A43,Protokoll!$K$3:$K$202,"Erledigt")+F43))))</f>
        <v/>
      </c>
      <c r="P43" s="19" t="str">
        <f ca="1">IF(M43&lt;&gt;"Ja","Inaktiv",IF(IF(M43&lt;&gt;"Ja","",IF(COUNTIFS(Protokoll!$D$3:$D$202,A43,Protokoll!$K$3:$K$202,"Erledigt")=0,DATE(2026,1,1),_xludf.MAXIFS(Protokoll!$A$3:$A$202,Protokoll!$D$3:$D$202,A43,Protokoll!$K$3:$K$202,"Erledigt")+F43))&lt;TODAY(),"Überfällig",IF(IF(M43&lt;&gt;"Ja","",IF(COUNTIFS(Protokoll!$D$3:$D$202,A43,Protokoll!$K$3:$K$202,"Erledigt")=0,DATE(2026,1,1),_xludf.MAXIFS(Protokoll!$A$3:$A$202,Protokoll!$D$3:$D$202,A43,Protokoll!$K$3:$K$202,"Erledigt")+F43))=TODAY(),"Heute","Geplant")))</f>
        <v>Inaktiv</v>
      </c>
      <c r="Q43" s="21" t="str">
        <f ca="1">IF(IF(M43&lt;&gt;"Ja","",IF(COUNTIFS(Protokoll!$D$3:$D$202,A43,Protokoll!$K$3:$K$202,"Erledigt")=0,DATE(2026,1,1),_xludf.MAXIFS(Protokoll!$A$3:$A$202,Protokoll!$D$3:$D$202,A43,Protokoll!$K$3:$K$202,"Erledigt")+F43))="","",IF(M43&lt;&gt;"Ja","",IF(COUNTIFS(Protokoll!$D$3:$D$202,A43,Protokoll!$K$3:$K$202,"Erledigt")=0,DATE(2026,1,1),_xludf.MAXIFS(Protokoll!$A$3:$A$202,Protokoll!$D$3:$D$202,A43,Protokoll!$K$3:$K$202,"Erledigt")+F43))-TODAY())</f>
        <v/>
      </c>
    </row>
    <row r="44" spans="1:17" x14ac:dyDescent="0.25">
      <c r="A44" s="18"/>
      <c r="B44" s="19"/>
      <c r="C44" s="19"/>
      <c r="D44" s="19"/>
      <c r="E44" s="19"/>
      <c r="F44" s="19" t="str">
        <f>IFERROR(VLOOKUP(E44,Einstellungen!$F$19:$G$25,2,FALSE),"")</f>
        <v/>
      </c>
      <c r="G44" s="19"/>
      <c r="H44" s="19"/>
      <c r="I44" s="19"/>
      <c r="J44" s="19"/>
      <c r="K44" s="19"/>
      <c r="L44" s="19"/>
      <c r="M44" s="19"/>
      <c r="N44" s="20" t="str">
        <f>IF(COUNTIFS(Protokoll!$D$3:$D$202,A44,Protokoll!$K$3:$K$202,"Erledigt")=0,"",RIGHT("0"&amp;DAY(_xludf.MAXIFS(Protokoll!$A$3:$A$202,Protokoll!$D$3:$D$202,A44,Protokoll!$K$3:$K$202,"Erledigt")),2)&amp;"."&amp;RIGHT("0"&amp;MONTH(_xludf.MAXIFS(Protokoll!$A$3:$A$202,Protokoll!$D$3:$D$202,A44,Protokoll!$K$3:$K$202,"Erledigt")),2)&amp;"."&amp;YEAR(_xludf.MAXIFS(Protokoll!$A$3:$A$202,Protokoll!$D$3:$D$202,A44,Protokoll!$K$3:$K$202,"Erledigt")))</f>
        <v/>
      </c>
      <c r="O44" s="20" t="str">
        <f>IF(IF(M44&lt;&gt;"Ja","",IF(COUNTIFS(Protokoll!$D$3:$D$202,A44,Protokoll!$K$3:$K$202,"Erledigt")=0,DATE(2026,1,1),_xludf.MAXIFS(Protokoll!$A$3:$A$202,Protokoll!$D$3:$D$202,A44,Protokoll!$K$3:$K$202,"Erledigt")+F44))="","",RIGHT("0"&amp;DAY(IF(M44&lt;&gt;"Ja","",IF(COUNTIFS(Protokoll!$D$3:$D$202,A44,Protokoll!$K$3:$K$202,"Erledigt")=0,DATE(2026,1,1),_xludf.MAXIFS(Protokoll!$A$3:$A$202,Protokoll!$D$3:$D$202,A44,Protokoll!$K$3:$K$202,"Erledigt")+F44))),2)&amp;"."&amp;RIGHT("0"&amp;MONTH(IF(M44&lt;&gt;"Ja","",IF(COUNTIFS(Protokoll!$D$3:$D$202,A44,Protokoll!$K$3:$K$202,"Erledigt")=0,DATE(2026,1,1),_xludf.MAXIFS(Protokoll!$A$3:$A$202,Protokoll!$D$3:$D$202,A44,Protokoll!$K$3:$K$202,"Erledigt")+F44))),2)&amp;"."&amp;YEAR(IF(M44&lt;&gt;"Ja","",IF(COUNTIFS(Protokoll!$D$3:$D$202,A44,Protokoll!$K$3:$K$202,"Erledigt")=0,DATE(2026,1,1),_xludf.MAXIFS(Protokoll!$A$3:$A$202,Protokoll!$D$3:$D$202,A44,Protokoll!$K$3:$K$202,"Erledigt")+F44))))</f>
        <v/>
      </c>
      <c r="P44" s="19" t="str">
        <f ca="1">IF(M44&lt;&gt;"Ja","Inaktiv",IF(IF(M44&lt;&gt;"Ja","",IF(COUNTIFS(Protokoll!$D$3:$D$202,A44,Protokoll!$K$3:$K$202,"Erledigt")=0,DATE(2026,1,1),_xludf.MAXIFS(Protokoll!$A$3:$A$202,Protokoll!$D$3:$D$202,A44,Protokoll!$K$3:$K$202,"Erledigt")+F44))&lt;TODAY(),"Überfällig",IF(IF(M44&lt;&gt;"Ja","",IF(COUNTIFS(Protokoll!$D$3:$D$202,A44,Protokoll!$K$3:$K$202,"Erledigt")=0,DATE(2026,1,1),_xludf.MAXIFS(Protokoll!$A$3:$A$202,Protokoll!$D$3:$D$202,A44,Protokoll!$K$3:$K$202,"Erledigt")+F44))=TODAY(),"Heute","Geplant")))</f>
        <v>Inaktiv</v>
      </c>
      <c r="Q44" s="21" t="str">
        <f ca="1">IF(IF(M44&lt;&gt;"Ja","",IF(COUNTIFS(Protokoll!$D$3:$D$202,A44,Protokoll!$K$3:$K$202,"Erledigt")=0,DATE(2026,1,1),_xludf.MAXIFS(Protokoll!$A$3:$A$202,Protokoll!$D$3:$D$202,A44,Protokoll!$K$3:$K$202,"Erledigt")+F44))="","",IF(M44&lt;&gt;"Ja","",IF(COUNTIFS(Protokoll!$D$3:$D$202,A44,Protokoll!$K$3:$K$202,"Erledigt")=0,DATE(2026,1,1),_xludf.MAXIFS(Protokoll!$A$3:$A$202,Protokoll!$D$3:$D$202,A44,Protokoll!$K$3:$K$202,"Erledigt")+F44))-TODAY())</f>
        <v/>
      </c>
    </row>
    <row r="45" spans="1:17" x14ac:dyDescent="0.25">
      <c r="A45" s="18"/>
      <c r="B45" s="19"/>
      <c r="C45" s="19"/>
      <c r="D45" s="19"/>
      <c r="E45" s="19"/>
      <c r="F45" s="19" t="str">
        <f>IFERROR(VLOOKUP(E45,Einstellungen!$F$19:$G$25,2,FALSE),"")</f>
        <v/>
      </c>
      <c r="G45" s="19"/>
      <c r="H45" s="19"/>
      <c r="I45" s="19"/>
      <c r="J45" s="19"/>
      <c r="K45" s="19"/>
      <c r="L45" s="19"/>
      <c r="M45" s="19"/>
      <c r="N45" s="20" t="str">
        <f>IF(COUNTIFS(Protokoll!$D$3:$D$202,A45,Protokoll!$K$3:$K$202,"Erledigt")=0,"",RIGHT("0"&amp;DAY(_xludf.MAXIFS(Protokoll!$A$3:$A$202,Protokoll!$D$3:$D$202,A45,Protokoll!$K$3:$K$202,"Erledigt")),2)&amp;"."&amp;RIGHT("0"&amp;MONTH(_xludf.MAXIFS(Protokoll!$A$3:$A$202,Protokoll!$D$3:$D$202,A45,Protokoll!$K$3:$K$202,"Erledigt")),2)&amp;"."&amp;YEAR(_xludf.MAXIFS(Protokoll!$A$3:$A$202,Protokoll!$D$3:$D$202,A45,Protokoll!$K$3:$K$202,"Erledigt")))</f>
        <v/>
      </c>
      <c r="O45" s="20" t="str">
        <f>IF(IF(M45&lt;&gt;"Ja","",IF(COUNTIFS(Protokoll!$D$3:$D$202,A45,Protokoll!$K$3:$K$202,"Erledigt")=0,DATE(2026,1,1),_xludf.MAXIFS(Protokoll!$A$3:$A$202,Protokoll!$D$3:$D$202,A45,Protokoll!$K$3:$K$202,"Erledigt")+F45))="","",RIGHT("0"&amp;DAY(IF(M45&lt;&gt;"Ja","",IF(COUNTIFS(Protokoll!$D$3:$D$202,A45,Protokoll!$K$3:$K$202,"Erledigt")=0,DATE(2026,1,1),_xludf.MAXIFS(Protokoll!$A$3:$A$202,Protokoll!$D$3:$D$202,A45,Protokoll!$K$3:$K$202,"Erledigt")+F45))),2)&amp;"."&amp;RIGHT("0"&amp;MONTH(IF(M45&lt;&gt;"Ja","",IF(COUNTIFS(Protokoll!$D$3:$D$202,A45,Protokoll!$K$3:$K$202,"Erledigt")=0,DATE(2026,1,1),_xludf.MAXIFS(Protokoll!$A$3:$A$202,Protokoll!$D$3:$D$202,A45,Protokoll!$K$3:$K$202,"Erledigt")+F45))),2)&amp;"."&amp;YEAR(IF(M45&lt;&gt;"Ja","",IF(COUNTIFS(Protokoll!$D$3:$D$202,A45,Protokoll!$K$3:$K$202,"Erledigt")=0,DATE(2026,1,1),_xludf.MAXIFS(Protokoll!$A$3:$A$202,Protokoll!$D$3:$D$202,A45,Protokoll!$K$3:$K$202,"Erledigt")+F45))))</f>
        <v/>
      </c>
      <c r="P45" s="19" t="str">
        <f ca="1">IF(M45&lt;&gt;"Ja","Inaktiv",IF(IF(M45&lt;&gt;"Ja","",IF(COUNTIFS(Protokoll!$D$3:$D$202,A45,Protokoll!$K$3:$K$202,"Erledigt")=0,DATE(2026,1,1),_xludf.MAXIFS(Protokoll!$A$3:$A$202,Protokoll!$D$3:$D$202,A45,Protokoll!$K$3:$K$202,"Erledigt")+F45))&lt;TODAY(),"Überfällig",IF(IF(M45&lt;&gt;"Ja","",IF(COUNTIFS(Protokoll!$D$3:$D$202,A45,Protokoll!$K$3:$K$202,"Erledigt")=0,DATE(2026,1,1),_xludf.MAXIFS(Protokoll!$A$3:$A$202,Protokoll!$D$3:$D$202,A45,Protokoll!$K$3:$K$202,"Erledigt")+F45))=TODAY(),"Heute","Geplant")))</f>
        <v>Inaktiv</v>
      </c>
      <c r="Q45" s="21" t="str">
        <f ca="1">IF(IF(M45&lt;&gt;"Ja","",IF(COUNTIFS(Protokoll!$D$3:$D$202,A45,Protokoll!$K$3:$K$202,"Erledigt")=0,DATE(2026,1,1),_xludf.MAXIFS(Protokoll!$A$3:$A$202,Protokoll!$D$3:$D$202,A45,Protokoll!$K$3:$K$202,"Erledigt")+F45))="","",IF(M45&lt;&gt;"Ja","",IF(COUNTIFS(Protokoll!$D$3:$D$202,A45,Protokoll!$K$3:$K$202,"Erledigt")=0,DATE(2026,1,1),_xludf.MAXIFS(Protokoll!$A$3:$A$202,Protokoll!$D$3:$D$202,A45,Protokoll!$K$3:$K$202,"Erledigt")+F45))-TODAY())</f>
        <v/>
      </c>
    </row>
    <row r="46" spans="1:17" x14ac:dyDescent="0.25">
      <c r="A46" s="18"/>
      <c r="B46" s="19"/>
      <c r="C46" s="19"/>
      <c r="D46" s="19"/>
      <c r="E46" s="19"/>
      <c r="F46" s="19" t="str">
        <f>IFERROR(VLOOKUP(E46,Einstellungen!$F$19:$G$25,2,FALSE),"")</f>
        <v/>
      </c>
      <c r="G46" s="19"/>
      <c r="H46" s="19"/>
      <c r="I46" s="19"/>
      <c r="J46" s="19"/>
      <c r="K46" s="19"/>
      <c r="L46" s="19"/>
      <c r="M46" s="19"/>
      <c r="N46" s="20" t="str">
        <f>IF(COUNTIFS(Protokoll!$D$3:$D$202,A46,Protokoll!$K$3:$K$202,"Erledigt")=0,"",RIGHT("0"&amp;DAY(_xludf.MAXIFS(Protokoll!$A$3:$A$202,Protokoll!$D$3:$D$202,A46,Protokoll!$K$3:$K$202,"Erledigt")),2)&amp;"."&amp;RIGHT("0"&amp;MONTH(_xludf.MAXIFS(Protokoll!$A$3:$A$202,Protokoll!$D$3:$D$202,A46,Protokoll!$K$3:$K$202,"Erledigt")),2)&amp;"."&amp;YEAR(_xludf.MAXIFS(Protokoll!$A$3:$A$202,Protokoll!$D$3:$D$202,A46,Protokoll!$K$3:$K$202,"Erledigt")))</f>
        <v/>
      </c>
      <c r="O46" s="20" t="str">
        <f>IF(IF(M46&lt;&gt;"Ja","",IF(COUNTIFS(Protokoll!$D$3:$D$202,A46,Protokoll!$K$3:$K$202,"Erledigt")=0,DATE(2026,1,1),_xludf.MAXIFS(Protokoll!$A$3:$A$202,Protokoll!$D$3:$D$202,A46,Protokoll!$K$3:$K$202,"Erledigt")+F46))="","",RIGHT("0"&amp;DAY(IF(M46&lt;&gt;"Ja","",IF(COUNTIFS(Protokoll!$D$3:$D$202,A46,Protokoll!$K$3:$K$202,"Erledigt")=0,DATE(2026,1,1),_xludf.MAXIFS(Protokoll!$A$3:$A$202,Protokoll!$D$3:$D$202,A46,Protokoll!$K$3:$K$202,"Erledigt")+F46))),2)&amp;"."&amp;RIGHT("0"&amp;MONTH(IF(M46&lt;&gt;"Ja","",IF(COUNTIFS(Protokoll!$D$3:$D$202,A46,Protokoll!$K$3:$K$202,"Erledigt")=0,DATE(2026,1,1),_xludf.MAXIFS(Protokoll!$A$3:$A$202,Protokoll!$D$3:$D$202,A46,Protokoll!$K$3:$K$202,"Erledigt")+F46))),2)&amp;"."&amp;YEAR(IF(M46&lt;&gt;"Ja","",IF(COUNTIFS(Protokoll!$D$3:$D$202,A46,Protokoll!$K$3:$K$202,"Erledigt")=0,DATE(2026,1,1),_xludf.MAXIFS(Protokoll!$A$3:$A$202,Protokoll!$D$3:$D$202,A46,Protokoll!$K$3:$K$202,"Erledigt")+F46))))</f>
        <v/>
      </c>
      <c r="P46" s="19" t="str">
        <f ca="1">IF(M46&lt;&gt;"Ja","Inaktiv",IF(IF(M46&lt;&gt;"Ja","",IF(COUNTIFS(Protokoll!$D$3:$D$202,A46,Protokoll!$K$3:$K$202,"Erledigt")=0,DATE(2026,1,1),_xludf.MAXIFS(Protokoll!$A$3:$A$202,Protokoll!$D$3:$D$202,A46,Protokoll!$K$3:$K$202,"Erledigt")+F46))&lt;TODAY(),"Überfällig",IF(IF(M46&lt;&gt;"Ja","",IF(COUNTIFS(Protokoll!$D$3:$D$202,A46,Protokoll!$K$3:$K$202,"Erledigt")=0,DATE(2026,1,1),_xludf.MAXIFS(Protokoll!$A$3:$A$202,Protokoll!$D$3:$D$202,A46,Protokoll!$K$3:$K$202,"Erledigt")+F46))=TODAY(),"Heute","Geplant")))</f>
        <v>Inaktiv</v>
      </c>
      <c r="Q46" s="21" t="str">
        <f ca="1">IF(IF(M46&lt;&gt;"Ja","",IF(COUNTIFS(Protokoll!$D$3:$D$202,A46,Protokoll!$K$3:$K$202,"Erledigt")=0,DATE(2026,1,1),_xludf.MAXIFS(Protokoll!$A$3:$A$202,Protokoll!$D$3:$D$202,A46,Protokoll!$K$3:$K$202,"Erledigt")+F46))="","",IF(M46&lt;&gt;"Ja","",IF(COUNTIFS(Protokoll!$D$3:$D$202,A46,Protokoll!$K$3:$K$202,"Erledigt")=0,DATE(2026,1,1),_xludf.MAXIFS(Protokoll!$A$3:$A$202,Protokoll!$D$3:$D$202,A46,Protokoll!$K$3:$K$202,"Erledigt")+F46))-TODAY())</f>
        <v/>
      </c>
    </row>
    <row r="47" spans="1:17" x14ac:dyDescent="0.25">
      <c r="A47" s="18"/>
      <c r="B47" s="19"/>
      <c r="C47" s="19"/>
      <c r="D47" s="19"/>
      <c r="E47" s="19"/>
      <c r="F47" s="19" t="str">
        <f>IFERROR(VLOOKUP(E47,Einstellungen!$F$19:$G$25,2,FALSE),"")</f>
        <v/>
      </c>
      <c r="G47" s="19"/>
      <c r="H47" s="19"/>
      <c r="I47" s="19"/>
      <c r="J47" s="19"/>
      <c r="K47" s="19"/>
      <c r="L47" s="19"/>
      <c r="M47" s="19"/>
      <c r="N47" s="20" t="str">
        <f>IF(COUNTIFS(Protokoll!$D$3:$D$202,A47,Protokoll!$K$3:$K$202,"Erledigt")=0,"",RIGHT("0"&amp;DAY(_xludf.MAXIFS(Protokoll!$A$3:$A$202,Protokoll!$D$3:$D$202,A47,Protokoll!$K$3:$K$202,"Erledigt")),2)&amp;"."&amp;RIGHT("0"&amp;MONTH(_xludf.MAXIFS(Protokoll!$A$3:$A$202,Protokoll!$D$3:$D$202,A47,Protokoll!$K$3:$K$202,"Erledigt")),2)&amp;"."&amp;YEAR(_xludf.MAXIFS(Protokoll!$A$3:$A$202,Protokoll!$D$3:$D$202,A47,Protokoll!$K$3:$K$202,"Erledigt")))</f>
        <v/>
      </c>
      <c r="O47" s="20" t="str">
        <f>IF(IF(M47&lt;&gt;"Ja","",IF(COUNTIFS(Protokoll!$D$3:$D$202,A47,Protokoll!$K$3:$K$202,"Erledigt")=0,DATE(2026,1,1),_xludf.MAXIFS(Protokoll!$A$3:$A$202,Protokoll!$D$3:$D$202,A47,Protokoll!$K$3:$K$202,"Erledigt")+F47))="","",RIGHT("0"&amp;DAY(IF(M47&lt;&gt;"Ja","",IF(COUNTIFS(Protokoll!$D$3:$D$202,A47,Protokoll!$K$3:$K$202,"Erledigt")=0,DATE(2026,1,1),_xludf.MAXIFS(Protokoll!$A$3:$A$202,Protokoll!$D$3:$D$202,A47,Protokoll!$K$3:$K$202,"Erledigt")+F47))),2)&amp;"."&amp;RIGHT("0"&amp;MONTH(IF(M47&lt;&gt;"Ja","",IF(COUNTIFS(Protokoll!$D$3:$D$202,A47,Protokoll!$K$3:$K$202,"Erledigt")=0,DATE(2026,1,1),_xludf.MAXIFS(Protokoll!$A$3:$A$202,Protokoll!$D$3:$D$202,A47,Protokoll!$K$3:$K$202,"Erledigt")+F47))),2)&amp;"."&amp;YEAR(IF(M47&lt;&gt;"Ja","",IF(COUNTIFS(Protokoll!$D$3:$D$202,A47,Protokoll!$K$3:$K$202,"Erledigt")=0,DATE(2026,1,1),_xludf.MAXIFS(Protokoll!$A$3:$A$202,Protokoll!$D$3:$D$202,A47,Protokoll!$K$3:$K$202,"Erledigt")+F47))))</f>
        <v/>
      </c>
      <c r="P47" s="19" t="str">
        <f ca="1">IF(M47&lt;&gt;"Ja","Inaktiv",IF(IF(M47&lt;&gt;"Ja","",IF(COUNTIFS(Protokoll!$D$3:$D$202,A47,Protokoll!$K$3:$K$202,"Erledigt")=0,DATE(2026,1,1),_xludf.MAXIFS(Protokoll!$A$3:$A$202,Protokoll!$D$3:$D$202,A47,Protokoll!$K$3:$K$202,"Erledigt")+F47))&lt;TODAY(),"Überfällig",IF(IF(M47&lt;&gt;"Ja","",IF(COUNTIFS(Protokoll!$D$3:$D$202,A47,Protokoll!$K$3:$K$202,"Erledigt")=0,DATE(2026,1,1),_xludf.MAXIFS(Protokoll!$A$3:$A$202,Protokoll!$D$3:$D$202,A47,Protokoll!$K$3:$K$202,"Erledigt")+F47))=TODAY(),"Heute","Geplant")))</f>
        <v>Inaktiv</v>
      </c>
      <c r="Q47" s="21" t="str">
        <f ca="1">IF(IF(M47&lt;&gt;"Ja","",IF(COUNTIFS(Protokoll!$D$3:$D$202,A47,Protokoll!$K$3:$K$202,"Erledigt")=0,DATE(2026,1,1),_xludf.MAXIFS(Protokoll!$A$3:$A$202,Protokoll!$D$3:$D$202,A47,Protokoll!$K$3:$K$202,"Erledigt")+F47))="","",IF(M47&lt;&gt;"Ja","",IF(COUNTIFS(Protokoll!$D$3:$D$202,A47,Protokoll!$K$3:$K$202,"Erledigt")=0,DATE(2026,1,1),_xludf.MAXIFS(Protokoll!$A$3:$A$202,Protokoll!$D$3:$D$202,A47,Protokoll!$K$3:$K$202,"Erledigt")+F47))-TODAY())</f>
        <v/>
      </c>
    </row>
    <row r="48" spans="1:17" x14ac:dyDescent="0.25">
      <c r="A48" s="18"/>
      <c r="B48" s="19"/>
      <c r="C48" s="19"/>
      <c r="D48" s="19"/>
      <c r="E48" s="19"/>
      <c r="F48" s="19" t="str">
        <f>IFERROR(VLOOKUP(E48,Einstellungen!$F$19:$G$25,2,FALSE),"")</f>
        <v/>
      </c>
      <c r="G48" s="19"/>
      <c r="H48" s="19"/>
      <c r="I48" s="19"/>
      <c r="J48" s="19"/>
      <c r="K48" s="19"/>
      <c r="L48" s="19"/>
      <c r="M48" s="19"/>
      <c r="N48" s="20" t="str">
        <f>IF(COUNTIFS(Protokoll!$D$3:$D$202,A48,Protokoll!$K$3:$K$202,"Erledigt")=0,"",RIGHT("0"&amp;DAY(_xludf.MAXIFS(Protokoll!$A$3:$A$202,Protokoll!$D$3:$D$202,A48,Protokoll!$K$3:$K$202,"Erledigt")),2)&amp;"."&amp;RIGHT("0"&amp;MONTH(_xludf.MAXIFS(Protokoll!$A$3:$A$202,Protokoll!$D$3:$D$202,A48,Protokoll!$K$3:$K$202,"Erledigt")),2)&amp;"."&amp;YEAR(_xludf.MAXIFS(Protokoll!$A$3:$A$202,Protokoll!$D$3:$D$202,A48,Protokoll!$K$3:$K$202,"Erledigt")))</f>
        <v/>
      </c>
      <c r="O48" s="20" t="str">
        <f>IF(IF(M48&lt;&gt;"Ja","",IF(COUNTIFS(Protokoll!$D$3:$D$202,A48,Protokoll!$K$3:$K$202,"Erledigt")=0,DATE(2026,1,1),_xludf.MAXIFS(Protokoll!$A$3:$A$202,Protokoll!$D$3:$D$202,A48,Protokoll!$K$3:$K$202,"Erledigt")+F48))="","",RIGHT("0"&amp;DAY(IF(M48&lt;&gt;"Ja","",IF(COUNTIFS(Protokoll!$D$3:$D$202,A48,Protokoll!$K$3:$K$202,"Erledigt")=0,DATE(2026,1,1),_xludf.MAXIFS(Protokoll!$A$3:$A$202,Protokoll!$D$3:$D$202,A48,Protokoll!$K$3:$K$202,"Erledigt")+F48))),2)&amp;"."&amp;RIGHT("0"&amp;MONTH(IF(M48&lt;&gt;"Ja","",IF(COUNTIFS(Protokoll!$D$3:$D$202,A48,Protokoll!$K$3:$K$202,"Erledigt")=0,DATE(2026,1,1),_xludf.MAXIFS(Protokoll!$A$3:$A$202,Protokoll!$D$3:$D$202,A48,Protokoll!$K$3:$K$202,"Erledigt")+F48))),2)&amp;"."&amp;YEAR(IF(M48&lt;&gt;"Ja","",IF(COUNTIFS(Protokoll!$D$3:$D$202,A48,Protokoll!$K$3:$K$202,"Erledigt")=0,DATE(2026,1,1),_xludf.MAXIFS(Protokoll!$A$3:$A$202,Protokoll!$D$3:$D$202,A48,Protokoll!$K$3:$K$202,"Erledigt")+F48))))</f>
        <v/>
      </c>
      <c r="P48" s="19" t="str">
        <f ca="1">IF(M48&lt;&gt;"Ja","Inaktiv",IF(IF(M48&lt;&gt;"Ja","",IF(COUNTIFS(Protokoll!$D$3:$D$202,A48,Protokoll!$K$3:$K$202,"Erledigt")=0,DATE(2026,1,1),_xludf.MAXIFS(Protokoll!$A$3:$A$202,Protokoll!$D$3:$D$202,A48,Protokoll!$K$3:$K$202,"Erledigt")+F48))&lt;TODAY(),"Überfällig",IF(IF(M48&lt;&gt;"Ja","",IF(COUNTIFS(Protokoll!$D$3:$D$202,A48,Protokoll!$K$3:$K$202,"Erledigt")=0,DATE(2026,1,1),_xludf.MAXIFS(Protokoll!$A$3:$A$202,Protokoll!$D$3:$D$202,A48,Protokoll!$K$3:$K$202,"Erledigt")+F48))=TODAY(),"Heute","Geplant")))</f>
        <v>Inaktiv</v>
      </c>
      <c r="Q48" s="21" t="str">
        <f ca="1">IF(IF(M48&lt;&gt;"Ja","",IF(COUNTIFS(Protokoll!$D$3:$D$202,A48,Protokoll!$K$3:$K$202,"Erledigt")=0,DATE(2026,1,1),_xludf.MAXIFS(Protokoll!$A$3:$A$202,Protokoll!$D$3:$D$202,A48,Protokoll!$K$3:$K$202,"Erledigt")+F48))="","",IF(M48&lt;&gt;"Ja","",IF(COUNTIFS(Protokoll!$D$3:$D$202,A48,Protokoll!$K$3:$K$202,"Erledigt")=0,DATE(2026,1,1),_xludf.MAXIFS(Protokoll!$A$3:$A$202,Protokoll!$D$3:$D$202,A48,Protokoll!$K$3:$K$202,"Erledigt")+F48))-TODAY())</f>
        <v/>
      </c>
    </row>
    <row r="49" spans="1:17" x14ac:dyDescent="0.25">
      <c r="A49" s="18"/>
      <c r="B49" s="19"/>
      <c r="C49" s="19"/>
      <c r="D49" s="19"/>
      <c r="E49" s="19"/>
      <c r="F49" s="19" t="str">
        <f>IFERROR(VLOOKUP(E49,Einstellungen!$F$19:$G$25,2,FALSE),"")</f>
        <v/>
      </c>
      <c r="G49" s="19"/>
      <c r="H49" s="19"/>
      <c r="I49" s="19"/>
      <c r="J49" s="19"/>
      <c r="K49" s="19"/>
      <c r="L49" s="19"/>
      <c r="M49" s="19"/>
      <c r="N49" s="20" t="str">
        <f>IF(COUNTIFS(Protokoll!$D$3:$D$202,A49,Protokoll!$K$3:$K$202,"Erledigt")=0,"",RIGHT("0"&amp;DAY(_xludf.MAXIFS(Protokoll!$A$3:$A$202,Protokoll!$D$3:$D$202,A49,Protokoll!$K$3:$K$202,"Erledigt")),2)&amp;"."&amp;RIGHT("0"&amp;MONTH(_xludf.MAXIFS(Protokoll!$A$3:$A$202,Protokoll!$D$3:$D$202,A49,Protokoll!$K$3:$K$202,"Erledigt")),2)&amp;"."&amp;YEAR(_xludf.MAXIFS(Protokoll!$A$3:$A$202,Protokoll!$D$3:$D$202,A49,Protokoll!$K$3:$K$202,"Erledigt")))</f>
        <v/>
      </c>
      <c r="O49" s="20" t="str">
        <f>IF(IF(M49&lt;&gt;"Ja","",IF(COUNTIFS(Protokoll!$D$3:$D$202,A49,Protokoll!$K$3:$K$202,"Erledigt")=0,DATE(2026,1,1),_xludf.MAXIFS(Protokoll!$A$3:$A$202,Protokoll!$D$3:$D$202,A49,Protokoll!$K$3:$K$202,"Erledigt")+F49))="","",RIGHT("0"&amp;DAY(IF(M49&lt;&gt;"Ja","",IF(COUNTIFS(Protokoll!$D$3:$D$202,A49,Protokoll!$K$3:$K$202,"Erledigt")=0,DATE(2026,1,1),_xludf.MAXIFS(Protokoll!$A$3:$A$202,Protokoll!$D$3:$D$202,A49,Protokoll!$K$3:$K$202,"Erledigt")+F49))),2)&amp;"."&amp;RIGHT("0"&amp;MONTH(IF(M49&lt;&gt;"Ja","",IF(COUNTIFS(Protokoll!$D$3:$D$202,A49,Protokoll!$K$3:$K$202,"Erledigt")=0,DATE(2026,1,1),_xludf.MAXIFS(Protokoll!$A$3:$A$202,Protokoll!$D$3:$D$202,A49,Protokoll!$K$3:$K$202,"Erledigt")+F49))),2)&amp;"."&amp;YEAR(IF(M49&lt;&gt;"Ja","",IF(COUNTIFS(Protokoll!$D$3:$D$202,A49,Protokoll!$K$3:$K$202,"Erledigt")=0,DATE(2026,1,1),_xludf.MAXIFS(Protokoll!$A$3:$A$202,Protokoll!$D$3:$D$202,A49,Protokoll!$K$3:$K$202,"Erledigt")+F49))))</f>
        <v/>
      </c>
      <c r="P49" s="19" t="str">
        <f ca="1">IF(M49&lt;&gt;"Ja","Inaktiv",IF(IF(M49&lt;&gt;"Ja","",IF(COUNTIFS(Protokoll!$D$3:$D$202,A49,Protokoll!$K$3:$K$202,"Erledigt")=0,DATE(2026,1,1),_xludf.MAXIFS(Protokoll!$A$3:$A$202,Protokoll!$D$3:$D$202,A49,Protokoll!$K$3:$K$202,"Erledigt")+F49))&lt;TODAY(),"Überfällig",IF(IF(M49&lt;&gt;"Ja","",IF(COUNTIFS(Protokoll!$D$3:$D$202,A49,Protokoll!$K$3:$K$202,"Erledigt")=0,DATE(2026,1,1),_xludf.MAXIFS(Protokoll!$A$3:$A$202,Protokoll!$D$3:$D$202,A49,Protokoll!$K$3:$K$202,"Erledigt")+F49))=TODAY(),"Heute","Geplant")))</f>
        <v>Inaktiv</v>
      </c>
      <c r="Q49" s="21" t="str">
        <f ca="1">IF(IF(M49&lt;&gt;"Ja","",IF(COUNTIFS(Protokoll!$D$3:$D$202,A49,Protokoll!$K$3:$K$202,"Erledigt")=0,DATE(2026,1,1),_xludf.MAXIFS(Protokoll!$A$3:$A$202,Protokoll!$D$3:$D$202,A49,Protokoll!$K$3:$K$202,"Erledigt")+F49))="","",IF(M49&lt;&gt;"Ja","",IF(COUNTIFS(Protokoll!$D$3:$D$202,A49,Protokoll!$K$3:$K$202,"Erledigt")=0,DATE(2026,1,1),_xludf.MAXIFS(Protokoll!$A$3:$A$202,Protokoll!$D$3:$D$202,A49,Protokoll!$K$3:$K$202,"Erledigt")+F49))-TODAY())</f>
        <v/>
      </c>
    </row>
    <row r="50" spans="1:17" x14ac:dyDescent="0.25">
      <c r="A50" s="18"/>
      <c r="B50" s="19"/>
      <c r="C50" s="19"/>
      <c r="D50" s="19"/>
      <c r="E50" s="19"/>
      <c r="F50" s="19" t="str">
        <f>IFERROR(VLOOKUP(E50,Einstellungen!$F$19:$G$25,2,FALSE),"")</f>
        <v/>
      </c>
      <c r="G50" s="19"/>
      <c r="H50" s="19"/>
      <c r="I50" s="19"/>
      <c r="J50" s="19"/>
      <c r="K50" s="19"/>
      <c r="L50" s="19"/>
      <c r="M50" s="19"/>
      <c r="N50" s="20" t="str">
        <f>IF(COUNTIFS(Protokoll!$D$3:$D$202,A50,Protokoll!$K$3:$K$202,"Erledigt")=0,"",RIGHT("0"&amp;DAY(_xludf.MAXIFS(Protokoll!$A$3:$A$202,Protokoll!$D$3:$D$202,A50,Protokoll!$K$3:$K$202,"Erledigt")),2)&amp;"."&amp;RIGHT("0"&amp;MONTH(_xludf.MAXIFS(Protokoll!$A$3:$A$202,Protokoll!$D$3:$D$202,A50,Protokoll!$K$3:$K$202,"Erledigt")),2)&amp;"."&amp;YEAR(_xludf.MAXIFS(Protokoll!$A$3:$A$202,Protokoll!$D$3:$D$202,A50,Protokoll!$K$3:$K$202,"Erledigt")))</f>
        <v/>
      </c>
      <c r="O50" s="20" t="str">
        <f>IF(IF(M50&lt;&gt;"Ja","",IF(COUNTIFS(Protokoll!$D$3:$D$202,A50,Protokoll!$K$3:$K$202,"Erledigt")=0,DATE(2026,1,1),_xludf.MAXIFS(Protokoll!$A$3:$A$202,Protokoll!$D$3:$D$202,A50,Protokoll!$K$3:$K$202,"Erledigt")+F50))="","",RIGHT("0"&amp;DAY(IF(M50&lt;&gt;"Ja","",IF(COUNTIFS(Protokoll!$D$3:$D$202,A50,Protokoll!$K$3:$K$202,"Erledigt")=0,DATE(2026,1,1),_xludf.MAXIFS(Protokoll!$A$3:$A$202,Protokoll!$D$3:$D$202,A50,Protokoll!$K$3:$K$202,"Erledigt")+F50))),2)&amp;"."&amp;RIGHT("0"&amp;MONTH(IF(M50&lt;&gt;"Ja","",IF(COUNTIFS(Protokoll!$D$3:$D$202,A50,Protokoll!$K$3:$K$202,"Erledigt")=0,DATE(2026,1,1),_xludf.MAXIFS(Protokoll!$A$3:$A$202,Protokoll!$D$3:$D$202,A50,Protokoll!$K$3:$K$202,"Erledigt")+F50))),2)&amp;"."&amp;YEAR(IF(M50&lt;&gt;"Ja","",IF(COUNTIFS(Protokoll!$D$3:$D$202,A50,Protokoll!$K$3:$K$202,"Erledigt")=0,DATE(2026,1,1),_xludf.MAXIFS(Protokoll!$A$3:$A$202,Protokoll!$D$3:$D$202,A50,Protokoll!$K$3:$K$202,"Erledigt")+F50))))</f>
        <v/>
      </c>
      <c r="P50" s="19" t="str">
        <f ca="1">IF(M50&lt;&gt;"Ja","Inaktiv",IF(IF(M50&lt;&gt;"Ja","",IF(COUNTIFS(Protokoll!$D$3:$D$202,A50,Protokoll!$K$3:$K$202,"Erledigt")=0,DATE(2026,1,1),_xludf.MAXIFS(Protokoll!$A$3:$A$202,Protokoll!$D$3:$D$202,A50,Protokoll!$K$3:$K$202,"Erledigt")+F50))&lt;TODAY(),"Überfällig",IF(IF(M50&lt;&gt;"Ja","",IF(COUNTIFS(Protokoll!$D$3:$D$202,A50,Protokoll!$K$3:$K$202,"Erledigt")=0,DATE(2026,1,1),_xludf.MAXIFS(Protokoll!$A$3:$A$202,Protokoll!$D$3:$D$202,A50,Protokoll!$K$3:$K$202,"Erledigt")+F50))=TODAY(),"Heute","Geplant")))</f>
        <v>Inaktiv</v>
      </c>
      <c r="Q50" s="21" t="str">
        <f ca="1">IF(IF(M50&lt;&gt;"Ja","",IF(COUNTIFS(Protokoll!$D$3:$D$202,A50,Protokoll!$K$3:$K$202,"Erledigt")=0,DATE(2026,1,1),_xludf.MAXIFS(Protokoll!$A$3:$A$202,Protokoll!$D$3:$D$202,A50,Protokoll!$K$3:$K$202,"Erledigt")+F50))="","",IF(M50&lt;&gt;"Ja","",IF(COUNTIFS(Protokoll!$D$3:$D$202,A50,Protokoll!$K$3:$K$202,"Erledigt")=0,DATE(2026,1,1),_xludf.MAXIFS(Protokoll!$A$3:$A$202,Protokoll!$D$3:$D$202,A50,Protokoll!$K$3:$K$202,"Erledigt")+F50))-TODAY())</f>
        <v/>
      </c>
    </row>
    <row r="51" spans="1:17" x14ac:dyDescent="0.25">
      <c r="A51" s="18"/>
      <c r="B51" s="19"/>
      <c r="C51" s="19"/>
      <c r="D51" s="19"/>
      <c r="E51" s="19"/>
      <c r="F51" s="19" t="str">
        <f>IFERROR(VLOOKUP(E51,Einstellungen!$F$19:$G$25,2,FALSE),"")</f>
        <v/>
      </c>
      <c r="G51" s="19"/>
      <c r="H51" s="19"/>
      <c r="I51" s="19"/>
      <c r="J51" s="19"/>
      <c r="K51" s="19"/>
      <c r="L51" s="19"/>
      <c r="M51" s="19"/>
      <c r="N51" s="20" t="str">
        <f>IF(COUNTIFS(Protokoll!$D$3:$D$202,A51,Protokoll!$K$3:$K$202,"Erledigt")=0,"",RIGHT("0"&amp;DAY(_xludf.MAXIFS(Protokoll!$A$3:$A$202,Protokoll!$D$3:$D$202,A51,Protokoll!$K$3:$K$202,"Erledigt")),2)&amp;"."&amp;RIGHT("0"&amp;MONTH(_xludf.MAXIFS(Protokoll!$A$3:$A$202,Protokoll!$D$3:$D$202,A51,Protokoll!$K$3:$K$202,"Erledigt")),2)&amp;"."&amp;YEAR(_xludf.MAXIFS(Protokoll!$A$3:$A$202,Protokoll!$D$3:$D$202,A51,Protokoll!$K$3:$K$202,"Erledigt")))</f>
        <v/>
      </c>
      <c r="O51" s="20" t="str">
        <f>IF(IF(M51&lt;&gt;"Ja","",IF(COUNTIFS(Protokoll!$D$3:$D$202,A51,Protokoll!$K$3:$K$202,"Erledigt")=0,DATE(2026,1,1),_xludf.MAXIFS(Protokoll!$A$3:$A$202,Protokoll!$D$3:$D$202,A51,Protokoll!$K$3:$K$202,"Erledigt")+F51))="","",RIGHT("0"&amp;DAY(IF(M51&lt;&gt;"Ja","",IF(COUNTIFS(Protokoll!$D$3:$D$202,A51,Protokoll!$K$3:$K$202,"Erledigt")=0,DATE(2026,1,1),_xludf.MAXIFS(Protokoll!$A$3:$A$202,Protokoll!$D$3:$D$202,A51,Protokoll!$K$3:$K$202,"Erledigt")+F51))),2)&amp;"."&amp;RIGHT("0"&amp;MONTH(IF(M51&lt;&gt;"Ja","",IF(COUNTIFS(Protokoll!$D$3:$D$202,A51,Protokoll!$K$3:$K$202,"Erledigt")=0,DATE(2026,1,1),_xludf.MAXIFS(Protokoll!$A$3:$A$202,Protokoll!$D$3:$D$202,A51,Protokoll!$K$3:$K$202,"Erledigt")+F51))),2)&amp;"."&amp;YEAR(IF(M51&lt;&gt;"Ja","",IF(COUNTIFS(Protokoll!$D$3:$D$202,A51,Protokoll!$K$3:$K$202,"Erledigt")=0,DATE(2026,1,1),_xludf.MAXIFS(Protokoll!$A$3:$A$202,Protokoll!$D$3:$D$202,A51,Protokoll!$K$3:$K$202,"Erledigt")+F51))))</f>
        <v/>
      </c>
      <c r="P51" s="19" t="str">
        <f ca="1">IF(M51&lt;&gt;"Ja","Inaktiv",IF(IF(M51&lt;&gt;"Ja","",IF(COUNTIFS(Protokoll!$D$3:$D$202,A51,Protokoll!$K$3:$K$202,"Erledigt")=0,DATE(2026,1,1),_xludf.MAXIFS(Protokoll!$A$3:$A$202,Protokoll!$D$3:$D$202,A51,Protokoll!$K$3:$K$202,"Erledigt")+F51))&lt;TODAY(),"Überfällig",IF(IF(M51&lt;&gt;"Ja","",IF(COUNTIFS(Protokoll!$D$3:$D$202,A51,Protokoll!$K$3:$K$202,"Erledigt")=0,DATE(2026,1,1),_xludf.MAXIFS(Protokoll!$A$3:$A$202,Protokoll!$D$3:$D$202,A51,Protokoll!$K$3:$K$202,"Erledigt")+F51))=TODAY(),"Heute","Geplant")))</f>
        <v>Inaktiv</v>
      </c>
      <c r="Q51" s="21" t="str">
        <f ca="1">IF(IF(M51&lt;&gt;"Ja","",IF(COUNTIFS(Protokoll!$D$3:$D$202,A51,Protokoll!$K$3:$K$202,"Erledigt")=0,DATE(2026,1,1),_xludf.MAXIFS(Protokoll!$A$3:$A$202,Protokoll!$D$3:$D$202,A51,Protokoll!$K$3:$K$202,"Erledigt")+F51))="","",IF(M51&lt;&gt;"Ja","",IF(COUNTIFS(Protokoll!$D$3:$D$202,A51,Protokoll!$K$3:$K$202,"Erledigt")=0,DATE(2026,1,1),_xludf.MAXIFS(Protokoll!$A$3:$A$202,Protokoll!$D$3:$D$202,A51,Protokoll!$K$3:$K$202,"Erledigt")+F51))-TODAY())</f>
        <v/>
      </c>
    </row>
    <row r="52" spans="1:17" x14ac:dyDescent="0.25">
      <c r="A52" s="18"/>
      <c r="B52" s="19"/>
      <c r="C52" s="19"/>
      <c r="D52" s="19"/>
      <c r="E52" s="19"/>
      <c r="F52" s="19" t="str">
        <f>IFERROR(VLOOKUP(E52,Einstellungen!$F$19:$G$25,2,FALSE),"")</f>
        <v/>
      </c>
      <c r="G52" s="19"/>
      <c r="H52" s="19"/>
      <c r="I52" s="19"/>
      <c r="J52" s="19"/>
      <c r="K52" s="19"/>
      <c r="L52" s="19"/>
      <c r="M52" s="19"/>
      <c r="N52" s="20" t="str">
        <f>IF(COUNTIFS(Protokoll!$D$3:$D$202,A52,Protokoll!$K$3:$K$202,"Erledigt")=0,"",RIGHT("0"&amp;DAY(_xludf.MAXIFS(Protokoll!$A$3:$A$202,Protokoll!$D$3:$D$202,A52,Protokoll!$K$3:$K$202,"Erledigt")),2)&amp;"."&amp;RIGHT("0"&amp;MONTH(_xludf.MAXIFS(Protokoll!$A$3:$A$202,Protokoll!$D$3:$D$202,A52,Protokoll!$K$3:$K$202,"Erledigt")),2)&amp;"."&amp;YEAR(_xludf.MAXIFS(Protokoll!$A$3:$A$202,Protokoll!$D$3:$D$202,A52,Protokoll!$K$3:$K$202,"Erledigt")))</f>
        <v/>
      </c>
      <c r="O52" s="20" t="str">
        <f>IF(IF(M52&lt;&gt;"Ja","",IF(COUNTIFS(Protokoll!$D$3:$D$202,A52,Protokoll!$K$3:$K$202,"Erledigt")=0,DATE(2026,1,1),_xludf.MAXIFS(Protokoll!$A$3:$A$202,Protokoll!$D$3:$D$202,A52,Protokoll!$K$3:$K$202,"Erledigt")+F52))="","",RIGHT("0"&amp;DAY(IF(M52&lt;&gt;"Ja","",IF(COUNTIFS(Protokoll!$D$3:$D$202,A52,Protokoll!$K$3:$K$202,"Erledigt")=0,DATE(2026,1,1),_xludf.MAXIFS(Protokoll!$A$3:$A$202,Protokoll!$D$3:$D$202,A52,Protokoll!$K$3:$K$202,"Erledigt")+F52))),2)&amp;"."&amp;RIGHT("0"&amp;MONTH(IF(M52&lt;&gt;"Ja","",IF(COUNTIFS(Protokoll!$D$3:$D$202,A52,Protokoll!$K$3:$K$202,"Erledigt")=0,DATE(2026,1,1),_xludf.MAXIFS(Protokoll!$A$3:$A$202,Protokoll!$D$3:$D$202,A52,Protokoll!$K$3:$K$202,"Erledigt")+F52))),2)&amp;"."&amp;YEAR(IF(M52&lt;&gt;"Ja","",IF(COUNTIFS(Protokoll!$D$3:$D$202,A52,Protokoll!$K$3:$K$202,"Erledigt")=0,DATE(2026,1,1),_xludf.MAXIFS(Protokoll!$A$3:$A$202,Protokoll!$D$3:$D$202,A52,Protokoll!$K$3:$K$202,"Erledigt")+F52))))</f>
        <v/>
      </c>
      <c r="P52" s="19" t="str">
        <f ca="1">IF(M52&lt;&gt;"Ja","Inaktiv",IF(IF(M52&lt;&gt;"Ja","",IF(COUNTIFS(Protokoll!$D$3:$D$202,A52,Protokoll!$K$3:$K$202,"Erledigt")=0,DATE(2026,1,1),_xludf.MAXIFS(Protokoll!$A$3:$A$202,Protokoll!$D$3:$D$202,A52,Protokoll!$K$3:$K$202,"Erledigt")+F52))&lt;TODAY(),"Überfällig",IF(IF(M52&lt;&gt;"Ja","",IF(COUNTIFS(Protokoll!$D$3:$D$202,A52,Protokoll!$K$3:$K$202,"Erledigt")=0,DATE(2026,1,1),_xludf.MAXIFS(Protokoll!$A$3:$A$202,Protokoll!$D$3:$D$202,A52,Protokoll!$K$3:$K$202,"Erledigt")+F52))=TODAY(),"Heute","Geplant")))</f>
        <v>Inaktiv</v>
      </c>
      <c r="Q52" s="21" t="str">
        <f ca="1">IF(IF(M52&lt;&gt;"Ja","",IF(COUNTIFS(Protokoll!$D$3:$D$202,A52,Protokoll!$K$3:$K$202,"Erledigt")=0,DATE(2026,1,1),_xludf.MAXIFS(Protokoll!$A$3:$A$202,Protokoll!$D$3:$D$202,A52,Protokoll!$K$3:$K$202,"Erledigt")+F52))="","",IF(M52&lt;&gt;"Ja","",IF(COUNTIFS(Protokoll!$D$3:$D$202,A52,Protokoll!$K$3:$K$202,"Erledigt")=0,DATE(2026,1,1),_xludf.MAXIFS(Protokoll!$A$3:$A$202,Protokoll!$D$3:$D$202,A52,Protokoll!$K$3:$K$202,"Erledigt")+F52))-TODAY())</f>
        <v/>
      </c>
    </row>
    <row r="53" spans="1:17" x14ac:dyDescent="0.25">
      <c r="A53" s="18"/>
      <c r="B53" s="19"/>
      <c r="C53" s="19"/>
      <c r="D53" s="19"/>
      <c r="E53" s="19"/>
      <c r="F53" s="19" t="str">
        <f>IFERROR(VLOOKUP(E53,Einstellungen!$F$19:$G$25,2,FALSE),"")</f>
        <v/>
      </c>
      <c r="G53" s="19"/>
      <c r="H53" s="19"/>
      <c r="I53" s="19"/>
      <c r="J53" s="19"/>
      <c r="K53" s="19"/>
      <c r="L53" s="19"/>
      <c r="M53" s="19"/>
      <c r="N53" s="20" t="str">
        <f>IF(COUNTIFS(Protokoll!$D$3:$D$202,A53,Protokoll!$K$3:$K$202,"Erledigt")=0,"",RIGHT("0"&amp;DAY(_xludf.MAXIFS(Protokoll!$A$3:$A$202,Protokoll!$D$3:$D$202,A53,Protokoll!$K$3:$K$202,"Erledigt")),2)&amp;"."&amp;RIGHT("0"&amp;MONTH(_xludf.MAXIFS(Protokoll!$A$3:$A$202,Protokoll!$D$3:$D$202,A53,Protokoll!$K$3:$K$202,"Erledigt")),2)&amp;"."&amp;YEAR(_xludf.MAXIFS(Protokoll!$A$3:$A$202,Protokoll!$D$3:$D$202,A53,Protokoll!$K$3:$K$202,"Erledigt")))</f>
        <v/>
      </c>
      <c r="O53" s="20" t="str">
        <f>IF(IF(M53&lt;&gt;"Ja","",IF(COUNTIFS(Protokoll!$D$3:$D$202,A53,Protokoll!$K$3:$K$202,"Erledigt")=0,DATE(2026,1,1),_xludf.MAXIFS(Protokoll!$A$3:$A$202,Protokoll!$D$3:$D$202,A53,Protokoll!$K$3:$K$202,"Erledigt")+F53))="","",RIGHT("0"&amp;DAY(IF(M53&lt;&gt;"Ja","",IF(COUNTIFS(Protokoll!$D$3:$D$202,A53,Protokoll!$K$3:$K$202,"Erledigt")=0,DATE(2026,1,1),_xludf.MAXIFS(Protokoll!$A$3:$A$202,Protokoll!$D$3:$D$202,A53,Protokoll!$K$3:$K$202,"Erledigt")+F53))),2)&amp;"."&amp;RIGHT("0"&amp;MONTH(IF(M53&lt;&gt;"Ja","",IF(COUNTIFS(Protokoll!$D$3:$D$202,A53,Protokoll!$K$3:$K$202,"Erledigt")=0,DATE(2026,1,1),_xludf.MAXIFS(Protokoll!$A$3:$A$202,Protokoll!$D$3:$D$202,A53,Protokoll!$K$3:$K$202,"Erledigt")+F53))),2)&amp;"."&amp;YEAR(IF(M53&lt;&gt;"Ja","",IF(COUNTIFS(Protokoll!$D$3:$D$202,A53,Protokoll!$K$3:$K$202,"Erledigt")=0,DATE(2026,1,1),_xludf.MAXIFS(Protokoll!$A$3:$A$202,Protokoll!$D$3:$D$202,A53,Protokoll!$K$3:$K$202,"Erledigt")+F53))))</f>
        <v/>
      </c>
      <c r="P53" s="19" t="str">
        <f ca="1">IF(M53&lt;&gt;"Ja","Inaktiv",IF(IF(M53&lt;&gt;"Ja","",IF(COUNTIFS(Protokoll!$D$3:$D$202,A53,Protokoll!$K$3:$K$202,"Erledigt")=0,DATE(2026,1,1),_xludf.MAXIFS(Protokoll!$A$3:$A$202,Protokoll!$D$3:$D$202,A53,Protokoll!$K$3:$K$202,"Erledigt")+F53))&lt;TODAY(),"Überfällig",IF(IF(M53&lt;&gt;"Ja","",IF(COUNTIFS(Protokoll!$D$3:$D$202,A53,Protokoll!$K$3:$K$202,"Erledigt")=0,DATE(2026,1,1),_xludf.MAXIFS(Protokoll!$A$3:$A$202,Protokoll!$D$3:$D$202,A53,Protokoll!$K$3:$K$202,"Erledigt")+F53))=TODAY(),"Heute","Geplant")))</f>
        <v>Inaktiv</v>
      </c>
      <c r="Q53" s="21" t="str">
        <f ca="1">IF(IF(M53&lt;&gt;"Ja","",IF(COUNTIFS(Protokoll!$D$3:$D$202,A53,Protokoll!$K$3:$K$202,"Erledigt")=0,DATE(2026,1,1),_xludf.MAXIFS(Protokoll!$A$3:$A$202,Protokoll!$D$3:$D$202,A53,Protokoll!$K$3:$K$202,"Erledigt")+F53))="","",IF(M53&lt;&gt;"Ja","",IF(COUNTIFS(Protokoll!$D$3:$D$202,A53,Protokoll!$K$3:$K$202,"Erledigt")=0,DATE(2026,1,1),_xludf.MAXIFS(Protokoll!$A$3:$A$202,Protokoll!$D$3:$D$202,A53,Protokoll!$K$3:$K$202,"Erledigt")+F53))-TODAY())</f>
        <v/>
      </c>
    </row>
    <row r="54" spans="1:17" x14ac:dyDescent="0.25">
      <c r="A54" s="18"/>
      <c r="B54" s="19"/>
      <c r="C54" s="19"/>
      <c r="D54" s="19"/>
      <c r="E54" s="19"/>
      <c r="F54" s="19" t="str">
        <f>IFERROR(VLOOKUP(E54,Einstellungen!$F$19:$G$25,2,FALSE),"")</f>
        <v/>
      </c>
      <c r="G54" s="19"/>
      <c r="H54" s="19"/>
      <c r="I54" s="19"/>
      <c r="J54" s="19"/>
      <c r="K54" s="19"/>
      <c r="L54" s="19"/>
      <c r="M54" s="19"/>
      <c r="N54" s="20" t="str">
        <f>IF(COUNTIFS(Protokoll!$D$3:$D$202,A54,Protokoll!$K$3:$K$202,"Erledigt")=0,"",RIGHT("0"&amp;DAY(_xludf.MAXIFS(Protokoll!$A$3:$A$202,Protokoll!$D$3:$D$202,A54,Protokoll!$K$3:$K$202,"Erledigt")),2)&amp;"."&amp;RIGHT("0"&amp;MONTH(_xludf.MAXIFS(Protokoll!$A$3:$A$202,Protokoll!$D$3:$D$202,A54,Protokoll!$K$3:$K$202,"Erledigt")),2)&amp;"."&amp;YEAR(_xludf.MAXIFS(Protokoll!$A$3:$A$202,Protokoll!$D$3:$D$202,A54,Protokoll!$K$3:$K$202,"Erledigt")))</f>
        <v/>
      </c>
      <c r="O54" s="20" t="str">
        <f>IF(IF(M54&lt;&gt;"Ja","",IF(COUNTIFS(Protokoll!$D$3:$D$202,A54,Protokoll!$K$3:$K$202,"Erledigt")=0,DATE(2026,1,1),_xludf.MAXIFS(Protokoll!$A$3:$A$202,Protokoll!$D$3:$D$202,A54,Protokoll!$K$3:$K$202,"Erledigt")+F54))="","",RIGHT("0"&amp;DAY(IF(M54&lt;&gt;"Ja","",IF(COUNTIFS(Protokoll!$D$3:$D$202,A54,Protokoll!$K$3:$K$202,"Erledigt")=0,DATE(2026,1,1),_xludf.MAXIFS(Protokoll!$A$3:$A$202,Protokoll!$D$3:$D$202,A54,Protokoll!$K$3:$K$202,"Erledigt")+F54))),2)&amp;"."&amp;RIGHT("0"&amp;MONTH(IF(M54&lt;&gt;"Ja","",IF(COUNTIFS(Protokoll!$D$3:$D$202,A54,Protokoll!$K$3:$K$202,"Erledigt")=0,DATE(2026,1,1),_xludf.MAXIFS(Protokoll!$A$3:$A$202,Protokoll!$D$3:$D$202,A54,Protokoll!$K$3:$K$202,"Erledigt")+F54))),2)&amp;"."&amp;YEAR(IF(M54&lt;&gt;"Ja","",IF(COUNTIFS(Protokoll!$D$3:$D$202,A54,Protokoll!$K$3:$K$202,"Erledigt")=0,DATE(2026,1,1),_xludf.MAXIFS(Protokoll!$A$3:$A$202,Protokoll!$D$3:$D$202,A54,Protokoll!$K$3:$K$202,"Erledigt")+F54))))</f>
        <v/>
      </c>
      <c r="P54" s="19" t="str">
        <f ca="1">IF(M54&lt;&gt;"Ja","Inaktiv",IF(IF(M54&lt;&gt;"Ja","",IF(COUNTIFS(Protokoll!$D$3:$D$202,A54,Protokoll!$K$3:$K$202,"Erledigt")=0,DATE(2026,1,1),_xludf.MAXIFS(Protokoll!$A$3:$A$202,Protokoll!$D$3:$D$202,A54,Protokoll!$K$3:$K$202,"Erledigt")+F54))&lt;TODAY(),"Überfällig",IF(IF(M54&lt;&gt;"Ja","",IF(COUNTIFS(Protokoll!$D$3:$D$202,A54,Protokoll!$K$3:$K$202,"Erledigt")=0,DATE(2026,1,1),_xludf.MAXIFS(Protokoll!$A$3:$A$202,Protokoll!$D$3:$D$202,A54,Protokoll!$K$3:$K$202,"Erledigt")+F54))=TODAY(),"Heute","Geplant")))</f>
        <v>Inaktiv</v>
      </c>
      <c r="Q54" s="21" t="str">
        <f ca="1">IF(IF(M54&lt;&gt;"Ja","",IF(COUNTIFS(Protokoll!$D$3:$D$202,A54,Protokoll!$K$3:$K$202,"Erledigt")=0,DATE(2026,1,1),_xludf.MAXIFS(Protokoll!$A$3:$A$202,Protokoll!$D$3:$D$202,A54,Protokoll!$K$3:$K$202,"Erledigt")+F54))="","",IF(M54&lt;&gt;"Ja","",IF(COUNTIFS(Protokoll!$D$3:$D$202,A54,Protokoll!$K$3:$K$202,"Erledigt")=0,DATE(2026,1,1),_xludf.MAXIFS(Protokoll!$A$3:$A$202,Protokoll!$D$3:$D$202,A54,Protokoll!$K$3:$K$202,"Erledigt")+F54))-TODAY())</f>
        <v/>
      </c>
    </row>
    <row r="55" spans="1:17" x14ac:dyDescent="0.25">
      <c r="A55" s="18"/>
      <c r="B55" s="19"/>
      <c r="C55" s="19"/>
      <c r="D55" s="19"/>
      <c r="E55" s="19"/>
      <c r="F55" s="19" t="str">
        <f>IFERROR(VLOOKUP(E55,Einstellungen!$F$19:$G$25,2,FALSE),"")</f>
        <v/>
      </c>
      <c r="G55" s="19"/>
      <c r="H55" s="19"/>
      <c r="I55" s="19"/>
      <c r="J55" s="19"/>
      <c r="K55" s="19"/>
      <c r="L55" s="19"/>
      <c r="M55" s="19"/>
      <c r="N55" s="20" t="str">
        <f>IF(COUNTIFS(Protokoll!$D$3:$D$202,A55,Protokoll!$K$3:$K$202,"Erledigt")=0,"",RIGHT("0"&amp;DAY(_xludf.MAXIFS(Protokoll!$A$3:$A$202,Protokoll!$D$3:$D$202,A55,Protokoll!$K$3:$K$202,"Erledigt")),2)&amp;"."&amp;RIGHT("0"&amp;MONTH(_xludf.MAXIFS(Protokoll!$A$3:$A$202,Protokoll!$D$3:$D$202,A55,Protokoll!$K$3:$K$202,"Erledigt")),2)&amp;"."&amp;YEAR(_xludf.MAXIFS(Protokoll!$A$3:$A$202,Protokoll!$D$3:$D$202,A55,Protokoll!$K$3:$K$202,"Erledigt")))</f>
        <v/>
      </c>
      <c r="O55" s="20" t="str">
        <f>IF(IF(M55&lt;&gt;"Ja","",IF(COUNTIFS(Protokoll!$D$3:$D$202,A55,Protokoll!$K$3:$K$202,"Erledigt")=0,DATE(2026,1,1),_xludf.MAXIFS(Protokoll!$A$3:$A$202,Protokoll!$D$3:$D$202,A55,Protokoll!$K$3:$K$202,"Erledigt")+F55))="","",RIGHT("0"&amp;DAY(IF(M55&lt;&gt;"Ja","",IF(COUNTIFS(Protokoll!$D$3:$D$202,A55,Protokoll!$K$3:$K$202,"Erledigt")=0,DATE(2026,1,1),_xludf.MAXIFS(Protokoll!$A$3:$A$202,Protokoll!$D$3:$D$202,A55,Protokoll!$K$3:$K$202,"Erledigt")+F55))),2)&amp;"."&amp;RIGHT("0"&amp;MONTH(IF(M55&lt;&gt;"Ja","",IF(COUNTIFS(Protokoll!$D$3:$D$202,A55,Protokoll!$K$3:$K$202,"Erledigt")=0,DATE(2026,1,1),_xludf.MAXIFS(Protokoll!$A$3:$A$202,Protokoll!$D$3:$D$202,A55,Protokoll!$K$3:$K$202,"Erledigt")+F55))),2)&amp;"."&amp;YEAR(IF(M55&lt;&gt;"Ja","",IF(COUNTIFS(Protokoll!$D$3:$D$202,A55,Protokoll!$K$3:$K$202,"Erledigt")=0,DATE(2026,1,1),_xludf.MAXIFS(Protokoll!$A$3:$A$202,Protokoll!$D$3:$D$202,A55,Protokoll!$K$3:$K$202,"Erledigt")+F55))))</f>
        <v/>
      </c>
      <c r="P55" s="19" t="str">
        <f ca="1">IF(M55&lt;&gt;"Ja","Inaktiv",IF(IF(M55&lt;&gt;"Ja","",IF(COUNTIFS(Protokoll!$D$3:$D$202,A55,Protokoll!$K$3:$K$202,"Erledigt")=0,DATE(2026,1,1),_xludf.MAXIFS(Protokoll!$A$3:$A$202,Protokoll!$D$3:$D$202,A55,Protokoll!$K$3:$K$202,"Erledigt")+F55))&lt;TODAY(),"Überfällig",IF(IF(M55&lt;&gt;"Ja","",IF(COUNTIFS(Protokoll!$D$3:$D$202,A55,Protokoll!$K$3:$K$202,"Erledigt")=0,DATE(2026,1,1),_xludf.MAXIFS(Protokoll!$A$3:$A$202,Protokoll!$D$3:$D$202,A55,Protokoll!$K$3:$K$202,"Erledigt")+F55))=TODAY(),"Heute","Geplant")))</f>
        <v>Inaktiv</v>
      </c>
      <c r="Q55" s="21" t="str">
        <f ca="1">IF(IF(M55&lt;&gt;"Ja","",IF(COUNTIFS(Protokoll!$D$3:$D$202,A55,Protokoll!$K$3:$K$202,"Erledigt")=0,DATE(2026,1,1),_xludf.MAXIFS(Protokoll!$A$3:$A$202,Protokoll!$D$3:$D$202,A55,Protokoll!$K$3:$K$202,"Erledigt")+F55))="","",IF(M55&lt;&gt;"Ja","",IF(COUNTIFS(Protokoll!$D$3:$D$202,A55,Protokoll!$K$3:$K$202,"Erledigt")=0,DATE(2026,1,1),_xludf.MAXIFS(Protokoll!$A$3:$A$202,Protokoll!$D$3:$D$202,A55,Protokoll!$K$3:$K$202,"Erledigt")+F55))-TODAY())</f>
        <v/>
      </c>
    </row>
    <row r="56" spans="1:17" x14ac:dyDescent="0.25">
      <c r="A56" s="18"/>
      <c r="B56" s="19"/>
      <c r="C56" s="19"/>
      <c r="D56" s="19"/>
      <c r="E56" s="19"/>
      <c r="F56" s="19" t="str">
        <f>IFERROR(VLOOKUP(E56,Einstellungen!$F$19:$G$25,2,FALSE),"")</f>
        <v/>
      </c>
      <c r="G56" s="19"/>
      <c r="H56" s="19"/>
      <c r="I56" s="19"/>
      <c r="J56" s="19"/>
      <c r="K56" s="19"/>
      <c r="L56" s="19"/>
      <c r="M56" s="19"/>
      <c r="N56" s="20" t="str">
        <f>IF(COUNTIFS(Protokoll!$D$3:$D$202,A56,Protokoll!$K$3:$K$202,"Erledigt")=0,"",RIGHT("0"&amp;DAY(_xludf.MAXIFS(Protokoll!$A$3:$A$202,Protokoll!$D$3:$D$202,A56,Protokoll!$K$3:$K$202,"Erledigt")),2)&amp;"."&amp;RIGHT("0"&amp;MONTH(_xludf.MAXIFS(Protokoll!$A$3:$A$202,Protokoll!$D$3:$D$202,A56,Protokoll!$K$3:$K$202,"Erledigt")),2)&amp;"."&amp;YEAR(_xludf.MAXIFS(Protokoll!$A$3:$A$202,Protokoll!$D$3:$D$202,A56,Protokoll!$K$3:$K$202,"Erledigt")))</f>
        <v/>
      </c>
      <c r="O56" s="20" t="str">
        <f>IF(IF(M56&lt;&gt;"Ja","",IF(COUNTIFS(Protokoll!$D$3:$D$202,A56,Protokoll!$K$3:$K$202,"Erledigt")=0,DATE(2026,1,1),_xludf.MAXIFS(Protokoll!$A$3:$A$202,Protokoll!$D$3:$D$202,A56,Protokoll!$K$3:$K$202,"Erledigt")+F56))="","",RIGHT("0"&amp;DAY(IF(M56&lt;&gt;"Ja","",IF(COUNTIFS(Protokoll!$D$3:$D$202,A56,Protokoll!$K$3:$K$202,"Erledigt")=0,DATE(2026,1,1),_xludf.MAXIFS(Protokoll!$A$3:$A$202,Protokoll!$D$3:$D$202,A56,Protokoll!$K$3:$K$202,"Erledigt")+F56))),2)&amp;"."&amp;RIGHT("0"&amp;MONTH(IF(M56&lt;&gt;"Ja","",IF(COUNTIFS(Protokoll!$D$3:$D$202,A56,Protokoll!$K$3:$K$202,"Erledigt")=0,DATE(2026,1,1),_xludf.MAXIFS(Protokoll!$A$3:$A$202,Protokoll!$D$3:$D$202,A56,Protokoll!$K$3:$K$202,"Erledigt")+F56))),2)&amp;"."&amp;YEAR(IF(M56&lt;&gt;"Ja","",IF(COUNTIFS(Protokoll!$D$3:$D$202,A56,Protokoll!$K$3:$K$202,"Erledigt")=0,DATE(2026,1,1),_xludf.MAXIFS(Protokoll!$A$3:$A$202,Protokoll!$D$3:$D$202,A56,Protokoll!$K$3:$K$202,"Erledigt")+F56))))</f>
        <v/>
      </c>
      <c r="P56" s="19" t="str">
        <f ca="1">IF(M56&lt;&gt;"Ja","Inaktiv",IF(IF(M56&lt;&gt;"Ja","",IF(COUNTIFS(Protokoll!$D$3:$D$202,A56,Protokoll!$K$3:$K$202,"Erledigt")=0,DATE(2026,1,1),_xludf.MAXIFS(Protokoll!$A$3:$A$202,Protokoll!$D$3:$D$202,A56,Protokoll!$K$3:$K$202,"Erledigt")+F56))&lt;TODAY(),"Überfällig",IF(IF(M56&lt;&gt;"Ja","",IF(COUNTIFS(Protokoll!$D$3:$D$202,A56,Protokoll!$K$3:$K$202,"Erledigt")=0,DATE(2026,1,1),_xludf.MAXIFS(Protokoll!$A$3:$A$202,Protokoll!$D$3:$D$202,A56,Protokoll!$K$3:$K$202,"Erledigt")+F56))=TODAY(),"Heute","Geplant")))</f>
        <v>Inaktiv</v>
      </c>
      <c r="Q56" s="21" t="str">
        <f ca="1">IF(IF(M56&lt;&gt;"Ja","",IF(COUNTIFS(Protokoll!$D$3:$D$202,A56,Protokoll!$K$3:$K$202,"Erledigt")=0,DATE(2026,1,1),_xludf.MAXIFS(Protokoll!$A$3:$A$202,Protokoll!$D$3:$D$202,A56,Protokoll!$K$3:$K$202,"Erledigt")+F56))="","",IF(M56&lt;&gt;"Ja","",IF(COUNTIFS(Protokoll!$D$3:$D$202,A56,Protokoll!$K$3:$K$202,"Erledigt")=0,DATE(2026,1,1),_xludf.MAXIFS(Protokoll!$A$3:$A$202,Protokoll!$D$3:$D$202,A56,Protokoll!$K$3:$K$202,"Erledigt")+F56))-TODAY())</f>
        <v/>
      </c>
    </row>
    <row r="57" spans="1:17" x14ac:dyDescent="0.25">
      <c r="A57" s="18"/>
      <c r="B57" s="19"/>
      <c r="C57" s="19"/>
      <c r="D57" s="19"/>
      <c r="E57" s="19"/>
      <c r="F57" s="19" t="str">
        <f>IFERROR(VLOOKUP(E57,Einstellungen!$F$19:$G$25,2,FALSE),"")</f>
        <v/>
      </c>
      <c r="G57" s="19"/>
      <c r="H57" s="19"/>
      <c r="I57" s="19"/>
      <c r="J57" s="19"/>
      <c r="K57" s="19"/>
      <c r="L57" s="19"/>
      <c r="M57" s="19"/>
      <c r="N57" s="20" t="str">
        <f>IF(COUNTIFS(Protokoll!$D$3:$D$202,A57,Protokoll!$K$3:$K$202,"Erledigt")=0,"",RIGHT("0"&amp;DAY(_xludf.MAXIFS(Protokoll!$A$3:$A$202,Protokoll!$D$3:$D$202,A57,Protokoll!$K$3:$K$202,"Erledigt")),2)&amp;"."&amp;RIGHT("0"&amp;MONTH(_xludf.MAXIFS(Protokoll!$A$3:$A$202,Protokoll!$D$3:$D$202,A57,Protokoll!$K$3:$K$202,"Erledigt")),2)&amp;"."&amp;YEAR(_xludf.MAXIFS(Protokoll!$A$3:$A$202,Protokoll!$D$3:$D$202,A57,Protokoll!$K$3:$K$202,"Erledigt")))</f>
        <v/>
      </c>
      <c r="O57" s="20" t="str">
        <f>IF(IF(M57&lt;&gt;"Ja","",IF(COUNTIFS(Protokoll!$D$3:$D$202,A57,Protokoll!$K$3:$K$202,"Erledigt")=0,DATE(2026,1,1),_xludf.MAXIFS(Protokoll!$A$3:$A$202,Protokoll!$D$3:$D$202,A57,Protokoll!$K$3:$K$202,"Erledigt")+F57))="","",RIGHT("0"&amp;DAY(IF(M57&lt;&gt;"Ja","",IF(COUNTIFS(Protokoll!$D$3:$D$202,A57,Protokoll!$K$3:$K$202,"Erledigt")=0,DATE(2026,1,1),_xludf.MAXIFS(Protokoll!$A$3:$A$202,Protokoll!$D$3:$D$202,A57,Protokoll!$K$3:$K$202,"Erledigt")+F57))),2)&amp;"."&amp;RIGHT("0"&amp;MONTH(IF(M57&lt;&gt;"Ja","",IF(COUNTIFS(Protokoll!$D$3:$D$202,A57,Protokoll!$K$3:$K$202,"Erledigt")=0,DATE(2026,1,1),_xludf.MAXIFS(Protokoll!$A$3:$A$202,Protokoll!$D$3:$D$202,A57,Protokoll!$K$3:$K$202,"Erledigt")+F57))),2)&amp;"."&amp;YEAR(IF(M57&lt;&gt;"Ja","",IF(COUNTIFS(Protokoll!$D$3:$D$202,A57,Protokoll!$K$3:$K$202,"Erledigt")=0,DATE(2026,1,1),_xludf.MAXIFS(Protokoll!$A$3:$A$202,Protokoll!$D$3:$D$202,A57,Protokoll!$K$3:$K$202,"Erledigt")+F57))))</f>
        <v/>
      </c>
      <c r="P57" s="19" t="str">
        <f ca="1">IF(M57&lt;&gt;"Ja","Inaktiv",IF(IF(M57&lt;&gt;"Ja","",IF(COUNTIFS(Protokoll!$D$3:$D$202,A57,Protokoll!$K$3:$K$202,"Erledigt")=0,DATE(2026,1,1),_xludf.MAXIFS(Protokoll!$A$3:$A$202,Protokoll!$D$3:$D$202,A57,Protokoll!$K$3:$K$202,"Erledigt")+F57))&lt;TODAY(),"Überfällig",IF(IF(M57&lt;&gt;"Ja","",IF(COUNTIFS(Protokoll!$D$3:$D$202,A57,Protokoll!$K$3:$K$202,"Erledigt")=0,DATE(2026,1,1),_xludf.MAXIFS(Protokoll!$A$3:$A$202,Protokoll!$D$3:$D$202,A57,Protokoll!$K$3:$K$202,"Erledigt")+F57))=TODAY(),"Heute","Geplant")))</f>
        <v>Inaktiv</v>
      </c>
      <c r="Q57" s="21" t="str">
        <f ca="1">IF(IF(M57&lt;&gt;"Ja","",IF(COUNTIFS(Protokoll!$D$3:$D$202,A57,Protokoll!$K$3:$K$202,"Erledigt")=0,DATE(2026,1,1),_xludf.MAXIFS(Protokoll!$A$3:$A$202,Protokoll!$D$3:$D$202,A57,Protokoll!$K$3:$K$202,"Erledigt")+F57))="","",IF(M57&lt;&gt;"Ja","",IF(COUNTIFS(Protokoll!$D$3:$D$202,A57,Protokoll!$K$3:$K$202,"Erledigt")=0,DATE(2026,1,1),_xludf.MAXIFS(Protokoll!$A$3:$A$202,Protokoll!$D$3:$D$202,A57,Protokoll!$K$3:$K$202,"Erledigt")+F57))-TODAY())</f>
        <v/>
      </c>
    </row>
    <row r="58" spans="1:17" x14ac:dyDescent="0.25">
      <c r="A58" s="18"/>
      <c r="B58" s="19"/>
      <c r="C58" s="19"/>
      <c r="D58" s="19"/>
      <c r="E58" s="19"/>
      <c r="F58" s="19" t="str">
        <f>IFERROR(VLOOKUP(E58,Einstellungen!$F$19:$G$25,2,FALSE),"")</f>
        <v/>
      </c>
      <c r="G58" s="19"/>
      <c r="H58" s="19"/>
      <c r="I58" s="19"/>
      <c r="J58" s="19"/>
      <c r="K58" s="19"/>
      <c r="L58" s="19"/>
      <c r="M58" s="19"/>
      <c r="N58" s="20" t="str">
        <f>IF(COUNTIFS(Protokoll!$D$3:$D$202,A58,Protokoll!$K$3:$K$202,"Erledigt")=0,"",RIGHT("0"&amp;DAY(_xludf.MAXIFS(Protokoll!$A$3:$A$202,Protokoll!$D$3:$D$202,A58,Protokoll!$K$3:$K$202,"Erledigt")),2)&amp;"."&amp;RIGHT("0"&amp;MONTH(_xludf.MAXIFS(Protokoll!$A$3:$A$202,Protokoll!$D$3:$D$202,A58,Protokoll!$K$3:$K$202,"Erledigt")),2)&amp;"."&amp;YEAR(_xludf.MAXIFS(Protokoll!$A$3:$A$202,Protokoll!$D$3:$D$202,A58,Protokoll!$K$3:$K$202,"Erledigt")))</f>
        <v/>
      </c>
      <c r="O58" s="20" t="str">
        <f>IF(IF(M58&lt;&gt;"Ja","",IF(COUNTIFS(Protokoll!$D$3:$D$202,A58,Protokoll!$K$3:$K$202,"Erledigt")=0,DATE(2026,1,1),_xludf.MAXIFS(Protokoll!$A$3:$A$202,Protokoll!$D$3:$D$202,A58,Protokoll!$K$3:$K$202,"Erledigt")+F58))="","",RIGHT("0"&amp;DAY(IF(M58&lt;&gt;"Ja","",IF(COUNTIFS(Protokoll!$D$3:$D$202,A58,Protokoll!$K$3:$K$202,"Erledigt")=0,DATE(2026,1,1),_xludf.MAXIFS(Protokoll!$A$3:$A$202,Protokoll!$D$3:$D$202,A58,Protokoll!$K$3:$K$202,"Erledigt")+F58))),2)&amp;"."&amp;RIGHT("0"&amp;MONTH(IF(M58&lt;&gt;"Ja","",IF(COUNTIFS(Protokoll!$D$3:$D$202,A58,Protokoll!$K$3:$K$202,"Erledigt")=0,DATE(2026,1,1),_xludf.MAXIFS(Protokoll!$A$3:$A$202,Protokoll!$D$3:$D$202,A58,Protokoll!$K$3:$K$202,"Erledigt")+F58))),2)&amp;"."&amp;YEAR(IF(M58&lt;&gt;"Ja","",IF(COUNTIFS(Protokoll!$D$3:$D$202,A58,Protokoll!$K$3:$K$202,"Erledigt")=0,DATE(2026,1,1),_xludf.MAXIFS(Protokoll!$A$3:$A$202,Protokoll!$D$3:$D$202,A58,Protokoll!$K$3:$K$202,"Erledigt")+F58))))</f>
        <v/>
      </c>
      <c r="P58" s="19" t="str">
        <f ca="1">IF(M58&lt;&gt;"Ja","Inaktiv",IF(IF(M58&lt;&gt;"Ja","",IF(COUNTIFS(Protokoll!$D$3:$D$202,A58,Protokoll!$K$3:$K$202,"Erledigt")=0,DATE(2026,1,1),_xludf.MAXIFS(Protokoll!$A$3:$A$202,Protokoll!$D$3:$D$202,A58,Protokoll!$K$3:$K$202,"Erledigt")+F58))&lt;TODAY(),"Überfällig",IF(IF(M58&lt;&gt;"Ja","",IF(COUNTIFS(Protokoll!$D$3:$D$202,A58,Protokoll!$K$3:$K$202,"Erledigt")=0,DATE(2026,1,1),_xludf.MAXIFS(Protokoll!$A$3:$A$202,Protokoll!$D$3:$D$202,A58,Protokoll!$K$3:$K$202,"Erledigt")+F58))=TODAY(),"Heute","Geplant")))</f>
        <v>Inaktiv</v>
      </c>
      <c r="Q58" s="21" t="str">
        <f ca="1">IF(IF(M58&lt;&gt;"Ja","",IF(COUNTIFS(Protokoll!$D$3:$D$202,A58,Protokoll!$K$3:$K$202,"Erledigt")=0,DATE(2026,1,1),_xludf.MAXIFS(Protokoll!$A$3:$A$202,Protokoll!$D$3:$D$202,A58,Protokoll!$K$3:$K$202,"Erledigt")+F58))="","",IF(M58&lt;&gt;"Ja","",IF(COUNTIFS(Protokoll!$D$3:$D$202,A58,Protokoll!$K$3:$K$202,"Erledigt")=0,DATE(2026,1,1),_xludf.MAXIFS(Protokoll!$A$3:$A$202,Protokoll!$D$3:$D$202,A58,Protokoll!$K$3:$K$202,"Erledigt")+F58))-TODAY())</f>
        <v/>
      </c>
    </row>
    <row r="59" spans="1:17" x14ac:dyDescent="0.25">
      <c r="A59" s="18"/>
      <c r="B59" s="19"/>
      <c r="C59" s="19"/>
      <c r="D59" s="19"/>
      <c r="E59" s="19"/>
      <c r="F59" s="19" t="str">
        <f>IFERROR(VLOOKUP(E59,Einstellungen!$F$19:$G$25,2,FALSE),"")</f>
        <v/>
      </c>
      <c r="G59" s="19"/>
      <c r="H59" s="19"/>
      <c r="I59" s="19"/>
      <c r="J59" s="19"/>
      <c r="K59" s="19"/>
      <c r="L59" s="19"/>
      <c r="M59" s="19"/>
      <c r="N59" s="20" t="str">
        <f>IF(COUNTIFS(Protokoll!$D$3:$D$202,A59,Protokoll!$K$3:$K$202,"Erledigt")=0,"",RIGHT("0"&amp;DAY(_xludf.MAXIFS(Protokoll!$A$3:$A$202,Protokoll!$D$3:$D$202,A59,Protokoll!$K$3:$K$202,"Erledigt")),2)&amp;"."&amp;RIGHT("0"&amp;MONTH(_xludf.MAXIFS(Protokoll!$A$3:$A$202,Protokoll!$D$3:$D$202,A59,Protokoll!$K$3:$K$202,"Erledigt")),2)&amp;"."&amp;YEAR(_xludf.MAXIFS(Protokoll!$A$3:$A$202,Protokoll!$D$3:$D$202,A59,Protokoll!$K$3:$K$202,"Erledigt")))</f>
        <v/>
      </c>
      <c r="O59" s="20" t="str">
        <f>IF(IF(M59&lt;&gt;"Ja","",IF(COUNTIFS(Protokoll!$D$3:$D$202,A59,Protokoll!$K$3:$K$202,"Erledigt")=0,DATE(2026,1,1),_xludf.MAXIFS(Protokoll!$A$3:$A$202,Protokoll!$D$3:$D$202,A59,Protokoll!$K$3:$K$202,"Erledigt")+F59))="","",RIGHT("0"&amp;DAY(IF(M59&lt;&gt;"Ja","",IF(COUNTIFS(Protokoll!$D$3:$D$202,A59,Protokoll!$K$3:$K$202,"Erledigt")=0,DATE(2026,1,1),_xludf.MAXIFS(Protokoll!$A$3:$A$202,Protokoll!$D$3:$D$202,A59,Protokoll!$K$3:$K$202,"Erledigt")+F59))),2)&amp;"."&amp;RIGHT("0"&amp;MONTH(IF(M59&lt;&gt;"Ja","",IF(COUNTIFS(Protokoll!$D$3:$D$202,A59,Protokoll!$K$3:$K$202,"Erledigt")=0,DATE(2026,1,1),_xludf.MAXIFS(Protokoll!$A$3:$A$202,Protokoll!$D$3:$D$202,A59,Protokoll!$K$3:$K$202,"Erledigt")+F59))),2)&amp;"."&amp;YEAR(IF(M59&lt;&gt;"Ja","",IF(COUNTIFS(Protokoll!$D$3:$D$202,A59,Protokoll!$K$3:$K$202,"Erledigt")=0,DATE(2026,1,1),_xludf.MAXIFS(Protokoll!$A$3:$A$202,Protokoll!$D$3:$D$202,A59,Protokoll!$K$3:$K$202,"Erledigt")+F59))))</f>
        <v/>
      </c>
      <c r="P59" s="19" t="str">
        <f ca="1">IF(M59&lt;&gt;"Ja","Inaktiv",IF(IF(M59&lt;&gt;"Ja","",IF(COUNTIFS(Protokoll!$D$3:$D$202,A59,Protokoll!$K$3:$K$202,"Erledigt")=0,DATE(2026,1,1),_xludf.MAXIFS(Protokoll!$A$3:$A$202,Protokoll!$D$3:$D$202,A59,Protokoll!$K$3:$K$202,"Erledigt")+F59))&lt;TODAY(),"Überfällig",IF(IF(M59&lt;&gt;"Ja","",IF(COUNTIFS(Protokoll!$D$3:$D$202,A59,Protokoll!$K$3:$K$202,"Erledigt")=0,DATE(2026,1,1),_xludf.MAXIFS(Protokoll!$A$3:$A$202,Protokoll!$D$3:$D$202,A59,Protokoll!$K$3:$K$202,"Erledigt")+F59))=TODAY(),"Heute","Geplant")))</f>
        <v>Inaktiv</v>
      </c>
      <c r="Q59" s="21" t="str">
        <f ca="1">IF(IF(M59&lt;&gt;"Ja","",IF(COUNTIFS(Protokoll!$D$3:$D$202,A59,Protokoll!$K$3:$K$202,"Erledigt")=0,DATE(2026,1,1),_xludf.MAXIFS(Protokoll!$A$3:$A$202,Protokoll!$D$3:$D$202,A59,Protokoll!$K$3:$K$202,"Erledigt")+F59))="","",IF(M59&lt;&gt;"Ja","",IF(COUNTIFS(Protokoll!$D$3:$D$202,A59,Protokoll!$K$3:$K$202,"Erledigt")=0,DATE(2026,1,1),_xludf.MAXIFS(Protokoll!$A$3:$A$202,Protokoll!$D$3:$D$202,A59,Protokoll!$K$3:$K$202,"Erledigt")+F59))-TODAY())</f>
        <v/>
      </c>
    </row>
    <row r="60" spans="1:17" x14ac:dyDescent="0.25">
      <c r="A60" s="18"/>
      <c r="B60" s="19"/>
      <c r="C60" s="19"/>
      <c r="D60" s="19"/>
      <c r="E60" s="19"/>
      <c r="F60" s="19" t="str">
        <f>IFERROR(VLOOKUP(E60,Einstellungen!$F$19:$G$25,2,FALSE),"")</f>
        <v/>
      </c>
      <c r="G60" s="19"/>
      <c r="H60" s="19"/>
      <c r="I60" s="19"/>
      <c r="J60" s="19"/>
      <c r="K60" s="19"/>
      <c r="L60" s="19"/>
      <c r="M60" s="19"/>
      <c r="N60" s="20" t="str">
        <f>IF(COUNTIFS(Protokoll!$D$3:$D$202,A60,Protokoll!$K$3:$K$202,"Erledigt")=0,"",RIGHT("0"&amp;DAY(_xludf.MAXIFS(Protokoll!$A$3:$A$202,Protokoll!$D$3:$D$202,A60,Protokoll!$K$3:$K$202,"Erledigt")),2)&amp;"."&amp;RIGHT("0"&amp;MONTH(_xludf.MAXIFS(Protokoll!$A$3:$A$202,Protokoll!$D$3:$D$202,A60,Protokoll!$K$3:$K$202,"Erledigt")),2)&amp;"."&amp;YEAR(_xludf.MAXIFS(Protokoll!$A$3:$A$202,Protokoll!$D$3:$D$202,A60,Protokoll!$K$3:$K$202,"Erledigt")))</f>
        <v/>
      </c>
      <c r="O60" s="20" t="str">
        <f>IF(IF(M60&lt;&gt;"Ja","",IF(COUNTIFS(Protokoll!$D$3:$D$202,A60,Protokoll!$K$3:$K$202,"Erledigt")=0,DATE(2026,1,1),_xludf.MAXIFS(Protokoll!$A$3:$A$202,Protokoll!$D$3:$D$202,A60,Protokoll!$K$3:$K$202,"Erledigt")+F60))="","",RIGHT("0"&amp;DAY(IF(M60&lt;&gt;"Ja","",IF(COUNTIFS(Protokoll!$D$3:$D$202,A60,Protokoll!$K$3:$K$202,"Erledigt")=0,DATE(2026,1,1),_xludf.MAXIFS(Protokoll!$A$3:$A$202,Protokoll!$D$3:$D$202,A60,Protokoll!$K$3:$K$202,"Erledigt")+F60))),2)&amp;"."&amp;RIGHT("0"&amp;MONTH(IF(M60&lt;&gt;"Ja","",IF(COUNTIFS(Protokoll!$D$3:$D$202,A60,Protokoll!$K$3:$K$202,"Erledigt")=0,DATE(2026,1,1),_xludf.MAXIFS(Protokoll!$A$3:$A$202,Protokoll!$D$3:$D$202,A60,Protokoll!$K$3:$K$202,"Erledigt")+F60))),2)&amp;"."&amp;YEAR(IF(M60&lt;&gt;"Ja","",IF(COUNTIFS(Protokoll!$D$3:$D$202,A60,Protokoll!$K$3:$K$202,"Erledigt")=0,DATE(2026,1,1),_xludf.MAXIFS(Protokoll!$A$3:$A$202,Protokoll!$D$3:$D$202,A60,Protokoll!$K$3:$K$202,"Erledigt")+F60))))</f>
        <v/>
      </c>
      <c r="P60" s="19" t="str">
        <f ca="1">IF(M60&lt;&gt;"Ja","Inaktiv",IF(IF(M60&lt;&gt;"Ja","",IF(COUNTIFS(Protokoll!$D$3:$D$202,A60,Protokoll!$K$3:$K$202,"Erledigt")=0,DATE(2026,1,1),_xludf.MAXIFS(Protokoll!$A$3:$A$202,Protokoll!$D$3:$D$202,A60,Protokoll!$K$3:$K$202,"Erledigt")+F60))&lt;TODAY(),"Überfällig",IF(IF(M60&lt;&gt;"Ja","",IF(COUNTIFS(Protokoll!$D$3:$D$202,A60,Protokoll!$K$3:$K$202,"Erledigt")=0,DATE(2026,1,1),_xludf.MAXIFS(Protokoll!$A$3:$A$202,Protokoll!$D$3:$D$202,A60,Protokoll!$K$3:$K$202,"Erledigt")+F60))=TODAY(),"Heute","Geplant")))</f>
        <v>Inaktiv</v>
      </c>
      <c r="Q60" s="21" t="str">
        <f ca="1">IF(IF(M60&lt;&gt;"Ja","",IF(COUNTIFS(Protokoll!$D$3:$D$202,A60,Protokoll!$K$3:$K$202,"Erledigt")=0,DATE(2026,1,1),_xludf.MAXIFS(Protokoll!$A$3:$A$202,Protokoll!$D$3:$D$202,A60,Protokoll!$K$3:$K$202,"Erledigt")+F60))="","",IF(M60&lt;&gt;"Ja","",IF(COUNTIFS(Protokoll!$D$3:$D$202,A60,Protokoll!$K$3:$K$202,"Erledigt")=0,DATE(2026,1,1),_xludf.MAXIFS(Protokoll!$A$3:$A$202,Protokoll!$D$3:$D$202,A60,Protokoll!$K$3:$K$202,"Erledigt")+F60))-TODAY())</f>
        <v/>
      </c>
    </row>
    <row r="61" spans="1:17" x14ac:dyDescent="0.25">
      <c r="A61" s="18"/>
      <c r="B61" s="19"/>
      <c r="C61" s="19"/>
      <c r="D61" s="19"/>
      <c r="E61" s="19"/>
      <c r="F61" s="19" t="str">
        <f>IFERROR(VLOOKUP(E61,Einstellungen!$F$19:$G$25,2,FALSE),"")</f>
        <v/>
      </c>
      <c r="G61" s="19"/>
      <c r="H61" s="19"/>
      <c r="I61" s="19"/>
      <c r="J61" s="19"/>
      <c r="K61" s="19"/>
      <c r="L61" s="19"/>
      <c r="M61" s="19"/>
      <c r="N61" s="20" t="str">
        <f>IF(COUNTIFS(Protokoll!$D$3:$D$202,A61,Protokoll!$K$3:$K$202,"Erledigt")=0,"",RIGHT("0"&amp;DAY(_xludf.MAXIFS(Protokoll!$A$3:$A$202,Protokoll!$D$3:$D$202,A61,Protokoll!$K$3:$K$202,"Erledigt")),2)&amp;"."&amp;RIGHT("0"&amp;MONTH(_xludf.MAXIFS(Protokoll!$A$3:$A$202,Protokoll!$D$3:$D$202,A61,Protokoll!$K$3:$K$202,"Erledigt")),2)&amp;"."&amp;YEAR(_xludf.MAXIFS(Protokoll!$A$3:$A$202,Protokoll!$D$3:$D$202,A61,Protokoll!$K$3:$K$202,"Erledigt")))</f>
        <v/>
      </c>
      <c r="O61" s="20" t="str">
        <f>IF(IF(M61&lt;&gt;"Ja","",IF(COUNTIFS(Protokoll!$D$3:$D$202,A61,Protokoll!$K$3:$K$202,"Erledigt")=0,DATE(2026,1,1),_xludf.MAXIFS(Protokoll!$A$3:$A$202,Protokoll!$D$3:$D$202,A61,Protokoll!$K$3:$K$202,"Erledigt")+F61))="","",RIGHT("0"&amp;DAY(IF(M61&lt;&gt;"Ja","",IF(COUNTIFS(Protokoll!$D$3:$D$202,A61,Protokoll!$K$3:$K$202,"Erledigt")=0,DATE(2026,1,1),_xludf.MAXIFS(Protokoll!$A$3:$A$202,Protokoll!$D$3:$D$202,A61,Protokoll!$K$3:$K$202,"Erledigt")+F61))),2)&amp;"."&amp;RIGHT("0"&amp;MONTH(IF(M61&lt;&gt;"Ja","",IF(COUNTIFS(Protokoll!$D$3:$D$202,A61,Protokoll!$K$3:$K$202,"Erledigt")=0,DATE(2026,1,1),_xludf.MAXIFS(Protokoll!$A$3:$A$202,Protokoll!$D$3:$D$202,A61,Protokoll!$K$3:$K$202,"Erledigt")+F61))),2)&amp;"."&amp;YEAR(IF(M61&lt;&gt;"Ja","",IF(COUNTIFS(Protokoll!$D$3:$D$202,A61,Protokoll!$K$3:$K$202,"Erledigt")=0,DATE(2026,1,1),_xludf.MAXIFS(Protokoll!$A$3:$A$202,Protokoll!$D$3:$D$202,A61,Protokoll!$K$3:$K$202,"Erledigt")+F61))))</f>
        <v/>
      </c>
      <c r="P61" s="19" t="str">
        <f ca="1">IF(M61&lt;&gt;"Ja","Inaktiv",IF(IF(M61&lt;&gt;"Ja","",IF(COUNTIFS(Protokoll!$D$3:$D$202,A61,Protokoll!$K$3:$K$202,"Erledigt")=0,DATE(2026,1,1),_xludf.MAXIFS(Protokoll!$A$3:$A$202,Protokoll!$D$3:$D$202,A61,Protokoll!$K$3:$K$202,"Erledigt")+F61))&lt;TODAY(),"Überfällig",IF(IF(M61&lt;&gt;"Ja","",IF(COUNTIFS(Protokoll!$D$3:$D$202,A61,Protokoll!$K$3:$K$202,"Erledigt")=0,DATE(2026,1,1),_xludf.MAXIFS(Protokoll!$A$3:$A$202,Protokoll!$D$3:$D$202,A61,Protokoll!$K$3:$K$202,"Erledigt")+F61))=TODAY(),"Heute","Geplant")))</f>
        <v>Inaktiv</v>
      </c>
      <c r="Q61" s="21" t="str">
        <f ca="1">IF(IF(M61&lt;&gt;"Ja","",IF(COUNTIFS(Protokoll!$D$3:$D$202,A61,Protokoll!$K$3:$K$202,"Erledigt")=0,DATE(2026,1,1),_xludf.MAXIFS(Protokoll!$A$3:$A$202,Protokoll!$D$3:$D$202,A61,Protokoll!$K$3:$K$202,"Erledigt")+F61))="","",IF(M61&lt;&gt;"Ja","",IF(COUNTIFS(Protokoll!$D$3:$D$202,A61,Protokoll!$K$3:$K$202,"Erledigt")=0,DATE(2026,1,1),_xludf.MAXIFS(Protokoll!$A$3:$A$202,Protokoll!$D$3:$D$202,A61,Protokoll!$K$3:$K$202,"Erledigt")+F61))-TODAY())</f>
        <v/>
      </c>
    </row>
    <row r="62" spans="1:17" x14ac:dyDescent="0.25">
      <c r="A62" s="18"/>
      <c r="B62" s="19"/>
      <c r="C62" s="19"/>
      <c r="D62" s="19"/>
      <c r="E62" s="19"/>
      <c r="F62" s="19" t="str">
        <f>IFERROR(VLOOKUP(E62,Einstellungen!$F$19:$G$25,2,FALSE),"")</f>
        <v/>
      </c>
      <c r="G62" s="19"/>
      <c r="H62" s="19"/>
      <c r="I62" s="19"/>
      <c r="J62" s="19"/>
      <c r="K62" s="19"/>
      <c r="L62" s="19"/>
      <c r="M62" s="19"/>
      <c r="N62" s="20" t="str">
        <f>IF(COUNTIFS(Protokoll!$D$3:$D$202,A62,Protokoll!$K$3:$K$202,"Erledigt")=0,"",RIGHT("0"&amp;DAY(_xludf.MAXIFS(Protokoll!$A$3:$A$202,Protokoll!$D$3:$D$202,A62,Protokoll!$K$3:$K$202,"Erledigt")),2)&amp;"."&amp;RIGHT("0"&amp;MONTH(_xludf.MAXIFS(Protokoll!$A$3:$A$202,Protokoll!$D$3:$D$202,A62,Protokoll!$K$3:$K$202,"Erledigt")),2)&amp;"."&amp;YEAR(_xludf.MAXIFS(Protokoll!$A$3:$A$202,Protokoll!$D$3:$D$202,A62,Protokoll!$K$3:$K$202,"Erledigt")))</f>
        <v/>
      </c>
      <c r="O62" s="20" t="str">
        <f>IF(IF(M62&lt;&gt;"Ja","",IF(COUNTIFS(Protokoll!$D$3:$D$202,A62,Protokoll!$K$3:$K$202,"Erledigt")=0,DATE(2026,1,1),_xludf.MAXIFS(Protokoll!$A$3:$A$202,Protokoll!$D$3:$D$202,A62,Protokoll!$K$3:$K$202,"Erledigt")+F62))="","",RIGHT("0"&amp;DAY(IF(M62&lt;&gt;"Ja","",IF(COUNTIFS(Protokoll!$D$3:$D$202,A62,Protokoll!$K$3:$K$202,"Erledigt")=0,DATE(2026,1,1),_xludf.MAXIFS(Protokoll!$A$3:$A$202,Protokoll!$D$3:$D$202,A62,Protokoll!$K$3:$K$202,"Erledigt")+F62))),2)&amp;"."&amp;RIGHT("0"&amp;MONTH(IF(M62&lt;&gt;"Ja","",IF(COUNTIFS(Protokoll!$D$3:$D$202,A62,Protokoll!$K$3:$K$202,"Erledigt")=0,DATE(2026,1,1),_xludf.MAXIFS(Protokoll!$A$3:$A$202,Protokoll!$D$3:$D$202,A62,Protokoll!$K$3:$K$202,"Erledigt")+F62))),2)&amp;"."&amp;YEAR(IF(M62&lt;&gt;"Ja","",IF(COUNTIFS(Protokoll!$D$3:$D$202,A62,Protokoll!$K$3:$K$202,"Erledigt")=0,DATE(2026,1,1),_xludf.MAXIFS(Protokoll!$A$3:$A$202,Protokoll!$D$3:$D$202,A62,Protokoll!$K$3:$K$202,"Erledigt")+F62))))</f>
        <v/>
      </c>
      <c r="P62" s="19" t="str">
        <f ca="1">IF(M62&lt;&gt;"Ja","Inaktiv",IF(IF(M62&lt;&gt;"Ja","",IF(COUNTIFS(Protokoll!$D$3:$D$202,A62,Protokoll!$K$3:$K$202,"Erledigt")=0,DATE(2026,1,1),_xludf.MAXIFS(Protokoll!$A$3:$A$202,Protokoll!$D$3:$D$202,A62,Protokoll!$K$3:$K$202,"Erledigt")+F62))&lt;TODAY(),"Überfällig",IF(IF(M62&lt;&gt;"Ja","",IF(COUNTIFS(Protokoll!$D$3:$D$202,A62,Protokoll!$K$3:$K$202,"Erledigt")=0,DATE(2026,1,1),_xludf.MAXIFS(Protokoll!$A$3:$A$202,Protokoll!$D$3:$D$202,A62,Protokoll!$K$3:$K$202,"Erledigt")+F62))=TODAY(),"Heute","Geplant")))</f>
        <v>Inaktiv</v>
      </c>
      <c r="Q62" s="21" t="str">
        <f ca="1">IF(IF(M62&lt;&gt;"Ja","",IF(COUNTIFS(Protokoll!$D$3:$D$202,A62,Protokoll!$K$3:$K$202,"Erledigt")=0,DATE(2026,1,1),_xludf.MAXIFS(Protokoll!$A$3:$A$202,Protokoll!$D$3:$D$202,A62,Protokoll!$K$3:$K$202,"Erledigt")+F62))="","",IF(M62&lt;&gt;"Ja","",IF(COUNTIFS(Protokoll!$D$3:$D$202,A62,Protokoll!$K$3:$K$202,"Erledigt")=0,DATE(2026,1,1),_xludf.MAXIFS(Protokoll!$A$3:$A$202,Protokoll!$D$3:$D$202,A62,Protokoll!$K$3:$K$202,"Erledigt")+F62))-TODAY())</f>
        <v/>
      </c>
    </row>
    <row r="63" spans="1:17" x14ac:dyDescent="0.25">
      <c r="A63" s="18"/>
      <c r="B63" s="19"/>
      <c r="C63" s="19"/>
      <c r="D63" s="19"/>
      <c r="E63" s="19"/>
      <c r="F63" s="19" t="str">
        <f>IFERROR(VLOOKUP(E63,Einstellungen!$F$19:$G$25,2,FALSE),"")</f>
        <v/>
      </c>
      <c r="G63" s="19"/>
      <c r="H63" s="19"/>
      <c r="I63" s="19"/>
      <c r="J63" s="19"/>
      <c r="K63" s="19"/>
      <c r="L63" s="19"/>
      <c r="M63" s="19"/>
      <c r="N63" s="20" t="str">
        <f>IF(COUNTIFS(Protokoll!$D$3:$D$202,A63,Protokoll!$K$3:$K$202,"Erledigt")=0,"",RIGHT("0"&amp;DAY(_xludf.MAXIFS(Protokoll!$A$3:$A$202,Protokoll!$D$3:$D$202,A63,Protokoll!$K$3:$K$202,"Erledigt")),2)&amp;"."&amp;RIGHT("0"&amp;MONTH(_xludf.MAXIFS(Protokoll!$A$3:$A$202,Protokoll!$D$3:$D$202,A63,Protokoll!$K$3:$K$202,"Erledigt")),2)&amp;"."&amp;YEAR(_xludf.MAXIFS(Protokoll!$A$3:$A$202,Protokoll!$D$3:$D$202,A63,Protokoll!$K$3:$K$202,"Erledigt")))</f>
        <v/>
      </c>
      <c r="O63" s="20" t="str">
        <f>IF(IF(M63&lt;&gt;"Ja","",IF(COUNTIFS(Protokoll!$D$3:$D$202,A63,Protokoll!$K$3:$K$202,"Erledigt")=0,DATE(2026,1,1),_xludf.MAXIFS(Protokoll!$A$3:$A$202,Protokoll!$D$3:$D$202,A63,Protokoll!$K$3:$K$202,"Erledigt")+F63))="","",RIGHT("0"&amp;DAY(IF(M63&lt;&gt;"Ja","",IF(COUNTIFS(Protokoll!$D$3:$D$202,A63,Protokoll!$K$3:$K$202,"Erledigt")=0,DATE(2026,1,1),_xludf.MAXIFS(Protokoll!$A$3:$A$202,Protokoll!$D$3:$D$202,A63,Protokoll!$K$3:$K$202,"Erledigt")+F63))),2)&amp;"."&amp;RIGHT("0"&amp;MONTH(IF(M63&lt;&gt;"Ja","",IF(COUNTIFS(Protokoll!$D$3:$D$202,A63,Protokoll!$K$3:$K$202,"Erledigt")=0,DATE(2026,1,1),_xludf.MAXIFS(Protokoll!$A$3:$A$202,Protokoll!$D$3:$D$202,A63,Protokoll!$K$3:$K$202,"Erledigt")+F63))),2)&amp;"."&amp;YEAR(IF(M63&lt;&gt;"Ja","",IF(COUNTIFS(Protokoll!$D$3:$D$202,A63,Protokoll!$K$3:$K$202,"Erledigt")=0,DATE(2026,1,1),_xludf.MAXIFS(Protokoll!$A$3:$A$202,Protokoll!$D$3:$D$202,A63,Protokoll!$K$3:$K$202,"Erledigt")+F63))))</f>
        <v/>
      </c>
      <c r="P63" s="19" t="str">
        <f ca="1">IF(M63&lt;&gt;"Ja","Inaktiv",IF(IF(M63&lt;&gt;"Ja","",IF(COUNTIFS(Protokoll!$D$3:$D$202,A63,Protokoll!$K$3:$K$202,"Erledigt")=0,DATE(2026,1,1),_xludf.MAXIFS(Protokoll!$A$3:$A$202,Protokoll!$D$3:$D$202,A63,Protokoll!$K$3:$K$202,"Erledigt")+F63))&lt;TODAY(),"Überfällig",IF(IF(M63&lt;&gt;"Ja","",IF(COUNTIFS(Protokoll!$D$3:$D$202,A63,Protokoll!$K$3:$K$202,"Erledigt")=0,DATE(2026,1,1),_xludf.MAXIFS(Protokoll!$A$3:$A$202,Protokoll!$D$3:$D$202,A63,Protokoll!$K$3:$K$202,"Erledigt")+F63))=TODAY(),"Heute","Geplant")))</f>
        <v>Inaktiv</v>
      </c>
      <c r="Q63" s="21" t="str">
        <f ca="1">IF(IF(M63&lt;&gt;"Ja","",IF(COUNTIFS(Protokoll!$D$3:$D$202,A63,Protokoll!$K$3:$K$202,"Erledigt")=0,DATE(2026,1,1),_xludf.MAXIFS(Protokoll!$A$3:$A$202,Protokoll!$D$3:$D$202,A63,Protokoll!$K$3:$K$202,"Erledigt")+F63))="","",IF(M63&lt;&gt;"Ja","",IF(COUNTIFS(Protokoll!$D$3:$D$202,A63,Protokoll!$K$3:$K$202,"Erledigt")=0,DATE(2026,1,1),_xludf.MAXIFS(Protokoll!$A$3:$A$202,Protokoll!$D$3:$D$202,A63,Protokoll!$K$3:$K$202,"Erledigt")+F63))-TODAY())</f>
        <v/>
      </c>
    </row>
    <row r="64" spans="1:17" x14ac:dyDescent="0.25">
      <c r="A64" s="18"/>
      <c r="B64" s="19"/>
      <c r="C64" s="19"/>
      <c r="D64" s="19"/>
      <c r="E64" s="19"/>
      <c r="F64" s="19" t="str">
        <f>IFERROR(VLOOKUP(E64,Einstellungen!$F$19:$G$25,2,FALSE),"")</f>
        <v/>
      </c>
      <c r="G64" s="19"/>
      <c r="H64" s="19"/>
      <c r="I64" s="19"/>
      <c r="J64" s="19"/>
      <c r="K64" s="19"/>
      <c r="L64" s="19"/>
      <c r="M64" s="19"/>
      <c r="N64" s="20" t="str">
        <f>IF(COUNTIFS(Protokoll!$D$3:$D$202,A64,Protokoll!$K$3:$K$202,"Erledigt")=0,"",RIGHT("0"&amp;DAY(_xludf.MAXIFS(Protokoll!$A$3:$A$202,Protokoll!$D$3:$D$202,A64,Protokoll!$K$3:$K$202,"Erledigt")),2)&amp;"."&amp;RIGHT("0"&amp;MONTH(_xludf.MAXIFS(Protokoll!$A$3:$A$202,Protokoll!$D$3:$D$202,A64,Protokoll!$K$3:$K$202,"Erledigt")),2)&amp;"."&amp;YEAR(_xludf.MAXIFS(Protokoll!$A$3:$A$202,Protokoll!$D$3:$D$202,A64,Protokoll!$K$3:$K$202,"Erledigt")))</f>
        <v/>
      </c>
      <c r="O64" s="20" t="str">
        <f>IF(IF(M64&lt;&gt;"Ja","",IF(COUNTIFS(Protokoll!$D$3:$D$202,A64,Protokoll!$K$3:$K$202,"Erledigt")=0,DATE(2026,1,1),_xludf.MAXIFS(Protokoll!$A$3:$A$202,Protokoll!$D$3:$D$202,A64,Protokoll!$K$3:$K$202,"Erledigt")+F64))="","",RIGHT("0"&amp;DAY(IF(M64&lt;&gt;"Ja","",IF(COUNTIFS(Protokoll!$D$3:$D$202,A64,Protokoll!$K$3:$K$202,"Erledigt")=0,DATE(2026,1,1),_xludf.MAXIFS(Protokoll!$A$3:$A$202,Protokoll!$D$3:$D$202,A64,Protokoll!$K$3:$K$202,"Erledigt")+F64))),2)&amp;"."&amp;RIGHT("0"&amp;MONTH(IF(M64&lt;&gt;"Ja","",IF(COUNTIFS(Protokoll!$D$3:$D$202,A64,Protokoll!$K$3:$K$202,"Erledigt")=0,DATE(2026,1,1),_xludf.MAXIFS(Protokoll!$A$3:$A$202,Protokoll!$D$3:$D$202,A64,Protokoll!$K$3:$K$202,"Erledigt")+F64))),2)&amp;"."&amp;YEAR(IF(M64&lt;&gt;"Ja","",IF(COUNTIFS(Protokoll!$D$3:$D$202,A64,Protokoll!$K$3:$K$202,"Erledigt")=0,DATE(2026,1,1),_xludf.MAXIFS(Protokoll!$A$3:$A$202,Protokoll!$D$3:$D$202,A64,Protokoll!$K$3:$K$202,"Erledigt")+F64))))</f>
        <v/>
      </c>
      <c r="P64" s="19" t="str">
        <f ca="1">IF(M64&lt;&gt;"Ja","Inaktiv",IF(IF(M64&lt;&gt;"Ja","",IF(COUNTIFS(Protokoll!$D$3:$D$202,A64,Protokoll!$K$3:$K$202,"Erledigt")=0,DATE(2026,1,1),_xludf.MAXIFS(Protokoll!$A$3:$A$202,Protokoll!$D$3:$D$202,A64,Protokoll!$K$3:$K$202,"Erledigt")+F64))&lt;TODAY(),"Überfällig",IF(IF(M64&lt;&gt;"Ja","",IF(COUNTIFS(Protokoll!$D$3:$D$202,A64,Protokoll!$K$3:$K$202,"Erledigt")=0,DATE(2026,1,1),_xludf.MAXIFS(Protokoll!$A$3:$A$202,Protokoll!$D$3:$D$202,A64,Protokoll!$K$3:$K$202,"Erledigt")+F64))=TODAY(),"Heute","Geplant")))</f>
        <v>Inaktiv</v>
      </c>
      <c r="Q64" s="21" t="str">
        <f ca="1">IF(IF(M64&lt;&gt;"Ja","",IF(COUNTIFS(Protokoll!$D$3:$D$202,A64,Protokoll!$K$3:$K$202,"Erledigt")=0,DATE(2026,1,1),_xludf.MAXIFS(Protokoll!$A$3:$A$202,Protokoll!$D$3:$D$202,A64,Protokoll!$K$3:$K$202,"Erledigt")+F64))="","",IF(M64&lt;&gt;"Ja","",IF(COUNTIFS(Protokoll!$D$3:$D$202,A64,Protokoll!$K$3:$K$202,"Erledigt")=0,DATE(2026,1,1),_xludf.MAXIFS(Protokoll!$A$3:$A$202,Protokoll!$D$3:$D$202,A64,Protokoll!$K$3:$K$202,"Erledigt")+F64))-TODAY())</f>
        <v/>
      </c>
    </row>
    <row r="65" spans="1:17" x14ac:dyDescent="0.25">
      <c r="A65" s="18"/>
      <c r="B65" s="19"/>
      <c r="C65" s="19"/>
      <c r="D65" s="19"/>
      <c r="E65" s="19"/>
      <c r="F65" s="19" t="str">
        <f>IFERROR(VLOOKUP(E65,Einstellungen!$F$19:$G$25,2,FALSE),"")</f>
        <v/>
      </c>
      <c r="G65" s="19"/>
      <c r="H65" s="19"/>
      <c r="I65" s="19"/>
      <c r="J65" s="19"/>
      <c r="K65" s="19"/>
      <c r="L65" s="19"/>
      <c r="M65" s="19"/>
      <c r="N65" s="20" t="str">
        <f>IF(COUNTIFS(Protokoll!$D$3:$D$202,A65,Protokoll!$K$3:$K$202,"Erledigt")=0,"",RIGHT("0"&amp;DAY(_xludf.MAXIFS(Protokoll!$A$3:$A$202,Protokoll!$D$3:$D$202,A65,Protokoll!$K$3:$K$202,"Erledigt")),2)&amp;"."&amp;RIGHT("0"&amp;MONTH(_xludf.MAXIFS(Protokoll!$A$3:$A$202,Protokoll!$D$3:$D$202,A65,Protokoll!$K$3:$K$202,"Erledigt")),2)&amp;"."&amp;YEAR(_xludf.MAXIFS(Protokoll!$A$3:$A$202,Protokoll!$D$3:$D$202,A65,Protokoll!$K$3:$K$202,"Erledigt")))</f>
        <v/>
      </c>
      <c r="O65" s="20" t="str">
        <f>IF(IF(M65&lt;&gt;"Ja","",IF(COUNTIFS(Protokoll!$D$3:$D$202,A65,Protokoll!$K$3:$K$202,"Erledigt")=0,DATE(2026,1,1),_xludf.MAXIFS(Protokoll!$A$3:$A$202,Protokoll!$D$3:$D$202,A65,Protokoll!$K$3:$K$202,"Erledigt")+F65))="","",RIGHT("0"&amp;DAY(IF(M65&lt;&gt;"Ja","",IF(COUNTIFS(Protokoll!$D$3:$D$202,A65,Protokoll!$K$3:$K$202,"Erledigt")=0,DATE(2026,1,1),_xludf.MAXIFS(Protokoll!$A$3:$A$202,Protokoll!$D$3:$D$202,A65,Protokoll!$K$3:$K$202,"Erledigt")+F65))),2)&amp;"."&amp;RIGHT("0"&amp;MONTH(IF(M65&lt;&gt;"Ja","",IF(COUNTIFS(Protokoll!$D$3:$D$202,A65,Protokoll!$K$3:$K$202,"Erledigt")=0,DATE(2026,1,1),_xludf.MAXIFS(Protokoll!$A$3:$A$202,Protokoll!$D$3:$D$202,A65,Protokoll!$K$3:$K$202,"Erledigt")+F65))),2)&amp;"."&amp;YEAR(IF(M65&lt;&gt;"Ja","",IF(COUNTIFS(Protokoll!$D$3:$D$202,A65,Protokoll!$K$3:$K$202,"Erledigt")=0,DATE(2026,1,1),_xludf.MAXIFS(Protokoll!$A$3:$A$202,Protokoll!$D$3:$D$202,A65,Protokoll!$K$3:$K$202,"Erledigt")+F65))))</f>
        <v/>
      </c>
      <c r="P65" s="19" t="str">
        <f ca="1">IF(M65&lt;&gt;"Ja","Inaktiv",IF(IF(M65&lt;&gt;"Ja","",IF(COUNTIFS(Protokoll!$D$3:$D$202,A65,Protokoll!$K$3:$K$202,"Erledigt")=0,DATE(2026,1,1),_xludf.MAXIFS(Protokoll!$A$3:$A$202,Protokoll!$D$3:$D$202,A65,Protokoll!$K$3:$K$202,"Erledigt")+F65))&lt;TODAY(),"Überfällig",IF(IF(M65&lt;&gt;"Ja","",IF(COUNTIFS(Protokoll!$D$3:$D$202,A65,Protokoll!$K$3:$K$202,"Erledigt")=0,DATE(2026,1,1),_xludf.MAXIFS(Protokoll!$A$3:$A$202,Protokoll!$D$3:$D$202,A65,Protokoll!$K$3:$K$202,"Erledigt")+F65))=TODAY(),"Heute","Geplant")))</f>
        <v>Inaktiv</v>
      </c>
      <c r="Q65" s="21" t="str">
        <f ca="1">IF(IF(M65&lt;&gt;"Ja","",IF(COUNTIFS(Protokoll!$D$3:$D$202,A65,Protokoll!$K$3:$K$202,"Erledigt")=0,DATE(2026,1,1),_xludf.MAXIFS(Protokoll!$A$3:$A$202,Protokoll!$D$3:$D$202,A65,Protokoll!$K$3:$K$202,"Erledigt")+F65))="","",IF(M65&lt;&gt;"Ja","",IF(COUNTIFS(Protokoll!$D$3:$D$202,A65,Protokoll!$K$3:$K$202,"Erledigt")=0,DATE(2026,1,1),_xludf.MAXIFS(Protokoll!$A$3:$A$202,Protokoll!$D$3:$D$202,A65,Protokoll!$K$3:$K$202,"Erledigt")+F65))-TODAY())</f>
        <v/>
      </c>
    </row>
    <row r="66" spans="1:17" x14ac:dyDescent="0.25">
      <c r="A66" s="18"/>
      <c r="B66" s="19"/>
      <c r="C66" s="19"/>
      <c r="D66" s="19"/>
      <c r="E66" s="19"/>
      <c r="F66" s="19" t="str">
        <f>IFERROR(VLOOKUP(E66,Einstellungen!$F$19:$G$25,2,FALSE),"")</f>
        <v/>
      </c>
      <c r="G66" s="19"/>
      <c r="H66" s="19"/>
      <c r="I66" s="19"/>
      <c r="J66" s="19"/>
      <c r="K66" s="19"/>
      <c r="L66" s="19"/>
      <c r="M66" s="19"/>
      <c r="N66" s="20" t="str">
        <f>IF(COUNTIFS(Protokoll!$D$3:$D$202,A66,Protokoll!$K$3:$K$202,"Erledigt")=0,"",RIGHT("0"&amp;DAY(_xludf.MAXIFS(Protokoll!$A$3:$A$202,Protokoll!$D$3:$D$202,A66,Protokoll!$K$3:$K$202,"Erledigt")),2)&amp;"."&amp;RIGHT("0"&amp;MONTH(_xludf.MAXIFS(Protokoll!$A$3:$A$202,Protokoll!$D$3:$D$202,A66,Protokoll!$K$3:$K$202,"Erledigt")),2)&amp;"."&amp;YEAR(_xludf.MAXIFS(Protokoll!$A$3:$A$202,Protokoll!$D$3:$D$202,A66,Protokoll!$K$3:$K$202,"Erledigt")))</f>
        <v/>
      </c>
      <c r="O66" s="20" t="str">
        <f>IF(IF(M66&lt;&gt;"Ja","",IF(COUNTIFS(Protokoll!$D$3:$D$202,A66,Protokoll!$K$3:$K$202,"Erledigt")=0,DATE(2026,1,1),_xludf.MAXIFS(Protokoll!$A$3:$A$202,Protokoll!$D$3:$D$202,A66,Protokoll!$K$3:$K$202,"Erledigt")+F66))="","",RIGHT("0"&amp;DAY(IF(M66&lt;&gt;"Ja","",IF(COUNTIFS(Protokoll!$D$3:$D$202,A66,Protokoll!$K$3:$K$202,"Erledigt")=0,DATE(2026,1,1),_xludf.MAXIFS(Protokoll!$A$3:$A$202,Protokoll!$D$3:$D$202,A66,Protokoll!$K$3:$K$202,"Erledigt")+F66))),2)&amp;"."&amp;RIGHT("0"&amp;MONTH(IF(M66&lt;&gt;"Ja","",IF(COUNTIFS(Protokoll!$D$3:$D$202,A66,Protokoll!$K$3:$K$202,"Erledigt")=0,DATE(2026,1,1),_xludf.MAXIFS(Protokoll!$A$3:$A$202,Protokoll!$D$3:$D$202,A66,Protokoll!$K$3:$K$202,"Erledigt")+F66))),2)&amp;"."&amp;YEAR(IF(M66&lt;&gt;"Ja","",IF(COUNTIFS(Protokoll!$D$3:$D$202,A66,Protokoll!$K$3:$K$202,"Erledigt")=0,DATE(2026,1,1),_xludf.MAXIFS(Protokoll!$A$3:$A$202,Protokoll!$D$3:$D$202,A66,Protokoll!$K$3:$K$202,"Erledigt")+F66))))</f>
        <v/>
      </c>
      <c r="P66" s="19" t="str">
        <f ca="1">IF(M66&lt;&gt;"Ja","Inaktiv",IF(IF(M66&lt;&gt;"Ja","",IF(COUNTIFS(Protokoll!$D$3:$D$202,A66,Protokoll!$K$3:$K$202,"Erledigt")=0,DATE(2026,1,1),_xludf.MAXIFS(Protokoll!$A$3:$A$202,Protokoll!$D$3:$D$202,A66,Protokoll!$K$3:$K$202,"Erledigt")+F66))&lt;TODAY(),"Überfällig",IF(IF(M66&lt;&gt;"Ja","",IF(COUNTIFS(Protokoll!$D$3:$D$202,A66,Protokoll!$K$3:$K$202,"Erledigt")=0,DATE(2026,1,1),_xludf.MAXIFS(Protokoll!$A$3:$A$202,Protokoll!$D$3:$D$202,A66,Protokoll!$K$3:$K$202,"Erledigt")+F66))=TODAY(),"Heute","Geplant")))</f>
        <v>Inaktiv</v>
      </c>
      <c r="Q66" s="21" t="str">
        <f ca="1">IF(IF(M66&lt;&gt;"Ja","",IF(COUNTIFS(Protokoll!$D$3:$D$202,A66,Protokoll!$K$3:$K$202,"Erledigt")=0,DATE(2026,1,1),_xludf.MAXIFS(Protokoll!$A$3:$A$202,Protokoll!$D$3:$D$202,A66,Protokoll!$K$3:$K$202,"Erledigt")+F66))="","",IF(M66&lt;&gt;"Ja","",IF(COUNTIFS(Protokoll!$D$3:$D$202,A66,Protokoll!$K$3:$K$202,"Erledigt")=0,DATE(2026,1,1),_xludf.MAXIFS(Protokoll!$A$3:$A$202,Protokoll!$D$3:$D$202,A66,Protokoll!$K$3:$K$202,"Erledigt")+F66))-TODAY())</f>
        <v/>
      </c>
    </row>
    <row r="67" spans="1:17" x14ac:dyDescent="0.25">
      <c r="A67" s="18"/>
      <c r="B67" s="19"/>
      <c r="C67" s="19"/>
      <c r="D67" s="19"/>
      <c r="E67" s="19"/>
      <c r="F67" s="19" t="str">
        <f>IFERROR(VLOOKUP(E67,Einstellungen!$F$19:$G$25,2,FALSE),"")</f>
        <v/>
      </c>
      <c r="G67" s="19"/>
      <c r="H67" s="19"/>
      <c r="I67" s="19"/>
      <c r="J67" s="19"/>
      <c r="K67" s="19"/>
      <c r="L67" s="19"/>
      <c r="M67" s="19"/>
      <c r="N67" s="20" t="str">
        <f>IF(COUNTIFS(Protokoll!$D$3:$D$202,A67,Protokoll!$K$3:$K$202,"Erledigt")=0,"",RIGHT("0"&amp;DAY(_xludf.MAXIFS(Protokoll!$A$3:$A$202,Protokoll!$D$3:$D$202,A67,Protokoll!$K$3:$K$202,"Erledigt")),2)&amp;"."&amp;RIGHT("0"&amp;MONTH(_xludf.MAXIFS(Protokoll!$A$3:$A$202,Protokoll!$D$3:$D$202,A67,Protokoll!$K$3:$K$202,"Erledigt")),2)&amp;"."&amp;YEAR(_xludf.MAXIFS(Protokoll!$A$3:$A$202,Protokoll!$D$3:$D$202,A67,Protokoll!$K$3:$K$202,"Erledigt")))</f>
        <v/>
      </c>
      <c r="O67" s="20" t="str">
        <f>IF(IF(M67&lt;&gt;"Ja","",IF(COUNTIFS(Protokoll!$D$3:$D$202,A67,Protokoll!$K$3:$K$202,"Erledigt")=0,DATE(2026,1,1),_xludf.MAXIFS(Protokoll!$A$3:$A$202,Protokoll!$D$3:$D$202,A67,Protokoll!$K$3:$K$202,"Erledigt")+F67))="","",RIGHT("0"&amp;DAY(IF(M67&lt;&gt;"Ja","",IF(COUNTIFS(Protokoll!$D$3:$D$202,A67,Protokoll!$K$3:$K$202,"Erledigt")=0,DATE(2026,1,1),_xludf.MAXIFS(Protokoll!$A$3:$A$202,Protokoll!$D$3:$D$202,A67,Protokoll!$K$3:$K$202,"Erledigt")+F67))),2)&amp;"."&amp;RIGHT("0"&amp;MONTH(IF(M67&lt;&gt;"Ja","",IF(COUNTIFS(Protokoll!$D$3:$D$202,A67,Protokoll!$K$3:$K$202,"Erledigt")=0,DATE(2026,1,1),_xludf.MAXIFS(Protokoll!$A$3:$A$202,Protokoll!$D$3:$D$202,A67,Protokoll!$K$3:$K$202,"Erledigt")+F67))),2)&amp;"."&amp;YEAR(IF(M67&lt;&gt;"Ja","",IF(COUNTIFS(Protokoll!$D$3:$D$202,A67,Protokoll!$K$3:$K$202,"Erledigt")=0,DATE(2026,1,1),_xludf.MAXIFS(Protokoll!$A$3:$A$202,Protokoll!$D$3:$D$202,A67,Protokoll!$K$3:$K$202,"Erledigt")+F67))))</f>
        <v/>
      </c>
      <c r="P67" s="19" t="str">
        <f ca="1">IF(M67&lt;&gt;"Ja","Inaktiv",IF(IF(M67&lt;&gt;"Ja","",IF(COUNTIFS(Protokoll!$D$3:$D$202,A67,Protokoll!$K$3:$K$202,"Erledigt")=0,DATE(2026,1,1),_xludf.MAXIFS(Protokoll!$A$3:$A$202,Protokoll!$D$3:$D$202,A67,Protokoll!$K$3:$K$202,"Erledigt")+F67))&lt;TODAY(),"Überfällig",IF(IF(M67&lt;&gt;"Ja","",IF(COUNTIFS(Protokoll!$D$3:$D$202,A67,Protokoll!$K$3:$K$202,"Erledigt")=0,DATE(2026,1,1),_xludf.MAXIFS(Protokoll!$A$3:$A$202,Protokoll!$D$3:$D$202,A67,Protokoll!$K$3:$K$202,"Erledigt")+F67))=TODAY(),"Heute","Geplant")))</f>
        <v>Inaktiv</v>
      </c>
      <c r="Q67" s="21" t="str">
        <f ca="1">IF(IF(M67&lt;&gt;"Ja","",IF(COUNTIFS(Protokoll!$D$3:$D$202,A67,Protokoll!$K$3:$K$202,"Erledigt")=0,DATE(2026,1,1),_xludf.MAXIFS(Protokoll!$A$3:$A$202,Protokoll!$D$3:$D$202,A67,Protokoll!$K$3:$K$202,"Erledigt")+F67))="","",IF(M67&lt;&gt;"Ja","",IF(COUNTIFS(Protokoll!$D$3:$D$202,A67,Protokoll!$K$3:$K$202,"Erledigt")=0,DATE(2026,1,1),_xludf.MAXIFS(Protokoll!$A$3:$A$202,Protokoll!$D$3:$D$202,A67,Protokoll!$K$3:$K$202,"Erledigt")+F67))-TODAY())</f>
        <v/>
      </c>
    </row>
    <row r="68" spans="1:17" x14ac:dyDescent="0.25">
      <c r="A68" s="18"/>
      <c r="B68" s="19"/>
      <c r="C68" s="19"/>
      <c r="D68" s="19"/>
      <c r="E68" s="19"/>
      <c r="F68" s="19" t="str">
        <f>IFERROR(VLOOKUP(E68,Einstellungen!$F$19:$G$25,2,FALSE),"")</f>
        <v/>
      </c>
      <c r="G68" s="19"/>
      <c r="H68" s="19"/>
      <c r="I68" s="19"/>
      <c r="J68" s="19"/>
      <c r="K68" s="19"/>
      <c r="L68" s="19"/>
      <c r="M68" s="19"/>
      <c r="N68" s="20" t="str">
        <f>IF(COUNTIFS(Protokoll!$D$3:$D$202,A68,Protokoll!$K$3:$K$202,"Erledigt")=0,"",RIGHT("0"&amp;DAY(_xludf.MAXIFS(Protokoll!$A$3:$A$202,Protokoll!$D$3:$D$202,A68,Protokoll!$K$3:$K$202,"Erledigt")),2)&amp;"."&amp;RIGHT("0"&amp;MONTH(_xludf.MAXIFS(Protokoll!$A$3:$A$202,Protokoll!$D$3:$D$202,A68,Protokoll!$K$3:$K$202,"Erledigt")),2)&amp;"."&amp;YEAR(_xludf.MAXIFS(Protokoll!$A$3:$A$202,Protokoll!$D$3:$D$202,A68,Protokoll!$K$3:$K$202,"Erledigt")))</f>
        <v/>
      </c>
      <c r="O68" s="20" t="str">
        <f>IF(IF(M68&lt;&gt;"Ja","",IF(COUNTIFS(Protokoll!$D$3:$D$202,A68,Protokoll!$K$3:$K$202,"Erledigt")=0,DATE(2026,1,1),_xludf.MAXIFS(Protokoll!$A$3:$A$202,Protokoll!$D$3:$D$202,A68,Protokoll!$K$3:$K$202,"Erledigt")+F68))="","",RIGHT("0"&amp;DAY(IF(M68&lt;&gt;"Ja","",IF(COUNTIFS(Protokoll!$D$3:$D$202,A68,Protokoll!$K$3:$K$202,"Erledigt")=0,DATE(2026,1,1),_xludf.MAXIFS(Protokoll!$A$3:$A$202,Protokoll!$D$3:$D$202,A68,Protokoll!$K$3:$K$202,"Erledigt")+F68))),2)&amp;"."&amp;RIGHT("0"&amp;MONTH(IF(M68&lt;&gt;"Ja","",IF(COUNTIFS(Protokoll!$D$3:$D$202,A68,Protokoll!$K$3:$K$202,"Erledigt")=0,DATE(2026,1,1),_xludf.MAXIFS(Protokoll!$A$3:$A$202,Protokoll!$D$3:$D$202,A68,Protokoll!$K$3:$K$202,"Erledigt")+F68))),2)&amp;"."&amp;YEAR(IF(M68&lt;&gt;"Ja","",IF(COUNTIFS(Protokoll!$D$3:$D$202,A68,Protokoll!$K$3:$K$202,"Erledigt")=0,DATE(2026,1,1),_xludf.MAXIFS(Protokoll!$A$3:$A$202,Protokoll!$D$3:$D$202,A68,Protokoll!$K$3:$K$202,"Erledigt")+F68))))</f>
        <v/>
      </c>
      <c r="P68" s="19" t="str">
        <f ca="1">IF(M68&lt;&gt;"Ja","Inaktiv",IF(IF(M68&lt;&gt;"Ja","",IF(COUNTIFS(Protokoll!$D$3:$D$202,A68,Protokoll!$K$3:$K$202,"Erledigt")=0,DATE(2026,1,1),_xludf.MAXIFS(Protokoll!$A$3:$A$202,Protokoll!$D$3:$D$202,A68,Protokoll!$K$3:$K$202,"Erledigt")+F68))&lt;TODAY(),"Überfällig",IF(IF(M68&lt;&gt;"Ja","",IF(COUNTIFS(Protokoll!$D$3:$D$202,A68,Protokoll!$K$3:$K$202,"Erledigt")=0,DATE(2026,1,1),_xludf.MAXIFS(Protokoll!$A$3:$A$202,Protokoll!$D$3:$D$202,A68,Protokoll!$K$3:$K$202,"Erledigt")+F68))=TODAY(),"Heute","Geplant")))</f>
        <v>Inaktiv</v>
      </c>
      <c r="Q68" s="21" t="str">
        <f ca="1">IF(IF(M68&lt;&gt;"Ja","",IF(COUNTIFS(Protokoll!$D$3:$D$202,A68,Protokoll!$K$3:$K$202,"Erledigt")=0,DATE(2026,1,1),_xludf.MAXIFS(Protokoll!$A$3:$A$202,Protokoll!$D$3:$D$202,A68,Protokoll!$K$3:$K$202,"Erledigt")+F68))="","",IF(M68&lt;&gt;"Ja","",IF(COUNTIFS(Protokoll!$D$3:$D$202,A68,Protokoll!$K$3:$K$202,"Erledigt")=0,DATE(2026,1,1),_xludf.MAXIFS(Protokoll!$A$3:$A$202,Protokoll!$D$3:$D$202,A68,Protokoll!$K$3:$K$202,"Erledigt")+F68))-TODAY())</f>
        <v/>
      </c>
    </row>
    <row r="69" spans="1:17" x14ac:dyDescent="0.25">
      <c r="A69" s="18"/>
      <c r="B69" s="19"/>
      <c r="C69" s="19"/>
      <c r="D69" s="19"/>
      <c r="E69" s="19"/>
      <c r="F69" s="19" t="str">
        <f>IFERROR(VLOOKUP(E69,Einstellungen!$F$19:$G$25,2,FALSE),"")</f>
        <v/>
      </c>
      <c r="G69" s="19"/>
      <c r="H69" s="19"/>
      <c r="I69" s="19"/>
      <c r="J69" s="19"/>
      <c r="K69" s="19"/>
      <c r="L69" s="19"/>
      <c r="M69" s="19"/>
      <c r="N69" s="20" t="str">
        <f>IF(COUNTIFS(Protokoll!$D$3:$D$202,A69,Protokoll!$K$3:$K$202,"Erledigt")=0,"",RIGHT("0"&amp;DAY(_xludf.MAXIFS(Protokoll!$A$3:$A$202,Protokoll!$D$3:$D$202,A69,Protokoll!$K$3:$K$202,"Erledigt")),2)&amp;"."&amp;RIGHT("0"&amp;MONTH(_xludf.MAXIFS(Protokoll!$A$3:$A$202,Protokoll!$D$3:$D$202,A69,Protokoll!$K$3:$K$202,"Erledigt")),2)&amp;"."&amp;YEAR(_xludf.MAXIFS(Protokoll!$A$3:$A$202,Protokoll!$D$3:$D$202,A69,Protokoll!$K$3:$K$202,"Erledigt")))</f>
        <v/>
      </c>
      <c r="O69" s="20" t="str">
        <f>IF(IF(M69&lt;&gt;"Ja","",IF(COUNTIFS(Protokoll!$D$3:$D$202,A69,Protokoll!$K$3:$K$202,"Erledigt")=0,DATE(2026,1,1),_xludf.MAXIFS(Protokoll!$A$3:$A$202,Protokoll!$D$3:$D$202,A69,Protokoll!$K$3:$K$202,"Erledigt")+F69))="","",RIGHT("0"&amp;DAY(IF(M69&lt;&gt;"Ja","",IF(COUNTIFS(Protokoll!$D$3:$D$202,A69,Protokoll!$K$3:$K$202,"Erledigt")=0,DATE(2026,1,1),_xludf.MAXIFS(Protokoll!$A$3:$A$202,Protokoll!$D$3:$D$202,A69,Protokoll!$K$3:$K$202,"Erledigt")+F69))),2)&amp;"."&amp;RIGHT("0"&amp;MONTH(IF(M69&lt;&gt;"Ja","",IF(COUNTIFS(Protokoll!$D$3:$D$202,A69,Protokoll!$K$3:$K$202,"Erledigt")=0,DATE(2026,1,1),_xludf.MAXIFS(Protokoll!$A$3:$A$202,Protokoll!$D$3:$D$202,A69,Protokoll!$K$3:$K$202,"Erledigt")+F69))),2)&amp;"."&amp;YEAR(IF(M69&lt;&gt;"Ja","",IF(COUNTIFS(Protokoll!$D$3:$D$202,A69,Protokoll!$K$3:$K$202,"Erledigt")=0,DATE(2026,1,1),_xludf.MAXIFS(Protokoll!$A$3:$A$202,Protokoll!$D$3:$D$202,A69,Protokoll!$K$3:$K$202,"Erledigt")+F69))))</f>
        <v/>
      </c>
      <c r="P69" s="19" t="str">
        <f ca="1">IF(M69&lt;&gt;"Ja","Inaktiv",IF(IF(M69&lt;&gt;"Ja","",IF(COUNTIFS(Protokoll!$D$3:$D$202,A69,Protokoll!$K$3:$K$202,"Erledigt")=0,DATE(2026,1,1),_xludf.MAXIFS(Protokoll!$A$3:$A$202,Protokoll!$D$3:$D$202,A69,Protokoll!$K$3:$K$202,"Erledigt")+F69))&lt;TODAY(),"Überfällig",IF(IF(M69&lt;&gt;"Ja","",IF(COUNTIFS(Protokoll!$D$3:$D$202,A69,Protokoll!$K$3:$K$202,"Erledigt")=0,DATE(2026,1,1),_xludf.MAXIFS(Protokoll!$A$3:$A$202,Protokoll!$D$3:$D$202,A69,Protokoll!$K$3:$K$202,"Erledigt")+F69))=TODAY(),"Heute","Geplant")))</f>
        <v>Inaktiv</v>
      </c>
      <c r="Q69" s="21" t="str">
        <f ca="1">IF(IF(M69&lt;&gt;"Ja","",IF(COUNTIFS(Protokoll!$D$3:$D$202,A69,Protokoll!$K$3:$K$202,"Erledigt")=0,DATE(2026,1,1),_xludf.MAXIFS(Protokoll!$A$3:$A$202,Protokoll!$D$3:$D$202,A69,Protokoll!$K$3:$K$202,"Erledigt")+F69))="","",IF(M69&lt;&gt;"Ja","",IF(COUNTIFS(Protokoll!$D$3:$D$202,A69,Protokoll!$K$3:$K$202,"Erledigt")=0,DATE(2026,1,1),_xludf.MAXIFS(Protokoll!$A$3:$A$202,Protokoll!$D$3:$D$202,A69,Protokoll!$K$3:$K$202,"Erledigt")+F69))-TODAY())</f>
        <v/>
      </c>
    </row>
    <row r="70" spans="1:17" x14ac:dyDescent="0.25">
      <c r="A70" s="18"/>
      <c r="B70" s="19"/>
      <c r="C70" s="19"/>
      <c r="D70" s="19"/>
      <c r="E70" s="19"/>
      <c r="F70" s="19" t="str">
        <f>IFERROR(VLOOKUP(E70,Einstellungen!$F$19:$G$25,2,FALSE),"")</f>
        <v/>
      </c>
      <c r="G70" s="19"/>
      <c r="H70" s="19"/>
      <c r="I70" s="19"/>
      <c r="J70" s="19"/>
      <c r="K70" s="19"/>
      <c r="L70" s="19"/>
      <c r="M70" s="19"/>
      <c r="N70" s="20" t="str">
        <f>IF(COUNTIFS(Protokoll!$D$3:$D$202,A70,Protokoll!$K$3:$K$202,"Erledigt")=0,"",RIGHT("0"&amp;DAY(_xludf.MAXIFS(Protokoll!$A$3:$A$202,Protokoll!$D$3:$D$202,A70,Protokoll!$K$3:$K$202,"Erledigt")),2)&amp;"."&amp;RIGHT("0"&amp;MONTH(_xludf.MAXIFS(Protokoll!$A$3:$A$202,Protokoll!$D$3:$D$202,A70,Protokoll!$K$3:$K$202,"Erledigt")),2)&amp;"."&amp;YEAR(_xludf.MAXIFS(Protokoll!$A$3:$A$202,Protokoll!$D$3:$D$202,A70,Protokoll!$K$3:$K$202,"Erledigt")))</f>
        <v/>
      </c>
      <c r="O70" s="20" t="str">
        <f>IF(IF(M70&lt;&gt;"Ja","",IF(COUNTIFS(Protokoll!$D$3:$D$202,A70,Protokoll!$K$3:$K$202,"Erledigt")=0,DATE(2026,1,1),_xludf.MAXIFS(Protokoll!$A$3:$A$202,Protokoll!$D$3:$D$202,A70,Protokoll!$K$3:$K$202,"Erledigt")+F70))="","",RIGHT("0"&amp;DAY(IF(M70&lt;&gt;"Ja","",IF(COUNTIFS(Protokoll!$D$3:$D$202,A70,Protokoll!$K$3:$K$202,"Erledigt")=0,DATE(2026,1,1),_xludf.MAXIFS(Protokoll!$A$3:$A$202,Protokoll!$D$3:$D$202,A70,Protokoll!$K$3:$K$202,"Erledigt")+F70))),2)&amp;"."&amp;RIGHT("0"&amp;MONTH(IF(M70&lt;&gt;"Ja","",IF(COUNTIFS(Protokoll!$D$3:$D$202,A70,Protokoll!$K$3:$K$202,"Erledigt")=0,DATE(2026,1,1),_xludf.MAXIFS(Protokoll!$A$3:$A$202,Protokoll!$D$3:$D$202,A70,Protokoll!$K$3:$K$202,"Erledigt")+F70))),2)&amp;"."&amp;YEAR(IF(M70&lt;&gt;"Ja","",IF(COUNTIFS(Protokoll!$D$3:$D$202,A70,Protokoll!$K$3:$K$202,"Erledigt")=0,DATE(2026,1,1),_xludf.MAXIFS(Protokoll!$A$3:$A$202,Protokoll!$D$3:$D$202,A70,Protokoll!$K$3:$K$202,"Erledigt")+F70))))</f>
        <v/>
      </c>
      <c r="P70" s="19" t="str">
        <f ca="1">IF(M70&lt;&gt;"Ja","Inaktiv",IF(IF(M70&lt;&gt;"Ja","",IF(COUNTIFS(Protokoll!$D$3:$D$202,A70,Protokoll!$K$3:$K$202,"Erledigt")=0,DATE(2026,1,1),_xludf.MAXIFS(Protokoll!$A$3:$A$202,Protokoll!$D$3:$D$202,A70,Protokoll!$K$3:$K$202,"Erledigt")+F70))&lt;TODAY(),"Überfällig",IF(IF(M70&lt;&gt;"Ja","",IF(COUNTIFS(Protokoll!$D$3:$D$202,A70,Protokoll!$K$3:$K$202,"Erledigt")=0,DATE(2026,1,1),_xludf.MAXIFS(Protokoll!$A$3:$A$202,Protokoll!$D$3:$D$202,A70,Protokoll!$K$3:$K$202,"Erledigt")+F70))=TODAY(),"Heute","Geplant")))</f>
        <v>Inaktiv</v>
      </c>
      <c r="Q70" s="21" t="str">
        <f ca="1">IF(IF(M70&lt;&gt;"Ja","",IF(COUNTIFS(Protokoll!$D$3:$D$202,A70,Protokoll!$K$3:$K$202,"Erledigt")=0,DATE(2026,1,1),_xludf.MAXIFS(Protokoll!$A$3:$A$202,Protokoll!$D$3:$D$202,A70,Protokoll!$K$3:$K$202,"Erledigt")+F70))="","",IF(M70&lt;&gt;"Ja","",IF(COUNTIFS(Protokoll!$D$3:$D$202,A70,Protokoll!$K$3:$K$202,"Erledigt")=0,DATE(2026,1,1),_xludf.MAXIFS(Protokoll!$A$3:$A$202,Protokoll!$D$3:$D$202,A70,Protokoll!$K$3:$K$202,"Erledigt")+F70))-TODAY())</f>
        <v/>
      </c>
    </row>
    <row r="71" spans="1:17" x14ac:dyDescent="0.25">
      <c r="A71" s="18"/>
      <c r="B71" s="19"/>
      <c r="C71" s="19"/>
      <c r="D71" s="19"/>
      <c r="E71" s="19"/>
      <c r="F71" s="19" t="str">
        <f>IFERROR(VLOOKUP(E71,Einstellungen!$F$19:$G$25,2,FALSE),"")</f>
        <v/>
      </c>
      <c r="G71" s="19"/>
      <c r="H71" s="19"/>
      <c r="I71" s="19"/>
      <c r="J71" s="19"/>
      <c r="K71" s="19"/>
      <c r="L71" s="19"/>
      <c r="M71" s="19"/>
      <c r="N71" s="20" t="str">
        <f>IF(COUNTIFS(Protokoll!$D$3:$D$202,A71,Protokoll!$K$3:$K$202,"Erledigt")=0,"",RIGHT("0"&amp;DAY(_xludf.MAXIFS(Protokoll!$A$3:$A$202,Protokoll!$D$3:$D$202,A71,Protokoll!$K$3:$K$202,"Erledigt")),2)&amp;"."&amp;RIGHT("0"&amp;MONTH(_xludf.MAXIFS(Protokoll!$A$3:$A$202,Protokoll!$D$3:$D$202,A71,Protokoll!$K$3:$K$202,"Erledigt")),2)&amp;"."&amp;YEAR(_xludf.MAXIFS(Protokoll!$A$3:$A$202,Protokoll!$D$3:$D$202,A71,Protokoll!$K$3:$K$202,"Erledigt")))</f>
        <v/>
      </c>
      <c r="O71" s="20" t="str">
        <f>IF(IF(M71&lt;&gt;"Ja","",IF(COUNTIFS(Protokoll!$D$3:$D$202,A71,Protokoll!$K$3:$K$202,"Erledigt")=0,DATE(2026,1,1),_xludf.MAXIFS(Protokoll!$A$3:$A$202,Protokoll!$D$3:$D$202,A71,Protokoll!$K$3:$K$202,"Erledigt")+F71))="","",RIGHT("0"&amp;DAY(IF(M71&lt;&gt;"Ja","",IF(COUNTIFS(Protokoll!$D$3:$D$202,A71,Protokoll!$K$3:$K$202,"Erledigt")=0,DATE(2026,1,1),_xludf.MAXIFS(Protokoll!$A$3:$A$202,Protokoll!$D$3:$D$202,A71,Protokoll!$K$3:$K$202,"Erledigt")+F71))),2)&amp;"."&amp;RIGHT("0"&amp;MONTH(IF(M71&lt;&gt;"Ja","",IF(COUNTIFS(Protokoll!$D$3:$D$202,A71,Protokoll!$K$3:$K$202,"Erledigt")=0,DATE(2026,1,1),_xludf.MAXIFS(Protokoll!$A$3:$A$202,Protokoll!$D$3:$D$202,A71,Protokoll!$K$3:$K$202,"Erledigt")+F71))),2)&amp;"."&amp;YEAR(IF(M71&lt;&gt;"Ja","",IF(COUNTIFS(Protokoll!$D$3:$D$202,A71,Protokoll!$K$3:$K$202,"Erledigt")=0,DATE(2026,1,1),_xludf.MAXIFS(Protokoll!$A$3:$A$202,Protokoll!$D$3:$D$202,A71,Protokoll!$K$3:$K$202,"Erledigt")+F71))))</f>
        <v/>
      </c>
      <c r="P71" s="19" t="str">
        <f ca="1">IF(M71&lt;&gt;"Ja","Inaktiv",IF(IF(M71&lt;&gt;"Ja","",IF(COUNTIFS(Protokoll!$D$3:$D$202,A71,Protokoll!$K$3:$K$202,"Erledigt")=0,DATE(2026,1,1),_xludf.MAXIFS(Protokoll!$A$3:$A$202,Protokoll!$D$3:$D$202,A71,Protokoll!$K$3:$K$202,"Erledigt")+F71))&lt;TODAY(),"Überfällig",IF(IF(M71&lt;&gt;"Ja","",IF(COUNTIFS(Protokoll!$D$3:$D$202,A71,Protokoll!$K$3:$K$202,"Erledigt")=0,DATE(2026,1,1),_xludf.MAXIFS(Protokoll!$A$3:$A$202,Protokoll!$D$3:$D$202,A71,Protokoll!$K$3:$K$202,"Erledigt")+F71))=TODAY(),"Heute","Geplant")))</f>
        <v>Inaktiv</v>
      </c>
      <c r="Q71" s="21" t="str">
        <f ca="1">IF(IF(M71&lt;&gt;"Ja","",IF(COUNTIFS(Protokoll!$D$3:$D$202,A71,Protokoll!$K$3:$K$202,"Erledigt")=0,DATE(2026,1,1),_xludf.MAXIFS(Protokoll!$A$3:$A$202,Protokoll!$D$3:$D$202,A71,Protokoll!$K$3:$K$202,"Erledigt")+F71))="","",IF(M71&lt;&gt;"Ja","",IF(COUNTIFS(Protokoll!$D$3:$D$202,A71,Protokoll!$K$3:$K$202,"Erledigt")=0,DATE(2026,1,1),_xludf.MAXIFS(Protokoll!$A$3:$A$202,Protokoll!$D$3:$D$202,A71,Protokoll!$K$3:$K$202,"Erledigt")+F71))-TODAY())</f>
        <v/>
      </c>
    </row>
    <row r="72" spans="1:17" x14ac:dyDescent="0.25">
      <c r="A72" s="18"/>
      <c r="B72" s="19"/>
      <c r="C72" s="19"/>
      <c r="D72" s="19"/>
      <c r="E72" s="19"/>
      <c r="F72" s="19" t="str">
        <f>IFERROR(VLOOKUP(E72,Einstellungen!$F$19:$G$25,2,FALSE),"")</f>
        <v/>
      </c>
      <c r="G72" s="19"/>
      <c r="H72" s="19"/>
      <c r="I72" s="19"/>
      <c r="J72" s="19"/>
      <c r="K72" s="19"/>
      <c r="L72" s="19"/>
      <c r="M72" s="19"/>
      <c r="N72" s="20" t="str">
        <f>IF(COUNTIFS(Protokoll!$D$3:$D$202,A72,Protokoll!$K$3:$K$202,"Erledigt")=0,"",RIGHT("0"&amp;DAY(_xludf.MAXIFS(Protokoll!$A$3:$A$202,Protokoll!$D$3:$D$202,A72,Protokoll!$K$3:$K$202,"Erledigt")),2)&amp;"."&amp;RIGHT("0"&amp;MONTH(_xludf.MAXIFS(Protokoll!$A$3:$A$202,Protokoll!$D$3:$D$202,A72,Protokoll!$K$3:$K$202,"Erledigt")),2)&amp;"."&amp;YEAR(_xludf.MAXIFS(Protokoll!$A$3:$A$202,Protokoll!$D$3:$D$202,A72,Protokoll!$K$3:$K$202,"Erledigt")))</f>
        <v/>
      </c>
      <c r="O72" s="20" t="str">
        <f>IF(IF(M72&lt;&gt;"Ja","",IF(COUNTIFS(Protokoll!$D$3:$D$202,A72,Protokoll!$K$3:$K$202,"Erledigt")=0,DATE(2026,1,1),_xludf.MAXIFS(Protokoll!$A$3:$A$202,Protokoll!$D$3:$D$202,A72,Protokoll!$K$3:$K$202,"Erledigt")+F72))="","",RIGHT("0"&amp;DAY(IF(M72&lt;&gt;"Ja","",IF(COUNTIFS(Protokoll!$D$3:$D$202,A72,Protokoll!$K$3:$K$202,"Erledigt")=0,DATE(2026,1,1),_xludf.MAXIFS(Protokoll!$A$3:$A$202,Protokoll!$D$3:$D$202,A72,Protokoll!$K$3:$K$202,"Erledigt")+F72))),2)&amp;"."&amp;RIGHT("0"&amp;MONTH(IF(M72&lt;&gt;"Ja","",IF(COUNTIFS(Protokoll!$D$3:$D$202,A72,Protokoll!$K$3:$K$202,"Erledigt")=0,DATE(2026,1,1),_xludf.MAXIFS(Protokoll!$A$3:$A$202,Protokoll!$D$3:$D$202,A72,Protokoll!$K$3:$K$202,"Erledigt")+F72))),2)&amp;"."&amp;YEAR(IF(M72&lt;&gt;"Ja","",IF(COUNTIFS(Protokoll!$D$3:$D$202,A72,Protokoll!$K$3:$K$202,"Erledigt")=0,DATE(2026,1,1),_xludf.MAXIFS(Protokoll!$A$3:$A$202,Protokoll!$D$3:$D$202,A72,Protokoll!$K$3:$K$202,"Erledigt")+F72))))</f>
        <v/>
      </c>
      <c r="P72" s="19" t="str">
        <f ca="1">IF(M72&lt;&gt;"Ja","Inaktiv",IF(IF(M72&lt;&gt;"Ja","",IF(COUNTIFS(Protokoll!$D$3:$D$202,A72,Protokoll!$K$3:$K$202,"Erledigt")=0,DATE(2026,1,1),_xludf.MAXIFS(Protokoll!$A$3:$A$202,Protokoll!$D$3:$D$202,A72,Protokoll!$K$3:$K$202,"Erledigt")+F72))&lt;TODAY(),"Überfällig",IF(IF(M72&lt;&gt;"Ja","",IF(COUNTIFS(Protokoll!$D$3:$D$202,A72,Protokoll!$K$3:$K$202,"Erledigt")=0,DATE(2026,1,1),_xludf.MAXIFS(Protokoll!$A$3:$A$202,Protokoll!$D$3:$D$202,A72,Protokoll!$K$3:$K$202,"Erledigt")+F72))=TODAY(),"Heute","Geplant")))</f>
        <v>Inaktiv</v>
      </c>
      <c r="Q72" s="21" t="str">
        <f ca="1">IF(IF(M72&lt;&gt;"Ja","",IF(COUNTIFS(Protokoll!$D$3:$D$202,A72,Protokoll!$K$3:$K$202,"Erledigt")=0,DATE(2026,1,1),_xludf.MAXIFS(Protokoll!$A$3:$A$202,Protokoll!$D$3:$D$202,A72,Protokoll!$K$3:$K$202,"Erledigt")+F72))="","",IF(M72&lt;&gt;"Ja","",IF(COUNTIFS(Protokoll!$D$3:$D$202,A72,Protokoll!$K$3:$K$202,"Erledigt")=0,DATE(2026,1,1),_xludf.MAXIFS(Protokoll!$A$3:$A$202,Protokoll!$D$3:$D$202,A72,Protokoll!$K$3:$K$202,"Erledigt")+F72))-TODAY())</f>
        <v/>
      </c>
    </row>
    <row r="73" spans="1:17" x14ac:dyDescent="0.25">
      <c r="A73" s="18"/>
      <c r="B73" s="19"/>
      <c r="C73" s="19"/>
      <c r="D73" s="19"/>
      <c r="E73" s="19"/>
      <c r="F73" s="19" t="str">
        <f>IFERROR(VLOOKUP(E73,Einstellungen!$F$19:$G$25,2,FALSE),"")</f>
        <v/>
      </c>
      <c r="G73" s="19"/>
      <c r="H73" s="19"/>
      <c r="I73" s="19"/>
      <c r="J73" s="19"/>
      <c r="K73" s="19"/>
      <c r="L73" s="19"/>
      <c r="M73" s="19"/>
      <c r="N73" s="20" t="str">
        <f>IF(COUNTIFS(Protokoll!$D$3:$D$202,A73,Protokoll!$K$3:$K$202,"Erledigt")=0,"",RIGHT("0"&amp;DAY(_xludf.MAXIFS(Protokoll!$A$3:$A$202,Protokoll!$D$3:$D$202,A73,Protokoll!$K$3:$K$202,"Erledigt")),2)&amp;"."&amp;RIGHT("0"&amp;MONTH(_xludf.MAXIFS(Protokoll!$A$3:$A$202,Protokoll!$D$3:$D$202,A73,Protokoll!$K$3:$K$202,"Erledigt")),2)&amp;"."&amp;YEAR(_xludf.MAXIFS(Protokoll!$A$3:$A$202,Protokoll!$D$3:$D$202,A73,Protokoll!$K$3:$K$202,"Erledigt")))</f>
        <v/>
      </c>
      <c r="O73" s="20" t="str">
        <f>IF(IF(M73&lt;&gt;"Ja","",IF(COUNTIFS(Protokoll!$D$3:$D$202,A73,Protokoll!$K$3:$K$202,"Erledigt")=0,DATE(2026,1,1),_xludf.MAXIFS(Protokoll!$A$3:$A$202,Protokoll!$D$3:$D$202,A73,Protokoll!$K$3:$K$202,"Erledigt")+F73))="","",RIGHT("0"&amp;DAY(IF(M73&lt;&gt;"Ja","",IF(COUNTIFS(Protokoll!$D$3:$D$202,A73,Protokoll!$K$3:$K$202,"Erledigt")=0,DATE(2026,1,1),_xludf.MAXIFS(Protokoll!$A$3:$A$202,Protokoll!$D$3:$D$202,A73,Protokoll!$K$3:$K$202,"Erledigt")+F73))),2)&amp;"."&amp;RIGHT("0"&amp;MONTH(IF(M73&lt;&gt;"Ja","",IF(COUNTIFS(Protokoll!$D$3:$D$202,A73,Protokoll!$K$3:$K$202,"Erledigt")=0,DATE(2026,1,1),_xludf.MAXIFS(Protokoll!$A$3:$A$202,Protokoll!$D$3:$D$202,A73,Protokoll!$K$3:$K$202,"Erledigt")+F73))),2)&amp;"."&amp;YEAR(IF(M73&lt;&gt;"Ja","",IF(COUNTIFS(Protokoll!$D$3:$D$202,A73,Protokoll!$K$3:$K$202,"Erledigt")=0,DATE(2026,1,1),_xludf.MAXIFS(Protokoll!$A$3:$A$202,Protokoll!$D$3:$D$202,A73,Protokoll!$K$3:$K$202,"Erledigt")+F73))))</f>
        <v/>
      </c>
      <c r="P73" s="19" t="str">
        <f ca="1">IF(M73&lt;&gt;"Ja","Inaktiv",IF(IF(M73&lt;&gt;"Ja","",IF(COUNTIFS(Protokoll!$D$3:$D$202,A73,Protokoll!$K$3:$K$202,"Erledigt")=0,DATE(2026,1,1),_xludf.MAXIFS(Protokoll!$A$3:$A$202,Protokoll!$D$3:$D$202,A73,Protokoll!$K$3:$K$202,"Erledigt")+F73))&lt;TODAY(),"Überfällig",IF(IF(M73&lt;&gt;"Ja","",IF(COUNTIFS(Protokoll!$D$3:$D$202,A73,Protokoll!$K$3:$K$202,"Erledigt")=0,DATE(2026,1,1),_xludf.MAXIFS(Protokoll!$A$3:$A$202,Protokoll!$D$3:$D$202,A73,Protokoll!$K$3:$K$202,"Erledigt")+F73))=TODAY(),"Heute","Geplant")))</f>
        <v>Inaktiv</v>
      </c>
      <c r="Q73" s="21" t="str">
        <f ca="1">IF(IF(M73&lt;&gt;"Ja","",IF(COUNTIFS(Protokoll!$D$3:$D$202,A73,Protokoll!$K$3:$K$202,"Erledigt")=0,DATE(2026,1,1),_xludf.MAXIFS(Protokoll!$A$3:$A$202,Protokoll!$D$3:$D$202,A73,Protokoll!$K$3:$K$202,"Erledigt")+F73))="","",IF(M73&lt;&gt;"Ja","",IF(COUNTIFS(Protokoll!$D$3:$D$202,A73,Protokoll!$K$3:$K$202,"Erledigt")=0,DATE(2026,1,1),_xludf.MAXIFS(Protokoll!$A$3:$A$202,Protokoll!$D$3:$D$202,A73,Protokoll!$K$3:$K$202,"Erledigt")+F73))-TODAY())</f>
        <v/>
      </c>
    </row>
    <row r="74" spans="1:17" x14ac:dyDescent="0.25">
      <c r="A74" s="18"/>
      <c r="B74" s="19"/>
      <c r="C74" s="19"/>
      <c r="D74" s="19"/>
      <c r="E74" s="19"/>
      <c r="F74" s="19" t="str">
        <f>IFERROR(VLOOKUP(E74,Einstellungen!$F$19:$G$25,2,FALSE),"")</f>
        <v/>
      </c>
      <c r="G74" s="19"/>
      <c r="H74" s="19"/>
      <c r="I74" s="19"/>
      <c r="J74" s="19"/>
      <c r="K74" s="19"/>
      <c r="L74" s="19"/>
      <c r="M74" s="19"/>
      <c r="N74" s="20" t="str">
        <f>IF(COUNTIFS(Protokoll!$D$3:$D$202,A74,Protokoll!$K$3:$K$202,"Erledigt")=0,"",RIGHT("0"&amp;DAY(_xludf.MAXIFS(Protokoll!$A$3:$A$202,Protokoll!$D$3:$D$202,A74,Protokoll!$K$3:$K$202,"Erledigt")),2)&amp;"."&amp;RIGHT("0"&amp;MONTH(_xludf.MAXIFS(Protokoll!$A$3:$A$202,Protokoll!$D$3:$D$202,A74,Protokoll!$K$3:$K$202,"Erledigt")),2)&amp;"."&amp;YEAR(_xludf.MAXIFS(Protokoll!$A$3:$A$202,Protokoll!$D$3:$D$202,A74,Protokoll!$K$3:$K$202,"Erledigt")))</f>
        <v/>
      </c>
      <c r="O74" s="20" t="str">
        <f>IF(IF(M74&lt;&gt;"Ja","",IF(COUNTIFS(Protokoll!$D$3:$D$202,A74,Protokoll!$K$3:$K$202,"Erledigt")=0,DATE(2026,1,1),_xludf.MAXIFS(Protokoll!$A$3:$A$202,Protokoll!$D$3:$D$202,A74,Protokoll!$K$3:$K$202,"Erledigt")+F74))="","",RIGHT("0"&amp;DAY(IF(M74&lt;&gt;"Ja","",IF(COUNTIFS(Protokoll!$D$3:$D$202,A74,Protokoll!$K$3:$K$202,"Erledigt")=0,DATE(2026,1,1),_xludf.MAXIFS(Protokoll!$A$3:$A$202,Protokoll!$D$3:$D$202,A74,Protokoll!$K$3:$K$202,"Erledigt")+F74))),2)&amp;"."&amp;RIGHT("0"&amp;MONTH(IF(M74&lt;&gt;"Ja","",IF(COUNTIFS(Protokoll!$D$3:$D$202,A74,Protokoll!$K$3:$K$202,"Erledigt")=0,DATE(2026,1,1),_xludf.MAXIFS(Protokoll!$A$3:$A$202,Protokoll!$D$3:$D$202,A74,Protokoll!$K$3:$K$202,"Erledigt")+F74))),2)&amp;"."&amp;YEAR(IF(M74&lt;&gt;"Ja","",IF(COUNTIFS(Protokoll!$D$3:$D$202,A74,Protokoll!$K$3:$K$202,"Erledigt")=0,DATE(2026,1,1),_xludf.MAXIFS(Protokoll!$A$3:$A$202,Protokoll!$D$3:$D$202,A74,Protokoll!$K$3:$K$202,"Erledigt")+F74))))</f>
        <v/>
      </c>
      <c r="P74" s="19" t="str">
        <f ca="1">IF(M74&lt;&gt;"Ja","Inaktiv",IF(IF(M74&lt;&gt;"Ja","",IF(COUNTIFS(Protokoll!$D$3:$D$202,A74,Protokoll!$K$3:$K$202,"Erledigt")=0,DATE(2026,1,1),_xludf.MAXIFS(Protokoll!$A$3:$A$202,Protokoll!$D$3:$D$202,A74,Protokoll!$K$3:$K$202,"Erledigt")+F74))&lt;TODAY(),"Überfällig",IF(IF(M74&lt;&gt;"Ja","",IF(COUNTIFS(Protokoll!$D$3:$D$202,A74,Protokoll!$K$3:$K$202,"Erledigt")=0,DATE(2026,1,1),_xludf.MAXIFS(Protokoll!$A$3:$A$202,Protokoll!$D$3:$D$202,A74,Protokoll!$K$3:$K$202,"Erledigt")+F74))=TODAY(),"Heute","Geplant")))</f>
        <v>Inaktiv</v>
      </c>
      <c r="Q74" s="21" t="str">
        <f ca="1">IF(IF(M74&lt;&gt;"Ja","",IF(COUNTIFS(Protokoll!$D$3:$D$202,A74,Protokoll!$K$3:$K$202,"Erledigt")=0,DATE(2026,1,1),_xludf.MAXIFS(Protokoll!$A$3:$A$202,Protokoll!$D$3:$D$202,A74,Protokoll!$K$3:$K$202,"Erledigt")+F74))="","",IF(M74&lt;&gt;"Ja","",IF(COUNTIFS(Protokoll!$D$3:$D$202,A74,Protokoll!$K$3:$K$202,"Erledigt")=0,DATE(2026,1,1),_xludf.MAXIFS(Protokoll!$A$3:$A$202,Protokoll!$D$3:$D$202,A74,Protokoll!$K$3:$K$202,"Erledigt")+F74))-TODAY())</f>
        <v/>
      </c>
    </row>
    <row r="75" spans="1:17" x14ac:dyDescent="0.25">
      <c r="A75" s="18"/>
      <c r="B75" s="19"/>
      <c r="C75" s="19"/>
      <c r="D75" s="19"/>
      <c r="E75" s="19"/>
      <c r="F75" s="19" t="str">
        <f>IFERROR(VLOOKUP(E75,Einstellungen!$F$19:$G$25,2,FALSE),"")</f>
        <v/>
      </c>
      <c r="G75" s="19"/>
      <c r="H75" s="19"/>
      <c r="I75" s="19"/>
      <c r="J75" s="19"/>
      <c r="K75" s="19"/>
      <c r="L75" s="19"/>
      <c r="M75" s="19"/>
      <c r="N75" s="20" t="str">
        <f>IF(COUNTIFS(Protokoll!$D$3:$D$202,A75,Protokoll!$K$3:$K$202,"Erledigt")=0,"",RIGHT("0"&amp;DAY(_xludf.MAXIFS(Protokoll!$A$3:$A$202,Protokoll!$D$3:$D$202,A75,Protokoll!$K$3:$K$202,"Erledigt")),2)&amp;"."&amp;RIGHT("0"&amp;MONTH(_xludf.MAXIFS(Protokoll!$A$3:$A$202,Protokoll!$D$3:$D$202,A75,Protokoll!$K$3:$K$202,"Erledigt")),2)&amp;"."&amp;YEAR(_xludf.MAXIFS(Protokoll!$A$3:$A$202,Protokoll!$D$3:$D$202,A75,Protokoll!$K$3:$K$202,"Erledigt")))</f>
        <v/>
      </c>
      <c r="O75" s="20" t="str">
        <f>IF(IF(M75&lt;&gt;"Ja","",IF(COUNTIFS(Protokoll!$D$3:$D$202,A75,Protokoll!$K$3:$K$202,"Erledigt")=0,DATE(2026,1,1),_xludf.MAXIFS(Protokoll!$A$3:$A$202,Protokoll!$D$3:$D$202,A75,Protokoll!$K$3:$K$202,"Erledigt")+F75))="","",RIGHT("0"&amp;DAY(IF(M75&lt;&gt;"Ja","",IF(COUNTIFS(Protokoll!$D$3:$D$202,A75,Protokoll!$K$3:$K$202,"Erledigt")=0,DATE(2026,1,1),_xludf.MAXIFS(Protokoll!$A$3:$A$202,Protokoll!$D$3:$D$202,A75,Protokoll!$K$3:$K$202,"Erledigt")+F75))),2)&amp;"."&amp;RIGHT("0"&amp;MONTH(IF(M75&lt;&gt;"Ja","",IF(COUNTIFS(Protokoll!$D$3:$D$202,A75,Protokoll!$K$3:$K$202,"Erledigt")=0,DATE(2026,1,1),_xludf.MAXIFS(Protokoll!$A$3:$A$202,Protokoll!$D$3:$D$202,A75,Protokoll!$K$3:$K$202,"Erledigt")+F75))),2)&amp;"."&amp;YEAR(IF(M75&lt;&gt;"Ja","",IF(COUNTIFS(Protokoll!$D$3:$D$202,A75,Protokoll!$K$3:$K$202,"Erledigt")=0,DATE(2026,1,1),_xludf.MAXIFS(Protokoll!$A$3:$A$202,Protokoll!$D$3:$D$202,A75,Protokoll!$K$3:$K$202,"Erledigt")+F75))))</f>
        <v/>
      </c>
      <c r="P75" s="19" t="str">
        <f ca="1">IF(M75&lt;&gt;"Ja","Inaktiv",IF(IF(M75&lt;&gt;"Ja","",IF(COUNTIFS(Protokoll!$D$3:$D$202,A75,Protokoll!$K$3:$K$202,"Erledigt")=0,DATE(2026,1,1),_xludf.MAXIFS(Protokoll!$A$3:$A$202,Protokoll!$D$3:$D$202,A75,Protokoll!$K$3:$K$202,"Erledigt")+F75))&lt;TODAY(),"Überfällig",IF(IF(M75&lt;&gt;"Ja","",IF(COUNTIFS(Protokoll!$D$3:$D$202,A75,Protokoll!$K$3:$K$202,"Erledigt")=0,DATE(2026,1,1),_xludf.MAXIFS(Protokoll!$A$3:$A$202,Protokoll!$D$3:$D$202,A75,Protokoll!$K$3:$K$202,"Erledigt")+F75))=TODAY(),"Heute","Geplant")))</f>
        <v>Inaktiv</v>
      </c>
      <c r="Q75" s="21" t="str">
        <f ca="1">IF(IF(M75&lt;&gt;"Ja","",IF(COUNTIFS(Protokoll!$D$3:$D$202,A75,Protokoll!$K$3:$K$202,"Erledigt")=0,DATE(2026,1,1),_xludf.MAXIFS(Protokoll!$A$3:$A$202,Protokoll!$D$3:$D$202,A75,Protokoll!$K$3:$K$202,"Erledigt")+F75))="","",IF(M75&lt;&gt;"Ja","",IF(COUNTIFS(Protokoll!$D$3:$D$202,A75,Protokoll!$K$3:$K$202,"Erledigt")=0,DATE(2026,1,1),_xludf.MAXIFS(Protokoll!$A$3:$A$202,Protokoll!$D$3:$D$202,A75,Protokoll!$K$3:$K$202,"Erledigt")+F75))-TODAY())</f>
        <v/>
      </c>
    </row>
    <row r="76" spans="1:17" x14ac:dyDescent="0.25">
      <c r="A76" s="18"/>
      <c r="B76" s="19"/>
      <c r="C76" s="19"/>
      <c r="D76" s="19"/>
      <c r="E76" s="19"/>
      <c r="F76" s="19" t="str">
        <f>IFERROR(VLOOKUP(E76,Einstellungen!$F$19:$G$25,2,FALSE),"")</f>
        <v/>
      </c>
      <c r="G76" s="19"/>
      <c r="H76" s="19"/>
      <c r="I76" s="19"/>
      <c r="J76" s="19"/>
      <c r="K76" s="19"/>
      <c r="L76" s="19"/>
      <c r="M76" s="19"/>
      <c r="N76" s="20" t="str">
        <f>IF(COUNTIFS(Protokoll!$D$3:$D$202,A76,Protokoll!$K$3:$K$202,"Erledigt")=0,"",RIGHT("0"&amp;DAY(_xludf.MAXIFS(Protokoll!$A$3:$A$202,Protokoll!$D$3:$D$202,A76,Protokoll!$K$3:$K$202,"Erledigt")),2)&amp;"."&amp;RIGHT("0"&amp;MONTH(_xludf.MAXIFS(Protokoll!$A$3:$A$202,Protokoll!$D$3:$D$202,A76,Protokoll!$K$3:$K$202,"Erledigt")),2)&amp;"."&amp;YEAR(_xludf.MAXIFS(Protokoll!$A$3:$A$202,Protokoll!$D$3:$D$202,A76,Protokoll!$K$3:$K$202,"Erledigt")))</f>
        <v/>
      </c>
      <c r="O76" s="20" t="str">
        <f>IF(IF(M76&lt;&gt;"Ja","",IF(COUNTIFS(Protokoll!$D$3:$D$202,A76,Protokoll!$K$3:$K$202,"Erledigt")=0,DATE(2026,1,1),_xludf.MAXIFS(Protokoll!$A$3:$A$202,Protokoll!$D$3:$D$202,A76,Protokoll!$K$3:$K$202,"Erledigt")+F76))="","",RIGHT("0"&amp;DAY(IF(M76&lt;&gt;"Ja","",IF(COUNTIFS(Protokoll!$D$3:$D$202,A76,Protokoll!$K$3:$K$202,"Erledigt")=0,DATE(2026,1,1),_xludf.MAXIFS(Protokoll!$A$3:$A$202,Protokoll!$D$3:$D$202,A76,Protokoll!$K$3:$K$202,"Erledigt")+F76))),2)&amp;"."&amp;RIGHT("0"&amp;MONTH(IF(M76&lt;&gt;"Ja","",IF(COUNTIFS(Protokoll!$D$3:$D$202,A76,Protokoll!$K$3:$K$202,"Erledigt")=0,DATE(2026,1,1),_xludf.MAXIFS(Protokoll!$A$3:$A$202,Protokoll!$D$3:$D$202,A76,Protokoll!$K$3:$K$202,"Erledigt")+F76))),2)&amp;"."&amp;YEAR(IF(M76&lt;&gt;"Ja","",IF(COUNTIFS(Protokoll!$D$3:$D$202,A76,Protokoll!$K$3:$K$202,"Erledigt")=0,DATE(2026,1,1),_xludf.MAXIFS(Protokoll!$A$3:$A$202,Protokoll!$D$3:$D$202,A76,Protokoll!$K$3:$K$202,"Erledigt")+F76))))</f>
        <v/>
      </c>
      <c r="P76" s="19" t="str">
        <f ca="1">IF(M76&lt;&gt;"Ja","Inaktiv",IF(IF(M76&lt;&gt;"Ja","",IF(COUNTIFS(Protokoll!$D$3:$D$202,A76,Protokoll!$K$3:$K$202,"Erledigt")=0,DATE(2026,1,1),_xludf.MAXIFS(Protokoll!$A$3:$A$202,Protokoll!$D$3:$D$202,A76,Protokoll!$K$3:$K$202,"Erledigt")+F76))&lt;TODAY(),"Überfällig",IF(IF(M76&lt;&gt;"Ja","",IF(COUNTIFS(Protokoll!$D$3:$D$202,A76,Protokoll!$K$3:$K$202,"Erledigt")=0,DATE(2026,1,1),_xludf.MAXIFS(Protokoll!$A$3:$A$202,Protokoll!$D$3:$D$202,A76,Protokoll!$K$3:$K$202,"Erledigt")+F76))=TODAY(),"Heute","Geplant")))</f>
        <v>Inaktiv</v>
      </c>
      <c r="Q76" s="21" t="str">
        <f ca="1">IF(IF(M76&lt;&gt;"Ja","",IF(COUNTIFS(Protokoll!$D$3:$D$202,A76,Protokoll!$K$3:$K$202,"Erledigt")=0,DATE(2026,1,1),_xludf.MAXIFS(Protokoll!$A$3:$A$202,Protokoll!$D$3:$D$202,A76,Protokoll!$K$3:$K$202,"Erledigt")+F76))="","",IF(M76&lt;&gt;"Ja","",IF(COUNTIFS(Protokoll!$D$3:$D$202,A76,Protokoll!$K$3:$K$202,"Erledigt")=0,DATE(2026,1,1),_xludf.MAXIFS(Protokoll!$A$3:$A$202,Protokoll!$D$3:$D$202,A76,Protokoll!$K$3:$K$202,"Erledigt")+F76))-TODAY())</f>
        <v/>
      </c>
    </row>
    <row r="77" spans="1:17" x14ac:dyDescent="0.25">
      <c r="A77" s="18"/>
      <c r="B77" s="19"/>
      <c r="C77" s="19"/>
      <c r="D77" s="19"/>
      <c r="E77" s="19"/>
      <c r="F77" s="19" t="str">
        <f>IFERROR(VLOOKUP(E77,Einstellungen!$F$19:$G$25,2,FALSE),"")</f>
        <v/>
      </c>
      <c r="G77" s="19"/>
      <c r="H77" s="19"/>
      <c r="I77" s="19"/>
      <c r="J77" s="19"/>
      <c r="K77" s="19"/>
      <c r="L77" s="19"/>
      <c r="M77" s="19"/>
      <c r="N77" s="20" t="str">
        <f>IF(COUNTIFS(Protokoll!$D$3:$D$202,A77,Protokoll!$K$3:$K$202,"Erledigt")=0,"",RIGHT("0"&amp;DAY(_xludf.MAXIFS(Protokoll!$A$3:$A$202,Protokoll!$D$3:$D$202,A77,Protokoll!$K$3:$K$202,"Erledigt")),2)&amp;"."&amp;RIGHT("0"&amp;MONTH(_xludf.MAXIFS(Protokoll!$A$3:$A$202,Protokoll!$D$3:$D$202,A77,Protokoll!$K$3:$K$202,"Erledigt")),2)&amp;"."&amp;YEAR(_xludf.MAXIFS(Protokoll!$A$3:$A$202,Protokoll!$D$3:$D$202,A77,Protokoll!$K$3:$K$202,"Erledigt")))</f>
        <v/>
      </c>
      <c r="O77" s="20" t="str">
        <f>IF(IF(M77&lt;&gt;"Ja","",IF(COUNTIFS(Protokoll!$D$3:$D$202,A77,Protokoll!$K$3:$K$202,"Erledigt")=0,DATE(2026,1,1),_xludf.MAXIFS(Protokoll!$A$3:$A$202,Protokoll!$D$3:$D$202,A77,Protokoll!$K$3:$K$202,"Erledigt")+F77))="","",RIGHT("0"&amp;DAY(IF(M77&lt;&gt;"Ja","",IF(COUNTIFS(Protokoll!$D$3:$D$202,A77,Protokoll!$K$3:$K$202,"Erledigt")=0,DATE(2026,1,1),_xludf.MAXIFS(Protokoll!$A$3:$A$202,Protokoll!$D$3:$D$202,A77,Protokoll!$K$3:$K$202,"Erledigt")+F77))),2)&amp;"."&amp;RIGHT("0"&amp;MONTH(IF(M77&lt;&gt;"Ja","",IF(COUNTIFS(Protokoll!$D$3:$D$202,A77,Protokoll!$K$3:$K$202,"Erledigt")=0,DATE(2026,1,1),_xludf.MAXIFS(Protokoll!$A$3:$A$202,Protokoll!$D$3:$D$202,A77,Protokoll!$K$3:$K$202,"Erledigt")+F77))),2)&amp;"."&amp;YEAR(IF(M77&lt;&gt;"Ja","",IF(COUNTIFS(Protokoll!$D$3:$D$202,A77,Protokoll!$K$3:$K$202,"Erledigt")=0,DATE(2026,1,1),_xludf.MAXIFS(Protokoll!$A$3:$A$202,Protokoll!$D$3:$D$202,A77,Protokoll!$K$3:$K$202,"Erledigt")+F77))))</f>
        <v/>
      </c>
      <c r="P77" s="19" t="str">
        <f ca="1">IF(M77&lt;&gt;"Ja","Inaktiv",IF(IF(M77&lt;&gt;"Ja","",IF(COUNTIFS(Protokoll!$D$3:$D$202,A77,Protokoll!$K$3:$K$202,"Erledigt")=0,DATE(2026,1,1),_xludf.MAXIFS(Protokoll!$A$3:$A$202,Protokoll!$D$3:$D$202,A77,Protokoll!$K$3:$K$202,"Erledigt")+F77))&lt;TODAY(),"Überfällig",IF(IF(M77&lt;&gt;"Ja","",IF(COUNTIFS(Protokoll!$D$3:$D$202,A77,Protokoll!$K$3:$K$202,"Erledigt")=0,DATE(2026,1,1),_xludf.MAXIFS(Protokoll!$A$3:$A$202,Protokoll!$D$3:$D$202,A77,Protokoll!$K$3:$K$202,"Erledigt")+F77))=TODAY(),"Heute","Geplant")))</f>
        <v>Inaktiv</v>
      </c>
      <c r="Q77" s="21" t="str">
        <f ca="1">IF(IF(M77&lt;&gt;"Ja","",IF(COUNTIFS(Protokoll!$D$3:$D$202,A77,Protokoll!$K$3:$K$202,"Erledigt")=0,DATE(2026,1,1),_xludf.MAXIFS(Protokoll!$A$3:$A$202,Protokoll!$D$3:$D$202,A77,Protokoll!$K$3:$K$202,"Erledigt")+F77))="","",IF(M77&lt;&gt;"Ja","",IF(COUNTIFS(Protokoll!$D$3:$D$202,A77,Protokoll!$K$3:$K$202,"Erledigt")=0,DATE(2026,1,1),_xludf.MAXIFS(Protokoll!$A$3:$A$202,Protokoll!$D$3:$D$202,A77,Protokoll!$K$3:$K$202,"Erledigt")+F77))-TODAY())</f>
        <v/>
      </c>
    </row>
    <row r="78" spans="1:17" x14ac:dyDescent="0.25">
      <c r="A78" s="18"/>
      <c r="B78" s="19"/>
      <c r="C78" s="19"/>
      <c r="D78" s="19"/>
      <c r="E78" s="19"/>
      <c r="F78" s="19" t="str">
        <f>IFERROR(VLOOKUP(E78,Einstellungen!$F$19:$G$25,2,FALSE),"")</f>
        <v/>
      </c>
      <c r="G78" s="19"/>
      <c r="H78" s="19"/>
      <c r="I78" s="19"/>
      <c r="J78" s="19"/>
      <c r="K78" s="19"/>
      <c r="L78" s="19"/>
      <c r="M78" s="19"/>
      <c r="N78" s="20" t="str">
        <f>IF(COUNTIFS(Protokoll!$D$3:$D$202,A78,Protokoll!$K$3:$K$202,"Erledigt")=0,"",RIGHT("0"&amp;DAY(_xludf.MAXIFS(Protokoll!$A$3:$A$202,Protokoll!$D$3:$D$202,A78,Protokoll!$K$3:$K$202,"Erledigt")),2)&amp;"."&amp;RIGHT("0"&amp;MONTH(_xludf.MAXIFS(Protokoll!$A$3:$A$202,Protokoll!$D$3:$D$202,A78,Protokoll!$K$3:$K$202,"Erledigt")),2)&amp;"."&amp;YEAR(_xludf.MAXIFS(Protokoll!$A$3:$A$202,Protokoll!$D$3:$D$202,A78,Protokoll!$K$3:$K$202,"Erledigt")))</f>
        <v/>
      </c>
      <c r="O78" s="20" t="str">
        <f>IF(IF(M78&lt;&gt;"Ja","",IF(COUNTIFS(Protokoll!$D$3:$D$202,A78,Protokoll!$K$3:$K$202,"Erledigt")=0,DATE(2026,1,1),_xludf.MAXIFS(Protokoll!$A$3:$A$202,Protokoll!$D$3:$D$202,A78,Protokoll!$K$3:$K$202,"Erledigt")+F78))="","",RIGHT("0"&amp;DAY(IF(M78&lt;&gt;"Ja","",IF(COUNTIFS(Protokoll!$D$3:$D$202,A78,Protokoll!$K$3:$K$202,"Erledigt")=0,DATE(2026,1,1),_xludf.MAXIFS(Protokoll!$A$3:$A$202,Protokoll!$D$3:$D$202,A78,Protokoll!$K$3:$K$202,"Erledigt")+F78))),2)&amp;"."&amp;RIGHT("0"&amp;MONTH(IF(M78&lt;&gt;"Ja","",IF(COUNTIFS(Protokoll!$D$3:$D$202,A78,Protokoll!$K$3:$K$202,"Erledigt")=0,DATE(2026,1,1),_xludf.MAXIFS(Protokoll!$A$3:$A$202,Protokoll!$D$3:$D$202,A78,Protokoll!$K$3:$K$202,"Erledigt")+F78))),2)&amp;"."&amp;YEAR(IF(M78&lt;&gt;"Ja","",IF(COUNTIFS(Protokoll!$D$3:$D$202,A78,Protokoll!$K$3:$K$202,"Erledigt")=0,DATE(2026,1,1),_xludf.MAXIFS(Protokoll!$A$3:$A$202,Protokoll!$D$3:$D$202,A78,Protokoll!$K$3:$K$202,"Erledigt")+F78))))</f>
        <v/>
      </c>
      <c r="P78" s="19" t="str">
        <f ca="1">IF(M78&lt;&gt;"Ja","Inaktiv",IF(IF(M78&lt;&gt;"Ja","",IF(COUNTIFS(Protokoll!$D$3:$D$202,A78,Protokoll!$K$3:$K$202,"Erledigt")=0,DATE(2026,1,1),_xludf.MAXIFS(Protokoll!$A$3:$A$202,Protokoll!$D$3:$D$202,A78,Protokoll!$K$3:$K$202,"Erledigt")+F78))&lt;TODAY(),"Überfällig",IF(IF(M78&lt;&gt;"Ja","",IF(COUNTIFS(Protokoll!$D$3:$D$202,A78,Protokoll!$K$3:$K$202,"Erledigt")=0,DATE(2026,1,1),_xludf.MAXIFS(Protokoll!$A$3:$A$202,Protokoll!$D$3:$D$202,A78,Protokoll!$K$3:$K$202,"Erledigt")+F78))=TODAY(),"Heute","Geplant")))</f>
        <v>Inaktiv</v>
      </c>
      <c r="Q78" s="21" t="str">
        <f ca="1">IF(IF(M78&lt;&gt;"Ja","",IF(COUNTIFS(Protokoll!$D$3:$D$202,A78,Protokoll!$K$3:$K$202,"Erledigt")=0,DATE(2026,1,1),_xludf.MAXIFS(Protokoll!$A$3:$A$202,Protokoll!$D$3:$D$202,A78,Protokoll!$K$3:$K$202,"Erledigt")+F78))="","",IF(M78&lt;&gt;"Ja","",IF(COUNTIFS(Protokoll!$D$3:$D$202,A78,Protokoll!$K$3:$K$202,"Erledigt")=0,DATE(2026,1,1),_xludf.MAXIFS(Protokoll!$A$3:$A$202,Protokoll!$D$3:$D$202,A78,Protokoll!$K$3:$K$202,"Erledigt")+F78))-TODAY())</f>
        <v/>
      </c>
    </row>
    <row r="79" spans="1:17" x14ac:dyDescent="0.25">
      <c r="A79" s="18"/>
      <c r="B79" s="19"/>
      <c r="C79" s="19"/>
      <c r="D79" s="19"/>
      <c r="E79" s="19"/>
      <c r="F79" s="19" t="str">
        <f>IFERROR(VLOOKUP(E79,Einstellungen!$F$19:$G$25,2,FALSE),"")</f>
        <v/>
      </c>
      <c r="G79" s="19"/>
      <c r="H79" s="19"/>
      <c r="I79" s="19"/>
      <c r="J79" s="19"/>
      <c r="K79" s="19"/>
      <c r="L79" s="19"/>
      <c r="M79" s="19"/>
      <c r="N79" s="20" t="str">
        <f>IF(COUNTIFS(Protokoll!$D$3:$D$202,A79,Protokoll!$K$3:$K$202,"Erledigt")=0,"",RIGHT("0"&amp;DAY(_xludf.MAXIFS(Protokoll!$A$3:$A$202,Protokoll!$D$3:$D$202,A79,Protokoll!$K$3:$K$202,"Erledigt")),2)&amp;"."&amp;RIGHT("0"&amp;MONTH(_xludf.MAXIFS(Protokoll!$A$3:$A$202,Protokoll!$D$3:$D$202,A79,Protokoll!$K$3:$K$202,"Erledigt")),2)&amp;"."&amp;YEAR(_xludf.MAXIFS(Protokoll!$A$3:$A$202,Protokoll!$D$3:$D$202,A79,Protokoll!$K$3:$K$202,"Erledigt")))</f>
        <v/>
      </c>
      <c r="O79" s="20" t="str">
        <f>IF(IF(M79&lt;&gt;"Ja","",IF(COUNTIFS(Protokoll!$D$3:$D$202,A79,Protokoll!$K$3:$K$202,"Erledigt")=0,DATE(2026,1,1),_xludf.MAXIFS(Protokoll!$A$3:$A$202,Protokoll!$D$3:$D$202,A79,Protokoll!$K$3:$K$202,"Erledigt")+F79))="","",RIGHT("0"&amp;DAY(IF(M79&lt;&gt;"Ja","",IF(COUNTIFS(Protokoll!$D$3:$D$202,A79,Protokoll!$K$3:$K$202,"Erledigt")=0,DATE(2026,1,1),_xludf.MAXIFS(Protokoll!$A$3:$A$202,Protokoll!$D$3:$D$202,A79,Protokoll!$K$3:$K$202,"Erledigt")+F79))),2)&amp;"."&amp;RIGHT("0"&amp;MONTH(IF(M79&lt;&gt;"Ja","",IF(COUNTIFS(Protokoll!$D$3:$D$202,A79,Protokoll!$K$3:$K$202,"Erledigt")=0,DATE(2026,1,1),_xludf.MAXIFS(Protokoll!$A$3:$A$202,Protokoll!$D$3:$D$202,A79,Protokoll!$K$3:$K$202,"Erledigt")+F79))),2)&amp;"."&amp;YEAR(IF(M79&lt;&gt;"Ja","",IF(COUNTIFS(Protokoll!$D$3:$D$202,A79,Protokoll!$K$3:$K$202,"Erledigt")=0,DATE(2026,1,1),_xludf.MAXIFS(Protokoll!$A$3:$A$202,Protokoll!$D$3:$D$202,A79,Protokoll!$K$3:$K$202,"Erledigt")+F79))))</f>
        <v/>
      </c>
      <c r="P79" s="19" t="str">
        <f ca="1">IF(M79&lt;&gt;"Ja","Inaktiv",IF(IF(M79&lt;&gt;"Ja","",IF(COUNTIFS(Protokoll!$D$3:$D$202,A79,Protokoll!$K$3:$K$202,"Erledigt")=0,DATE(2026,1,1),_xludf.MAXIFS(Protokoll!$A$3:$A$202,Protokoll!$D$3:$D$202,A79,Protokoll!$K$3:$K$202,"Erledigt")+F79))&lt;TODAY(),"Überfällig",IF(IF(M79&lt;&gt;"Ja","",IF(COUNTIFS(Protokoll!$D$3:$D$202,A79,Protokoll!$K$3:$K$202,"Erledigt")=0,DATE(2026,1,1),_xludf.MAXIFS(Protokoll!$A$3:$A$202,Protokoll!$D$3:$D$202,A79,Protokoll!$K$3:$K$202,"Erledigt")+F79))=TODAY(),"Heute","Geplant")))</f>
        <v>Inaktiv</v>
      </c>
      <c r="Q79" s="21" t="str">
        <f ca="1">IF(IF(M79&lt;&gt;"Ja","",IF(COUNTIFS(Protokoll!$D$3:$D$202,A79,Protokoll!$K$3:$K$202,"Erledigt")=0,DATE(2026,1,1),_xludf.MAXIFS(Protokoll!$A$3:$A$202,Protokoll!$D$3:$D$202,A79,Protokoll!$K$3:$K$202,"Erledigt")+F79))="","",IF(M79&lt;&gt;"Ja","",IF(COUNTIFS(Protokoll!$D$3:$D$202,A79,Protokoll!$K$3:$K$202,"Erledigt")=0,DATE(2026,1,1),_xludf.MAXIFS(Protokoll!$A$3:$A$202,Protokoll!$D$3:$D$202,A79,Protokoll!$K$3:$K$202,"Erledigt")+F79))-TODAY())</f>
        <v/>
      </c>
    </row>
    <row r="80" spans="1:17" x14ac:dyDescent="0.25">
      <c r="A80" s="18"/>
      <c r="B80" s="19"/>
      <c r="C80" s="19"/>
      <c r="D80" s="19"/>
      <c r="E80" s="19"/>
      <c r="F80" s="19" t="str">
        <f>IFERROR(VLOOKUP(E80,Einstellungen!$F$19:$G$25,2,FALSE),"")</f>
        <v/>
      </c>
      <c r="G80" s="19"/>
      <c r="H80" s="19"/>
      <c r="I80" s="19"/>
      <c r="J80" s="19"/>
      <c r="K80" s="19"/>
      <c r="L80" s="19"/>
      <c r="M80" s="19"/>
      <c r="N80" s="20" t="str">
        <f>IF(COUNTIFS(Protokoll!$D$3:$D$202,A80,Protokoll!$K$3:$K$202,"Erledigt")=0,"",RIGHT("0"&amp;DAY(_xludf.MAXIFS(Protokoll!$A$3:$A$202,Protokoll!$D$3:$D$202,A80,Protokoll!$K$3:$K$202,"Erledigt")),2)&amp;"."&amp;RIGHT("0"&amp;MONTH(_xludf.MAXIFS(Protokoll!$A$3:$A$202,Protokoll!$D$3:$D$202,A80,Protokoll!$K$3:$K$202,"Erledigt")),2)&amp;"."&amp;YEAR(_xludf.MAXIFS(Protokoll!$A$3:$A$202,Protokoll!$D$3:$D$202,A80,Protokoll!$K$3:$K$202,"Erledigt")))</f>
        <v/>
      </c>
      <c r="O80" s="20" t="str">
        <f>IF(IF(M80&lt;&gt;"Ja","",IF(COUNTIFS(Protokoll!$D$3:$D$202,A80,Protokoll!$K$3:$K$202,"Erledigt")=0,DATE(2026,1,1),_xludf.MAXIFS(Protokoll!$A$3:$A$202,Protokoll!$D$3:$D$202,A80,Protokoll!$K$3:$K$202,"Erledigt")+F80))="","",RIGHT("0"&amp;DAY(IF(M80&lt;&gt;"Ja","",IF(COUNTIFS(Protokoll!$D$3:$D$202,A80,Protokoll!$K$3:$K$202,"Erledigt")=0,DATE(2026,1,1),_xludf.MAXIFS(Protokoll!$A$3:$A$202,Protokoll!$D$3:$D$202,A80,Protokoll!$K$3:$K$202,"Erledigt")+F80))),2)&amp;"."&amp;RIGHT("0"&amp;MONTH(IF(M80&lt;&gt;"Ja","",IF(COUNTIFS(Protokoll!$D$3:$D$202,A80,Protokoll!$K$3:$K$202,"Erledigt")=0,DATE(2026,1,1),_xludf.MAXIFS(Protokoll!$A$3:$A$202,Protokoll!$D$3:$D$202,A80,Protokoll!$K$3:$K$202,"Erledigt")+F80))),2)&amp;"."&amp;YEAR(IF(M80&lt;&gt;"Ja","",IF(COUNTIFS(Protokoll!$D$3:$D$202,A80,Protokoll!$K$3:$K$202,"Erledigt")=0,DATE(2026,1,1),_xludf.MAXIFS(Protokoll!$A$3:$A$202,Protokoll!$D$3:$D$202,A80,Protokoll!$K$3:$K$202,"Erledigt")+F80))))</f>
        <v/>
      </c>
      <c r="P80" s="19" t="str">
        <f ca="1">IF(M80&lt;&gt;"Ja","Inaktiv",IF(IF(M80&lt;&gt;"Ja","",IF(COUNTIFS(Protokoll!$D$3:$D$202,A80,Protokoll!$K$3:$K$202,"Erledigt")=0,DATE(2026,1,1),_xludf.MAXIFS(Protokoll!$A$3:$A$202,Protokoll!$D$3:$D$202,A80,Protokoll!$K$3:$K$202,"Erledigt")+F80))&lt;TODAY(),"Überfällig",IF(IF(M80&lt;&gt;"Ja","",IF(COUNTIFS(Protokoll!$D$3:$D$202,A80,Protokoll!$K$3:$K$202,"Erledigt")=0,DATE(2026,1,1),_xludf.MAXIFS(Protokoll!$A$3:$A$202,Protokoll!$D$3:$D$202,A80,Protokoll!$K$3:$K$202,"Erledigt")+F80))=TODAY(),"Heute","Geplant")))</f>
        <v>Inaktiv</v>
      </c>
      <c r="Q80" s="21" t="str">
        <f ca="1">IF(IF(M80&lt;&gt;"Ja","",IF(COUNTIFS(Protokoll!$D$3:$D$202,A80,Protokoll!$K$3:$K$202,"Erledigt")=0,DATE(2026,1,1),_xludf.MAXIFS(Protokoll!$A$3:$A$202,Protokoll!$D$3:$D$202,A80,Protokoll!$K$3:$K$202,"Erledigt")+F80))="","",IF(M80&lt;&gt;"Ja","",IF(COUNTIFS(Protokoll!$D$3:$D$202,A80,Protokoll!$K$3:$K$202,"Erledigt")=0,DATE(2026,1,1),_xludf.MAXIFS(Protokoll!$A$3:$A$202,Protokoll!$D$3:$D$202,A80,Protokoll!$K$3:$K$202,"Erledigt")+F80))-TODAY())</f>
        <v/>
      </c>
    </row>
    <row r="81" spans="1:17" x14ac:dyDescent="0.25">
      <c r="A81" s="18"/>
      <c r="B81" s="19"/>
      <c r="C81" s="19"/>
      <c r="D81" s="19"/>
      <c r="E81" s="19"/>
      <c r="F81" s="19" t="str">
        <f>IFERROR(VLOOKUP(E81,Einstellungen!$F$19:$G$25,2,FALSE),"")</f>
        <v/>
      </c>
      <c r="G81" s="19"/>
      <c r="H81" s="19"/>
      <c r="I81" s="19"/>
      <c r="J81" s="19"/>
      <c r="K81" s="19"/>
      <c r="L81" s="19"/>
      <c r="M81" s="19"/>
      <c r="N81" s="20" t="str">
        <f>IF(COUNTIFS(Protokoll!$D$3:$D$202,A81,Protokoll!$K$3:$K$202,"Erledigt")=0,"",RIGHT("0"&amp;DAY(_xludf.MAXIFS(Protokoll!$A$3:$A$202,Protokoll!$D$3:$D$202,A81,Protokoll!$K$3:$K$202,"Erledigt")),2)&amp;"."&amp;RIGHT("0"&amp;MONTH(_xludf.MAXIFS(Protokoll!$A$3:$A$202,Protokoll!$D$3:$D$202,A81,Protokoll!$K$3:$K$202,"Erledigt")),2)&amp;"."&amp;YEAR(_xludf.MAXIFS(Protokoll!$A$3:$A$202,Protokoll!$D$3:$D$202,A81,Protokoll!$K$3:$K$202,"Erledigt")))</f>
        <v/>
      </c>
      <c r="O81" s="20" t="str">
        <f>IF(IF(M81&lt;&gt;"Ja","",IF(COUNTIFS(Protokoll!$D$3:$D$202,A81,Protokoll!$K$3:$K$202,"Erledigt")=0,DATE(2026,1,1),_xludf.MAXIFS(Protokoll!$A$3:$A$202,Protokoll!$D$3:$D$202,A81,Protokoll!$K$3:$K$202,"Erledigt")+F81))="","",RIGHT("0"&amp;DAY(IF(M81&lt;&gt;"Ja","",IF(COUNTIFS(Protokoll!$D$3:$D$202,A81,Protokoll!$K$3:$K$202,"Erledigt")=0,DATE(2026,1,1),_xludf.MAXIFS(Protokoll!$A$3:$A$202,Protokoll!$D$3:$D$202,A81,Protokoll!$K$3:$K$202,"Erledigt")+F81))),2)&amp;"."&amp;RIGHT("0"&amp;MONTH(IF(M81&lt;&gt;"Ja","",IF(COUNTIFS(Protokoll!$D$3:$D$202,A81,Protokoll!$K$3:$K$202,"Erledigt")=0,DATE(2026,1,1),_xludf.MAXIFS(Protokoll!$A$3:$A$202,Protokoll!$D$3:$D$202,A81,Protokoll!$K$3:$K$202,"Erledigt")+F81))),2)&amp;"."&amp;YEAR(IF(M81&lt;&gt;"Ja","",IF(COUNTIFS(Protokoll!$D$3:$D$202,A81,Protokoll!$K$3:$K$202,"Erledigt")=0,DATE(2026,1,1),_xludf.MAXIFS(Protokoll!$A$3:$A$202,Protokoll!$D$3:$D$202,A81,Protokoll!$K$3:$K$202,"Erledigt")+F81))))</f>
        <v/>
      </c>
      <c r="P81" s="19" t="str">
        <f ca="1">IF(M81&lt;&gt;"Ja","Inaktiv",IF(IF(M81&lt;&gt;"Ja","",IF(COUNTIFS(Protokoll!$D$3:$D$202,A81,Protokoll!$K$3:$K$202,"Erledigt")=0,DATE(2026,1,1),_xludf.MAXIFS(Protokoll!$A$3:$A$202,Protokoll!$D$3:$D$202,A81,Protokoll!$K$3:$K$202,"Erledigt")+F81))&lt;TODAY(),"Überfällig",IF(IF(M81&lt;&gt;"Ja","",IF(COUNTIFS(Protokoll!$D$3:$D$202,A81,Protokoll!$K$3:$K$202,"Erledigt")=0,DATE(2026,1,1),_xludf.MAXIFS(Protokoll!$A$3:$A$202,Protokoll!$D$3:$D$202,A81,Protokoll!$K$3:$K$202,"Erledigt")+F81))=TODAY(),"Heute","Geplant")))</f>
        <v>Inaktiv</v>
      </c>
      <c r="Q81" s="21" t="str">
        <f ca="1">IF(IF(M81&lt;&gt;"Ja","",IF(COUNTIFS(Protokoll!$D$3:$D$202,A81,Protokoll!$K$3:$K$202,"Erledigt")=0,DATE(2026,1,1),_xludf.MAXIFS(Protokoll!$A$3:$A$202,Protokoll!$D$3:$D$202,A81,Protokoll!$K$3:$K$202,"Erledigt")+F81))="","",IF(M81&lt;&gt;"Ja","",IF(COUNTIFS(Protokoll!$D$3:$D$202,A81,Protokoll!$K$3:$K$202,"Erledigt")=0,DATE(2026,1,1),_xludf.MAXIFS(Protokoll!$A$3:$A$202,Protokoll!$D$3:$D$202,A81,Protokoll!$K$3:$K$202,"Erledigt")+F81))-TODAY())</f>
        <v/>
      </c>
    </row>
    <row r="82" spans="1:17" x14ac:dyDescent="0.25">
      <c r="A82" s="22"/>
      <c r="B82" s="23"/>
      <c r="C82" s="23"/>
      <c r="D82" s="23"/>
      <c r="E82" s="23"/>
      <c r="F82" s="23" t="str">
        <f>IFERROR(VLOOKUP(E82,Einstellungen!$F$19:$G$25,2,FALSE),"")</f>
        <v/>
      </c>
      <c r="G82" s="23"/>
      <c r="H82" s="23"/>
      <c r="I82" s="23"/>
      <c r="J82" s="23"/>
      <c r="K82" s="23"/>
      <c r="L82" s="23"/>
      <c r="M82" s="23"/>
      <c r="N82" s="24" t="str">
        <f>IF(COUNTIFS(Protokoll!$D$3:$D$202,A82,Protokoll!$K$3:$K$202,"Erledigt")=0,"",RIGHT("0"&amp;DAY(_xludf.MAXIFS(Protokoll!$A$3:$A$202,Protokoll!$D$3:$D$202,A82,Protokoll!$K$3:$K$202,"Erledigt")),2)&amp;"."&amp;RIGHT("0"&amp;MONTH(_xludf.MAXIFS(Protokoll!$A$3:$A$202,Protokoll!$D$3:$D$202,A82,Protokoll!$K$3:$K$202,"Erledigt")),2)&amp;"."&amp;YEAR(_xludf.MAXIFS(Protokoll!$A$3:$A$202,Protokoll!$D$3:$D$202,A82,Protokoll!$K$3:$K$202,"Erledigt")))</f>
        <v/>
      </c>
      <c r="O82" s="24" t="str">
        <f>IF(IF(M82&lt;&gt;"Ja","",IF(COUNTIFS(Protokoll!$D$3:$D$202,A82,Protokoll!$K$3:$K$202,"Erledigt")=0,DATE(2026,1,1),_xludf.MAXIFS(Protokoll!$A$3:$A$202,Protokoll!$D$3:$D$202,A82,Protokoll!$K$3:$K$202,"Erledigt")+F82))="","",RIGHT("0"&amp;DAY(IF(M82&lt;&gt;"Ja","",IF(COUNTIFS(Protokoll!$D$3:$D$202,A82,Protokoll!$K$3:$K$202,"Erledigt")=0,DATE(2026,1,1),_xludf.MAXIFS(Protokoll!$A$3:$A$202,Protokoll!$D$3:$D$202,A82,Protokoll!$K$3:$K$202,"Erledigt")+F82))),2)&amp;"."&amp;RIGHT("0"&amp;MONTH(IF(M82&lt;&gt;"Ja","",IF(COUNTIFS(Protokoll!$D$3:$D$202,A82,Protokoll!$K$3:$K$202,"Erledigt")=0,DATE(2026,1,1),_xludf.MAXIFS(Protokoll!$A$3:$A$202,Protokoll!$D$3:$D$202,A82,Protokoll!$K$3:$K$202,"Erledigt")+F82))),2)&amp;"."&amp;YEAR(IF(M82&lt;&gt;"Ja","",IF(COUNTIFS(Protokoll!$D$3:$D$202,A82,Protokoll!$K$3:$K$202,"Erledigt")=0,DATE(2026,1,1),_xludf.MAXIFS(Protokoll!$A$3:$A$202,Protokoll!$D$3:$D$202,A82,Protokoll!$K$3:$K$202,"Erledigt")+F82))))</f>
        <v/>
      </c>
      <c r="P82" s="23" t="str">
        <f ca="1">IF(M82&lt;&gt;"Ja","Inaktiv",IF(IF(M82&lt;&gt;"Ja","",IF(COUNTIFS(Protokoll!$D$3:$D$202,A82,Protokoll!$K$3:$K$202,"Erledigt")=0,DATE(2026,1,1),_xludf.MAXIFS(Protokoll!$A$3:$A$202,Protokoll!$D$3:$D$202,A82,Protokoll!$K$3:$K$202,"Erledigt")+F82))&lt;TODAY(),"Überfällig",IF(IF(M82&lt;&gt;"Ja","",IF(COUNTIFS(Protokoll!$D$3:$D$202,A82,Protokoll!$K$3:$K$202,"Erledigt")=0,DATE(2026,1,1),_xludf.MAXIFS(Protokoll!$A$3:$A$202,Protokoll!$D$3:$D$202,A82,Protokoll!$K$3:$K$202,"Erledigt")+F82))=TODAY(),"Heute","Geplant")))</f>
        <v>Inaktiv</v>
      </c>
      <c r="Q82" s="25" t="str">
        <f ca="1">IF(IF(M82&lt;&gt;"Ja","",IF(COUNTIFS(Protokoll!$D$3:$D$202,A82,Protokoll!$K$3:$K$202,"Erledigt")=0,DATE(2026,1,1),_xludf.MAXIFS(Protokoll!$A$3:$A$202,Protokoll!$D$3:$D$202,A82,Protokoll!$K$3:$K$202,"Erledigt")+F82))="","",IF(M82&lt;&gt;"Ja","",IF(COUNTIFS(Protokoll!$D$3:$D$202,A82,Protokoll!$K$3:$K$202,"Erledigt")=0,DATE(2026,1,1),_xludf.MAXIFS(Protokoll!$A$3:$A$202,Protokoll!$D$3:$D$202,A82,Protokoll!$K$3:$K$202,"Erledigt")+F82))-TODAY())</f>
        <v/>
      </c>
    </row>
  </sheetData>
  <mergeCells count="1">
    <mergeCell ref="A1:Q1"/>
  </mergeCells>
  <conditionalFormatting sqref="P3:P82">
    <cfRule type="expression" dxfId="6" priority="1">
      <formula>$P3="Überfällig"</formula>
    </cfRule>
    <cfRule type="expression" dxfId="5" priority="2">
      <formula>$P3="Heute"</formula>
    </cfRule>
    <cfRule type="expression" dxfId="4" priority="3">
      <formula>$P3="Geplant"</formula>
    </cfRule>
  </conditionalFormatting>
  <dataValidations count="1">
    <dataValidation type="list" sqref="L3:M82" xr:uid="{00000000-0002-0000-0100-000005000000}">
      <formula1>"Ja,Nein"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xr:uid="{00000000-0002-0000-0100-000000000000}">
          <x14:formula1>
            <xm:f>Einstellungen!$D$19:$D$27</xm:f>
          </x14:formula1>
          <xm:sqref>B3:B82</xm:sqref>
        </x14:dataValidation>
        <x14:dataValidation type="list" xr:uid="{00000000-0002-0000-0100-000001000000}">
          <x14:formula1>
            <xm:f>Einstellungen!$F$19:$F$25</xm:f>
          </x14:formula1>
          <xm:sqref>E3:E82</xm:sqref>
        </x14:dataValidation>
        <x14:dataValidation type="list" xr:uid="{00000000-0002-0000-0100-000002000000}">
          <x14:formula1>
            <xm:f>Einstellungen!$A$30:$A$38</xm:f>
          </x14:formula1>
          <xm:sqref>G3:G82</xm:sqref>
        </x14:dataValidation>
        <x14:dataValidation type="list" xr:uid="{00000000-0002-0000-0100-000003000000}">
          <x14:formula1>
            <xm:f>Einstellungen!$D$30:$D$39</xm:f>
          </x14:formula1>
          <xm:sqref>H3:H82</xm:sqref>
        </x14:dataValidation>
        <x14:dataValidation type="list" xr:uid="{00000000-0002-0000-0100-000004000000}">
          <x14:formula1>
            <xm:f>Einstellungen!$F$30:$F$36</xm:f>
          </x14:formula1>
          <xm:sqref>J3:J82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02"/>
  <sheetViews>
    <sheetView workbookViewId="0"/>
  </sheetViews>
  <sheetFormatPr baseColWidth="10" defaultColWidth="9" defaultRowHeight="15" x14ac:dyDescent="0.25"/>
  <cols>
    <col min="1" max="1" width="12" customWidth="1"/>
    <col min="2" max="2" width="6" customWidth="1"/>
    <col min="3" max="3" width="20" customWidth="1"/>
    <col min="4" max="4" width="12" customWidth="1"/>
    <col min="5" max="5" width="16" customWidth="1"/>
    <col min="6" max="6" width="22" customWidth="1"/>
    <col min="7" max="7" width="34" customWidth="1"/>
    <col min="8" max="8" width="18" customWidth="1"/>
    <col min="9" max="10" width="10" customWidth="1"/>
    <col min="11" max="11" width="16" customWidth="1"/>
    <col min="12" max="12" width="18" customWidth="1"/>
    <col min="13" max="13" width="24" customWidth="1"/>
    <col min="14" max="14" width="26" customWidth="1"/>
    <col min="15" max="15" width="10" customWidth="1"/>
    <col min="16" max="16" width="22" customWidth="1"/>
  </cols>
  <sheetData>
    <row r="1" spans="1:16" ht="21" x14ac:dyDescent="0.25">
      <c r="A1" s="53" t="s">
        <v>190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x14ac:dyDescent="0.25">
      <c r="A2" s="30" t="s">
        <v>191</v>
      </c>
      <c r="B2" s="39" t="s">
        <v>192</v>
      </c>
      <c r="C2" s="39" t="s">
        <v>193</v>
      </c>
      <c r="D2" s="39" t="s">
        <v>194</v>
      </c>
      <c r="E2" s="39" t="s">
        <v>16</v>
      </c>
      <c r="F2" s="39" t="s">
        <v>35</v>
      </c>
      <c r="G2" s="39" t="s">
        <v>40</v>
      </c>
      <c r="H2" s="39" t="s">
        <v>41</v>
      </c>
      <c r="I2" s="39" t="s">
        <v>195</v>
      </c>
      <c r="J2" s="39" t="s">
        <v>196</v>
      </c>
      <c r="K2" s="39" t="s">
        <v>197</v>
      </c>
      <c r="L2" s="39" t="s">
        <v>198</v>
      </c>
      <c r="M2" s="39" t="s">
        <v>199</v>
      </c>
      <c r="N2" s="39" t="s">
        <v>200</v>
      </c>
      <c r="O2" s="39" t="s">
        <v>201</v>
      </c>
      <c r="P2" s="31" t="s">
        <v>202</v>
      </c>
    </row>
    <row r="3" spans="1:16" x14ac:dyDescent="0.25">
      <c r="A3" s="26">
        <v>46027</v>
      </c>
      <c r="B3" s="27">
        <f t="shared" ref="B3:B34" si="0">IF(A3="","",WEEKNUM(A3,21))</f>
        <v>2</v>
      </c>
      <c r="C3" s="19" t="s">
        <v>203</v>
      </c>
      <c r="D3" s="19" t="s">
        <v>120</v>
      </c>
      <c r="E3" s="19" t="str">
        <f>IFERROR(INDEX(Reinigungsplan!$B$3:$B$82,MATCH(D3,Reinigungsplan!$A$3:$A$82,0)),"")</f>
        <v>Servicebereich</v>
      </c>
      <c r="F3" s="19" t="str">
        <f>IFERROR(INDEX(Reinigungsplan!$C$3:$C$82,MATCH(D3,Reinigungsplan!$A$3:$A$82,0)),"")</f>
        <v>Tische / Stühle</v>
      </c>
      <c r="G3" s="19" t="str">
        <f>IFERROR(INDEX(Reinigungsplan!$D$3:$D$82,MATCH(D3,Reinigungsplan!$A$3:$A$82,0)),"")</f>
        <v>Tische abwischen, Stühle prüfen</v>
      </c>
      <c r="H3" s="19" t="str">
        <f>IFERROR(INDEX(Reinigungsplan!$E$3:$E$82,MATCH(D3,Reinigungsplan!$A$3:$A$82,0)),"")</f>
        <v>Täglich</v>
      </c>
      <c r="I3" s="27">
        <v>5</v>
      </c>
      <c r="J3" s="27">
        <v>6</v>
      </c>
      <c r="K3" s="19" t="s">
        <v>7</v>
      </c>
      <c r="L3" s="19" t="s">
        <v>204</v>
      </c>
      <c r="M3" s="19"/>
      <c r="N3" s="19"/>
      <c r="O3" s="19" t="s">
        <v>205</v>
      </c>
      <c r="P3" s="21" t="s">
        <v>206</v>
      </c>
    </row>
    <row r="4" spans="1:16" x14ac:dyDescent="0.25">
      <c r="A4" s="26">
        <v>46027</v>
      </c>
      <c r="B4" s="27">
        <f t="shared" si="0"/>
        <v>2</v>
      </c>
      <c r="C4" s="19" t="s">
        <v>203</v>
      </c>
      <c r="D4" s="19" t="s">
        <v>91</v>
      </c>
      <c r="E4" s="19" t="str">
        <f>IFERROR(INDEX(Reinigungsplan!$B$3:$B$82,MATCH(D4,Reinigungsplan!$A$3:$A$82,0)),"")</f>
        <v>Spülküche</v>
      </c>
      <c r="F4" s="19" t="str">
        <f>IFERROR(INDEX(Reinigungsplan!$C$3:$C$82,MATCH(D4,Reinigungsplan!$A$3:$A$82,0)),"")</f>
        <v>Spülbereich / Spülbecken</v>
      </c>
      <c r="G4" s="19" t="str">
        <f>IFERROR(INDEX(Reinigungsplan!$D$3:$D$82,MATCH(D4,Reinigungsplan!$A$3:$A$82,0)),"")</f>
        <v>Becken, Armaturen und Ablagen reinigen</v>
      </c>
      <c r="H4" s="19" t="str">
        <f>IFERROR(INDEX(Reinigungsplan!$E$3:$E$82,MATCH(D4,Reinigungsplan!$A$3:$A$82,0)),"")</f>
        <v>Täglich</v>
      </c>
      <c r="I4" s="27">
        <v>20</v>
      </c>
      <c r="J4" s="27">
        <v>21</v>
      </c>
      <c r="K4" s="19" t="s">
        <v>7</v>
      </c>
      <c r="L4" s="19" t="s">
        <v>207</v>
      </c>
      <c r="M4" s="19"/>
      <c r="N4" s="19"/>
      <c r="O4" s="19" t="s">
        <v>208</v>
      </c>
      <c r="P4" s="21" t="s">
        <v>206</v>
      </c>
    </row>
    <row r="5" spans="1:16" ht="25.5" x14ac:dyDescent="0.25">
      <c r="A5" s="26">
        <v>46027</v>
      </c>
      <c r="B5" s="27">
        <f t="shared" si="0"/>
        <v>2</v>
      </c>
      <c r="C5" s="19" t="s">
        <v>203</v>
      </c>
      <c r="D5" s="19" t="s">
        <v>112</v>
      </c>
      <c r="E5" s="19" t="str">
        <f>IFERROR(INDEX(Reinigungsplan!$B$3:$B$82,MATCH(D5,Reinigungsplan!$A$3:$A$82,0)),"")</f>
        <v>Kühlraum</v>
      </c>
      <c r="F5" s="19" t="str">
        <f>IFERROR(INDEX(Reinigungsplan!$C$3:$C$82,MATCH(D5,Reinigungsplan!$A$3:$A$82,0)),"")</f>
        <v>Türgriffe / Dichtungen</v>
      </c>
      <c r="G5" s="19" t="str">
        <f>IFERROR(INDEX(Reinigungsplan!$D$3:$D$82,MATCH(D5,Reinigungsplan!$A$3:$A$82,0)),"")</f>
        <v>Dichtungen und Griffe reinigen und kontrollieren</v>
      </c>
      <c r="H5" s="19" t="str">
        <f>IFERROR(INDEX(Reinigungsplan!$E$3:$E$82,MATCH(D5,Reinigungsplan!$A$3:$A$82,0)),"")</f>
        <v>Täglich</v>
      </c>
      <c r="I5" s="27">
        <v>8</v>
      </c>
      <c r="J5" s="27">
        <v>10</v>
      </c>
      <c r="K5" s="19" t="s">
        <v>7</v>
      </c>
      <c r="L5" s="19" t="s">
        <v>209</v>
      </c>
      <c r="M5" s="19"/>
      <c r="N5" s="19"/>
      <c r="O5" s="19" t="s">
        <v>210</v>
      </c>
      <c r="P5" s="21" t="s">
        <v>206</v>
      </c>
    </row>
    <row r="6" spans="1:16" ht="25.5" x14ac:dyDescent="0.25">
      <c r="A6" s="26">
        <v>46027</v>
      </c>
      <c r="B6" s="27">
        <f t="shared" si="0"/>
        <v>2</v>
      </c>
      <c r="C6" s="19" t="s">
        <v>115</v>
      </c>
      <c r="D6" s="19" t="s">
        <v>127</v>
      </c>
      <c r="E6" s="19" t="str">
        <f>IFERROR(INDEX(Reinigungsplan!$B$3:$B$82,MATCH(D6,Reinigungsplan!$A$3:$A$82,0)),"")</f>
        <v>Bar</v>
      </c>
      <c r="F6" s="19" t="str">
        <f>IFERROR(INDEX(Reinigungsplan!$C$3:$C$82,MATCH(D6,Reinigungsplan!$A$3:$A$82,0)),"")</f>
        <v>Zapfbereich / Arbeitsfläche</v>
      </c>
      <c r="G6" s="19" t="str">
        <f>IFERROR(INDEX(Reinigungsplan!$D$3:$D$82,MATCH(D6,Reinigungsplan!$A$3:$A$82,0)),"")</f>
        <v>Zapfbereich reinigen und klebrige Rückstände entfernen</v>
      </c>
      <c r="H6" s="19" t="str">
        <f>IFERROR(INDEX(Reinigungsplan!$E$3:$E$82,MATCH(D6,Reinigungsplan!$A$3:$A$82,0)),"")</f>
        <v>Täglich</v>
      </c>
      <c r="I6" s="27">
        <v>15</v>
      </c>
      <c r="J6" s="27">
        <v>11</v>
      </c>
      <c r="K6" s="19" t="s">
        <v>7</v>
      </c>
      <c r="L6" s="19" t="s">
        <v>204</v>
      </c>
      <c r="M6" s="19"/>
      <c r="N6" s="19"/>
      <c r="O6" s="19" t="s">
        <v>211</v>
      </c>
      <c r="P6" s="21" t="s">
        <v>206</v>
      </c>
    </row>
    <row r="7" spans="1:16" x14ac:dyDescent="0.25">
      <c r="A7" s="26">
        <v>46027</v>
      </c>
      <c r="B7" s="27">
        <f t="shared" si="0"/>
        <v>2</v>
      </c>
      <c r="C7" s="19" t="s">
        <v>203</v>
      </c>
      <c r="D7" s="19" t="s">
        <v>181</v>
      </c>
      <c r="E7" s="19" t="str">
        <f>IFERROR(INDEX(Reinigungsplan!$B$3:$B$82,MATCH(D7,Reinigungsplan!$A$3:$A$82,0)),"")</f>
        <v>Sanitär</v>
      </c>
      <c r="F7" s="19" t="str">
        <f>IFERROR(INDEX(Reinigungsplan!$C$3:$C$82,MATCH(D7,Reinigungsplan!$A$3:$A$82,0)),"")</f>
        <v>Spiegel / Ablagen</v>
      </c>
      <c r="G7" s="19" t="str">
        <f>IFERROR(INDEX(Reinigungsplan!$D$3:$D$82,MATCH(D7,Reinigungsplan!$A$3:$A$82,0)),"")</f>
        <v>Spiegel reinigen, Ablagen abwischen</v>
      </c>
      <c r="H7" s="19" t="str">
        <f>IFERROR(INDEX(Reinigungsplan!$E$3:$E$82,MATCH(D7,Reinigungsplan!$A$3:$A$82,0)),"")</f>
        <v>Täglich</v>
      </c>
      <c r="I7" s="27">
        <v>12</v>
      </c>
      <c r="J7" s="27">
        <v>14</v>
      </c>
      <c r="K7" s="19" t="s">
        <v>7</v>
      </c>
      <c r="L7" s="19" t="s">
        <v>207</v>
      </c>
      <c r="M7" s="19"/>
      <c r="N7" s="19"/>
      <c r="O7" s="19" t="s">
        <v>205</v>
      </c>
      <c r="P7" s="21" t="s">
        <v>206</v>
      </c>
    </row>
    <row r="8" spans="1:16" ht="25.5" x14ac:dyDescent="0.25">
      <c r="A8" s="26">
        <v>46027</v>
      </c>
      <c r="B8" s="27">
        <f t="shared" si="0"/>
        <v>2</v>
      </c>
      <c r="C8" s="19" t="s">
        <v>115</v>
      </c>
      <c r="D8" s="19" t="s">
        <v>130</v>
      </c>
      <c r="E8" s="19" t="str">
        <f>IFERROR(INDEX(Reinigungsplan!$B$3:$B$82,MATCH(D8,Reinigungsplan!$A$3:$A$82,0)),"")</f>
        <v>Sanitär</v>
      </c>
      <c r="F8" s="19" t="str">
        <f>IFERROR(INDEX(Reinigungsplan!$C$3:$C$82,MATCH(D8,Reinigungsplan!$A$3:$A$82,0)),"")</f>
        <v>WC und Waschbecken</v>
      </c>
      <c r="G8" s="19" t="str">
        <f>IFERROR(INDEX(Reinigungsplan!$D$3:$D$82,MATCH(D8,Reinigungsplan!$A$3:$A$82,0)),"")</f>
        <v>Sanitärbereich reinigen, Papier und Seife auffüllen</v>
      </c>
      <c r="H8" s="19" t="str">
        <f>IFERROR(INDEX(Reinigungsplan!$E$3:$E$82,MATCH(D8,Reinigungsplan!$A$3:$A$82,0)),"")</f>
        <v>2× täglich</v>
      </c>
      <c r="I8" s="27">
        <v>8</v>
      </c>
      <c r="J8" s="27">
        <v>10</v>
      </c>
      <c r="K8" s="19" t="s">
        <v>7</v>
      </c>
      <c r="L8" s="19" t="s">
        <v>209</v>
      </c>
      <c r="M8" s="19"/>
      <c r="N8" s="19"/>
      <c r="O8" s="19" t="s">
        <v>208</v>
      </c>
      <c r="P8" s="21" t="s">
        <v>206</v>
      </c>
    </row>
    <row r="9" spans="1:16" x14ac:dyDescent="0.25">
      <c r="A9" s="26">
        <v>46027</v>
      </c>
      <c r="B9" s="27">
        <f t="shared" si="0"/>
        <v>2</v>
      </c>
      <c r="C9" s="19" t="s">
        <v>203</v>
      </c>
      <c r="D9" s="19" t="s">
        <v>148</v>
      </c>
      <c r="E9" s="19" t="str">
        <f>IFERROR(INDEX(Reinigungsplan!$B$3:$B$82,MATCH(D9,Reinigungsplan!$A$3:$A$82,0)),"")</f>
        <v>Außenbereich</v>
      </c>
      <c r="F9" s="19" t="str">
        <f>IFERROR(INDEX(Reinigungsplan!$C$3:$C$82,MATCH(D9,Reinigungsplan!$A$3:$A$82,0)),"")</f>
        <v>Eingangsbereich</v>
      </c>
      <c r="G9" s="19" t="str">
        <f>IFERROR(INDEX(Reinigungsplan!$D$3:$D$82,MATCH(D9,Reinigungsplan!$A$3:$A$82,0)),"")</f>
        <v>Eingang kehren, Flecken entfernen</v>
      </c>
      <c r="H9" s="19" t="str">
        <f>IFERROR(INDEX(Reinigungsplan!$E$3:$E$82,MATCH(D9,Reinigungsplan!$A$3:$A$82,0)),"")</f>
        <v>Täglich</v>
      </c>
      <c r="I9" s="27">
        <v>10</v>
      </c>
      <c r="J9" s="27">
        <v>13</v>
      </c>
      <c r="K9" s="19" t="s">
        <v>7</v>
      </c>
      <c r="L9" s="19" t="s">
        <v>204</v>
      </c>
      <c r="M9" s="19"/>
      <c r="N9" s="19"/>
      <c r="O9" s="19" t="s">
        <v>211</v>
      </c>
      <c r="P9" s="21" t="s">
        <v>206</v>
      </c>
    </row>
    <row r="10" spans="1:16" ht="25.5" x14ac:dyDescent="0.25">
      <c r="A10" s="26">
        <v>46027</v>
      </c>
      <c r="B10" s="27">
        <f t="shared" si="0"/>
        <v>2</v>
      </c>
      <c r="C10" s="19" t="s">
        <v>79</v>
      </c>
      <c r="D10" s="19" t="s">
        <v>170</v>
      </c>
      <c r="E10" s="19" t="str">
        <f>IFERROR(INDEX(Reinigungsplan!$B$3:$B$82,MATCH(D10,Reinigungsplan!$A$3:$A$82,0)),"")</f>
        <v>Bar</v>
      </c>
      <c r="F10" s="19" t="str">
        <f>IFERROR(INDEX(Reinigungsplan!$C$3:$C$82,MATCH(D10,Reinigungsplan!$A$3:$A$82,0)),"")</f>
        <v>Gläserregal</v>
      </c>
      <c r="G10" s="19" t="str">
        <f>IFERROR(INDEX(Reinigungsplan!$D$3:$D$82,MATCH(D10,Reinigungsplan!$A$3:$A$82,0)),"")</f>
        <v>Regale auswischen und Gläser sauber einsortieren</v>
      </c>
      <c r="H10" s="19" t="str">
        <f>IFERROR(INDEX(Reinigungsplan!$E$3:$E$82,MATCH(D10,Reinigungsplan!$A$3:$A$82,0)),"")</f>
        <v>Wöchentlich</v>
      </c>
      <c r="I10" s="27">
        <v>30</v>
      </c>
      <c r="J10" s="27">
        <v>32</v>
      </c>
      <c r="K10" s="19" t="s">
        <v>7</v>
      </c>
      <c r="L10" s="19" t="s">
        <v>212</v>
      </c>
      <c r="M10" s="19"/>
      <c r="N10" s="19"/>
      <c r="O10" s="19" t="s">
        <v>210</v>
      </c>
      <c r="P10" s="21" t="s">
        <v>213</v>
      </c>
    </row>
    <row r="11" spans="1:16" x14ac:dyDescent="0.25">
      <c r="A11" s="26">
        <v>46027</v>
      </c>
      <c r="B11" s="27">
        <f t="shared" si="0"/>
        <v>2</v>
      </c>
      <c r="C11" s="19" t="s">
        <v>79</v>
      </c>
      <c r="D11" s="19" t="s">
        <v>163</v>
      </c>
      <c r="E11" s="19" t="str">
        <f>IFERROR(INDEX(Reinigungsplan!$B$3:$B$82,MATCH(D11,Reinigungsplan!$A$3:$A$82,0)),"")</f>
        <v>Küche</v>
      </c>
      <c r="F11" s="19" t="str">
        <f>IFERROR(INDEX(Reinigungsplan!$C$3:$C$82,MATCH(D11,Reinigungsplan!$A$3:$A$82,0)),"")</f>
        <v>Wände im Spritzbereich</v>
      </c>
      <c r="G11" s="19" t="str">
        <f>IFERROR(INDEX(Reinigungsplan!$D$3:$D$82,MATCH(D11,Reinigungsplan!$A$3:$A$82,0)),"")</f>
        <v>Spritzbereich reinigen</v>
      </c>
      <c r="H11" s="19" t="str">
        <f>IFERROR(INDEX(Reinigungsplan!$E$3:$E$82,MATCH(D11,Reinigungsplan!$A$3:$A$82,0)),"")</f>
        <v>Wöchentlich</v>
      </c>
      <c r="I11" s="27">
        <v>20</v>
      </c>
      <c r="J11" s="27">
        <v>22</v>
      </c>
      <c r="K11" s="19" t="s">
        <v>7</v>
      </c>
      <c r="L11" s="19" t="s">
        <v>214</v>
      </c>
      <c r="M11" s="19"/>
      <c r="N11" s="19"/>
      <c r="O11" s="19" t="s">
        <v>205</v>
      </c>
      <c r="P11" s="21" t="s">
        <v>213</v>
      </c>
    </row>
    <row r="12" spans="1:16" ht="25.5" x14ac:dyDescent="0.25">
      <c r="A12" s="26">
        <v>46027</v>
      </c>
      <c r="B12" s="27">
        <f t="shared" si="0"/>
        <v>2</v>
      </c>
      <c r="C12" s="19" t="s">
        <v>203</v>
      </c>
      <c r="D12" s="19" t="s">
        <v>154</v>
      </c>
      <c r="E12" s="19" t="str">
        <f>IFERROR(INDEX(Reinigungsplan!$B$3:$B$82,MATCH(D12,Reinigungsplan!$A$3:$A$82,0)),"")</f>
        <v>Küche</v>
      </c>
      <c r="F12" s="19" t="str">
        <f>IFERROR(INDEX(Reinigungsplan!$C$3:$C$82,MATCH(D12,Reinigungsplan!$A$3:$A$82,0)),"")</f>
        <v>Kühlschrank innen</v>
      </c>
      <c r="G12" s="19" t="str">
        <f>IFERROR(INDEX(Reinigungsplan!$D$3:$D$82,MATCH(D12,Reinigungsplan!$A$3:$A$82,0)),"")</f>
        <v>Innenflächen reinigen, Ware kurzzeitig umlagern</v>
      </c>
      <c r="H12" s="19" t="str">
        <f>IFERROR(INDEX(Reinigungsplan!$E$3:$E$82,MATCH(D12,Reinigungsplan!$A$3:$A$82,0)),"")</f>
        <v>Monatlich</v>
      </c>
      <c r="I12" s="27">
        <v>45</v>
      </c>
      <c r="J12" s="27">
        <v>38</v>
      </c>
      <c r="K12" s="19" t="s">
        <v>7</v>
      </c>
      <c r="L12" s="19" t="s">
        <v>215</v>
      </c>
      <c r="M12" s="19"/>
      <c r="N12" s="19"/>
      <c r="O12" s="19" t="s">
        <v>216</v>
      </c>
      <c r="P12" s="21" t="s">
        <v>217</v>
      </c>
    </row>
    <row r="13" spans="1:16" x14ac:dyDescent="0.25">
      <c r="A13" s="26">
        <v>46028</v>
      </c>
      <c r="B13" s="27">
        <f t="shared" si="0"/>
        <v>2</v>
      </c>
      <c r="C13" s="19" t="s">
        <v>218</v>
      </c>
      <c r="D13" s="19" t="s">
        <v>123</v>
      </c>
      <c r="E13" s="19" t="str">
        <f>IFERROR(INDEX(Reinigungsplan!$B$3:$B$82,MATCH(D13,Reinigungsplan!$A$3:$A$82,0)),"")</f>
        <v>Bar</v>
      </c>
      <c r="F13" s="19" t="str">
        <f>IFERROR(INDEX(Reinigungsplan!$C$3:$C$82,MATCH(D13,Reinigungsplan!$A$3:$A$82,0)),"")</f>
        <v>Kaffeemaschine außen</v>
      </c>
      <c r="G13" s="19" t="str">
        <f>IFERROR(INDEX(Reinigungsplan!$D$3:$D$82,MATCH(D13,Reinigungsplan!$A$3:$A$82,0)),"")</f>
        <v>Außenflächen reinigen, Tropfschale leeren</v>
      </c>
      <c r="H13" s="19" t="str">
        <f>IFERROR(INDEX(Reinigungsplan!$E$3:$E$82,MATCH(D13,Reinigungsplan!$A$3:$A$82,0)),"")</f>
        <v>Täglich</v>
      </c>
      <c r="I13" s="27">
        <v>5</v>
      </c>
      <c r="J13" s="27">
        <v>5</v>
      </c>
      <c r="K13" s="19" t="s">
        <v>7</v>
      </c>
      <c r="L13" s="19" t="s">
        <v>209</v>
      </c>
      <c r="M13" s="19"/>
      <c r="N13" s="19"/>
      <c r="O13" s="19" t="s">
        <v>216</v>
      </c>
      <c r="P13" s="21" t="s">
        <v>206</v>
      </c>
    </row>
    <row r="14" spans="1:16" ht="25.5" x14ac:dyDescent="0.25">
      <c r="A14" s="26">
        <v>46028</v>
      </c>
      <c r="B14" s="27">
        <f t="shared" si="0"/>
        <v>2</v>
      </c>
      <c r="C14" s="19" t="s">
        <v>115</v>
      </c>
      <c r="D14" s="19" t="s">
        <v>127</v>
      </c>
      <c r="E14" s="19" t="str">
        <f>IFERROR(INDEX(Reinigungsplan!$B$3:$B$82,MATCH(D14,Reinigungsplan!$A$3:$A$82,0)),"")</f>
        <v>Bar</v>
      </c>
      <c r="F14" s="19" t="str">
        <f>IFERROR(INDEX(Reinigungsplan!$C$3:$C$82,MATCH(D14,Reinigungsplan!$A$3:$A$82,0)),"")</f>
        <v>Zapfbereich / Arbeitsfläche</v>
      </c>
      <c r="G14" s="19" t="str">
        <f>IFERROR(INDEX(Reinigungsplan!$D$3:$D$82,MATCH(D14,Reinigungsplan!$A$3:$A$82,0)),"")</f>
        <v>Zapfbereich reinigen und klebrige Rückstände entfernen</v>
      </c>
      <c r="H14" s="19" t="str">
        <f>IFERROR(INDEX(Reinigungsplan!$E$3:$E$82,MATCH(D14,Reinigungsplan!$A$3:$A$82,0)),"")</f>
        <v>Täglich</v>
      </c>
      <c r="I14" s="27">
        <v>12</v>
      </c>
      <c r="J14" s="27">
        <v>15</v>
      </c>
      <c r="K14" s="19" t="s">
        <v>7</v>
      </c>
      <c r="L14" s="19" t="s">
        <v>214</v>
      </c>
      <c r="M14" s="19"/>
      <c r="N14" s="19"/>
      <c r="O14" s="19" t="s">
        <v>205</v>
      </c>
      <c r="P14" s="21" t="s">
        <v>206</v>
      </c>
    </row>
    <row r="15" spans="1:16" x14ac:dyDescent="0.25">
      <c r="A15" s="26">
        <v>46028</v>
      </c>
      <c r="B15" s="27">
        <f t="shared" si="0"/>
        <v>2</v>
      </c>
      <c r="C15" s="19" t="s">
        <v>79</v>
      </c>
      <c r="D15" s="19" t="s">
        <v>62</v>
      </c>
      <c r="E15" s="19" t="str">
        <f>IFERROR(INDEX(Reinigungsplan!$B$3:$B$82,MATCH(D15,Reinigungsplan!$A$3:$A$82,0)),"")</f>
        <v>Küche</v>
      </c>
      <c r="F15" s="19" t="str">
        <f>IFERROR(INDEX(Reinigungsplan!$C$3:$C$82,MATCH(D15,Reinigungsplan!$A$3:$A$82,0)),"")</f>
        <v>Schneidebretter</v>
      </c>
      <c r="G15" s="19" t="str">
        <f>IFERROR(INDEX(Reinigungsplan!$D$3:$D$82,MATCH(D15,Reinigungsplan!$A$3:$A$82,0)),"")</f>
        <v>Schneidebretter nach Produktgruppe reinigen</v>
      </c>
      <c r="H15" s="19" t="str">
        <f>IFERROR(INDEX(Reinigungsplan!$E$3:$E$82,MATCH(D15,Reinigungsplan!$A$3:$A$82,0)),"")</f>
        <v>Nach jeder Schicht</v>
      </c>
      <c r="I15" s="27">
        <v>12</v>
      </c>
      <c r="J15" s="27">
        <v>14</v>
      </c>
      <c r="K15" s="19" t="s">
        <v>7</v>
      </c>
      <c r="L15" s="19" t="s">
        <v>214</v>
      </c>
      <c r="M15" s="19"/>
      <c r="N15" s="19"/>
      <c r="O15" s="19" t="s">
        <v>216</v>
      </c>
      <c r="P15" s="21" t="s">
        <v>206</v>
      </c>
    </row>
    <row r="16" spans="1:16" x14ac:dyDescent="0.25">
      <c r="A16" s="26">
        <v>46028</v>
      </c>
      <c r="B16" s="27">
        <f t="shared" si="0"/>
        <v>2</v>
      </c>
      <c r="C16" s="19" t="s">
        <v>115</v>
      </c>
      <c r="D16" s="19" t="s">
        <v>151</v>
      </c>
      <c r="E16" s="19" t="str">
        <f>IFERROR(INDEX(Reinigungsplan!$B$3:$B$82,MATCH(D16,Reinigungsplan!$A$3:$A$82,0)),"")</f>
        <v>Küche</v>
      </c>
      <c r="F16" s="19" t="str">
        <f>IFERROR(INDEX(Reinigungsplan!$C$3:$C$82,MATCH(D16,Reinigungsplan!$A$3:$A$82,0)),"")</f>
        <v>Kühlschrank außen</v>
      </c>
      <c r="G16" s="19" t="str">
        <f>IFERROR(INDEX(Reinigungsplan!$D$3:$D$82,MATCH(D16,Reinigungsplan!$A$3:$A$82,0)),"")</f>
        <v>Griffe und Fronten reinigen</v>
      </c>
      <c r="H16" s="19" t="str">
        <f>IFERROR(INDEX(Reinigungsplan!$E$3:$E$82,MATCH(D16,Reinigungsplan!$A$3:$A$82,0)),"")</f>
        <v>Täglich</v>
      </c>
      <c r="I16" s="27">
        <v>5</v>
      </c>
      <c r="J16" s="27">
        <v>4</v>
      </c>
      <c r="K16" s="19" t="s">
        <v>7</v>
      </c>
      <c r="L16" s="19" t="s">
        <v>209</v>
      </c>
      <c r="M16" s="19"/>
      <c r="N16" s="19"/>
      <c r="O16" s="19" t="s">
        <v>205</v>
      </c>
      <c r="P16" s="21" t="s">
        <v>206</v>
      </c>
    </row>
    <row r="17" spans="1:16" x14ac:dyDescent="0.25">
      <c r="A17" s="26">
        <v>46028</v>
      </c>
      <c r="B17" s="27">
        <f t="shared" si="0"/>
        <v>2</v>
      </c>
      <c r="C17" s="19" t="s">
        <v>79</v>
      </c>
      <c r="D17" s="19" t="s">
        <v>120</v>
      </c>
      <c r="E17" s="19" t="str">
        <f>IFERROR(INDEX(Reinigungsplan!$B$3:$B$82,MATCH(D17,Reinigungsplan!$A$3:$A$82,0)),"")</f>
        <v>Servicebereich</v>
      </c>
      <c r="F17" s="19" t="str">
        <f>IFERROR(INDEX(Reinigungsplan!$C$3:$C$82,MATCH(D17,Reinigungsplan!$A$3:$A$82,0)),"")</f>
        <v>Tische / Stühle</v>
      </c>
      <c r="G17" s="19" t="str">
        <f>IFERROR(INDEX(Reinigungsplan!$D$3:$D$82,MATCH(D17,Reinigungsplan!$A$3:$A$82,0)),"")</f>
        <v>Tische abwischen, Stühle prüfen</v>
      </c>
      <c r="H17" s="19" t="str">
        <f>IFERROR(INDEX(Reinigungsplan!$E$3:$E$82,MATCH(D17,Reinigungsplan!$A$3:$A$82,0)),"")</f>
        <v>Täglich</v>
      </c>
      <c r="I17" s="27">
        <v>8</v>
      </c>
      <c r="J17" s="27">
        <v>11</v>
      </c>
      <c r="K17" s="19" t="s">
        <v>7</v>
      </c>
      <c r="L17" s="19" t="s">
        <v>214</v>
      </c>
      <c r="M17" s="19"/>
      <c r="N17" s="19"/>
      <c r="O17" s="19" t="s">
        <v>216</v>
      </c>
      <c r="P17" s="21" t="s">
        <v>206</v>
      </c>
    </row>
    <row r="18" spans="1:16" ht="25.5" x14ac:dyDescent="0.25">
      <c r="A18" s="26">
        <v>46028</v>
      </c>
      <c r="B18" s="27">
        <f t="shared" si="0"/>
        <v>2</v>
      </c>
      <c r="C18" s="19" t="s">
        <v>79</v>
      </c>
      <c r="D18" s="19" t="s">
        <v>130</v>
      </c>
      <c r="E18" s="19" t="str">
        <f>IFERROR(INDEX(Reinigungsplan!$B$3:$B$82,MATCH(D18,Reinigungsplan!$A$3:$A$82,0)),"")</f>
        <v>Sanitär</v>
      </c>
      <c r="F18" s="19" t="str">
        <f>IFERROR(INDEX(Reinigungsplan!$C$3:$C$82,MATCH(D18,Reinigungsplan!$A$3:$A$82,0)),"")</f>
        <v>WC und Waschbecken</v>
      </c>
      <c r="G18" s="19" t="str">
        <f>IFERROR(INDEX(Reinigungsplan!$D$3:$D$82,MATCH(D18,Reinigungsplan!$A$3:$A$82,0)),"")</f>
        <v>Sanitärbereich reinigen, Papier und Seife auffüllen</v>
      </c>
      <c r="H18" s="19" t="str">
        <f>IFERROR(INDEX(Reinigungsplan!$E$3:$E$82,MATCH(D18,Reinigungsplan!$A$3:$A$82,0)),"")</f>
        <v>2× täglich</v>
      </c>
      <c r="I18" s="27">
        <v>5</v>
      </c>
      <c r="J18" s="27">
        <v>6</v>
      </c>
      <c r="K18" s="19" t="s">
        <v>7</v>
      </c>
      <c r="L18" s="19" t="s">
        <v>204</v>
      </c>
      <c r="M18" s="19"/>
      <c r="N18" s="19"/>
      <c r="O18" s="19" t="s">
        <v>216</v>
      </c>
      <c r="P18" s="21" t="s">
        <v>206</v>
      </c>
    </row>
    <row r="19" spans="1:16" x14ac:dyDescent="0.25">
      <c r="A19" s="26">
        <v>46028</v>
      </c>
      <c r="B19" s="27">
        <f t="shared" si="0"/>
        <v>2</v>
      </c>
      <c r="C19" s="19" t="s">
        <v>79</v>
      </c>
      <c r="D19" s="19" t="s">
        <v>140</v>
      </c>
      <c r="E19" s="19" t="str">
        <f>IFERROR(INDEX(Reinigungsplan!$B$3:$B$82,MATCH(D19,Reinigungsplan!$A$3:$A$82,0)),"")</f>
        <v>Abfallbereich</v>
      </c>
      <c r="F19" s="19" t="str">
        <f>IFERROR(INDEX(Reinigungsplan!$C$3:$C$82,MATCH(D19,Reinigungsplan!$A$3:$A$82,0)),"")</f>
        <v>Müllbehälter innen / außen</v>
      </c>
      <c r="G19" s="19" t="str">
        <f>IFERROR(INDEX(Reinigungsplan!$D$3:$D$82,MATCH(D19,Reinigungsplan!$A$3:$A$82,0)),"")</f>
        <v>Behälter leeren, reinigen und desinfizieren</v>
      </c>
      <c r="H19" s="19" t="str">
        <f>IFERROR(INDEX(Reinigungsplan!$E$3:$E$82,MATCH(D19,Reinigungsplan!$A$3:$A$82,0)),"")</f>
        <v>Täglich</v>
      </c>
      <c r="I19" s="27">
        <v>12</v>
      </c>
      <c r="J19" s="27">
        <v>11</v>
      </c>
      <c r="K19" s="19" t="s">
        <v>21</v>
      </c>
      <c r="L19" s="19" t="s">
        <v>207</v>
      </c>
      <c r="M19" s="19" t="s">
        <v>219</v>
      </c>
      <c r="N19" s="19" t="s">
        <v>220</v>
      </c>
      <c r="O19" s="19" t="s">
        <v>208</v>
      </c>
      <c r="P19" s="21" t="s">
        <v>206</v>
      </c>
    </row>
    <row r="20" spans="1:16" ht="25.5" x14ac:dyDescent="0.25">
      <c r="A20" s="26">
        <v>46028</v>
      </c>
      <c r="B20" s="27">
        <f t="shared" si="0"/>
        <v>2</v>
      </c>
      <c r="C20" s="19" t="s">
        <v>203</v>
      </c>
      <c r="D20" s="19" t="s">
        <v>154</v>
      </c>
      <c r="E20" s="19" t="str">
        <f>IFERROR(INDEX(Reinigungsplan!$B$3:$B$82,MATCH(D20,Reinigungsplan!$A$3:$A$82,0)),"")</f>
        <v>Küche</v>
      </c>
      <c r="F20" s="19" t="str">
        <f>IFERROR(INDEX(Reinigungsplan!$C$3:$C$82,MATCH(D20,Reinigungsplan!$A$3:$A$82,0)),"")</f>
        <v>Kühlschrank innen</v>
      </c>
      <c r="G20" s="19" t="str">
        <f>IFERROR(INDEX(Reinigungsplan!$D$3:$D$82,MATCH(D20,Reinigungsplan!$A$3:$A$82,0)),"")</f>
        <v>Innenflächen reinigen, Ware kurzzeitig umlagern</v>
      </c>
      <c r="H20" s="19" t="str">
        <f>IFERROR(INDEX(Reinigungsplan!$E$3:$E$82,MATCH(D20,Reinigungsplan!$A$3:$A$82,0)),"")</f>
        <v>Monatlich</v>
      </c>
      <c r="I20" s="27">
        <v>40</v>
      </c>
      <c r="J20" s="27">
        <v>39</v>
      </c>
      <c r="K20" s="19" t="s">
        <v>7</v>
      </c>
      <c r="L20" s="19" t="s">
        <v>204</v>
      </c>
      <c r="M20" s="19"/>
      <c r="N20" s="19"/>
      <c r="O20" s="19" t="s">
        <v>216</v>
      </c>
      <c r="P20" s="21" t="s">
        <v>217</v>
      </c>
    </row>
    <row r="21" spans="1:16" ht="25.5" x14ac:dyDescent="0.25">
      <c r="A21" s="26">
        <v>46029</v>
      </c>
      <c r="B21" s="27">
        <f t="shared" si="0"/>
        <v>2</v>
      </c>
      <c r="C21" s="19" t="s">
        <v>218</v>
      </c>
      <c r="D21" s="19" t="s">
        <v>127</v>
      </c>
      <c r="E21" s="19" t="str">
        <f>IFERROR(INDEX(Reinigungsplan!$B$3:$B$82,MATCH(D21,Reinigungsplan!$A$3:$A$82,0)),"")</f>
        <v>Bar</v>
      </c>
      <c r="F21" s="19" t="str">
        <f>IFERROR(INDEX(Reinigungsplan!$C$3:$C$82,MATCH(D21,Reinigungsplan!$A$3:$A$82,0)),"")</f>
        <v>Zapfbereich / Arbeitsfläche</v>
      </c>
      <c r="G21" s="19" t="str">
        <f>IFERROR(INDEX(Reinigungsplan!$D$3:$D$82,MATCH(D21,Reinigungsplan!$A$3:$A$82,0)),"")</f>
        <v>Zapfbereich reinigen und klebrige Rückstände entfernen</v>
      </c>
      <c r="H21" s="19" t="str">
        <f>IFERROR(INDEX(Reinigungsplan!$E$3:$E$82,MATCH(D21,Reinigungsplan!$A$3:$A$82,0)),"")</f>
        <v>Täglich</v>
      </c>
      <c r="I21" s="27">
        <v>15</v>
      </c>
      <c r="J21" s="27">
        <v>16</v>
      </c>
      <c r="K21" s="19" t="s">
        <v>7</v>
      </c>
      <c r="L21" s="19" t="s">
        <v>209</v>
      </c>
      <c r="M21" s="19"/>
      <c r="N21" s="19"/>
      <c r="O21" s="19" t="s">
        <v>216</v>
      </c>
      <c r="P21" s="21" t="s">
        <v>206</v>
      </c>
    </row>
    <row r="22" spans="1:16" ht="25.5" x14ac:dyDescent="0.25">
      <c r="A22" s="26">
        <v>46029</v>
      </c>
      <c r="B22" s="27">
        <f t="shared" si="0"/>
        <v>2</v>
      </c>
      <c r="C22" s="19" t="s">
        <v>79</v>
      </c>
      <c r="D22" s="19" t="s">
        <v>130</v>
      </c>
      <c r="E22" s="19" t="str">
        <f>IFERROR(INDEX(Reinigungsplan!$B$3:$B$82,MATCH(D22,Reinigungsplan!$A$3:$A$82,0)),"")</f>
        <v>Sanitär</v>
      </c>
      <c r="F22" s="19" t="str">
        <f>IFERROR(INDEX(Reinigungsplan!$C$3:$C$82,MATCH(D22,Reinigungsplan!$A$3:$A$82,0)),"")</f>
        <v>WC und Waschbecken</v>
      </c>
      <c r="G22" s="19" t="str">
        <f>IFERROR(INDEX(Reinigungsplan!$D$3:$D$82,MATCH(D22,Reinigungsplan!$A$3:$A$82,0)),"")</f>
        <v>Sanitärbereich reinigen, Papier und Seife auffüllen</v>
      </c>
      <c r="H22" s="19" t="str">
        <f>IFERROR(INDEX(Reinigungsplan!$E$3:$E$82,MATCH(D22,Reinigungsplan!$A$3:$A$82,0)),"")</f>
        <v>2× täglich</v>
      </c>
      <c r="I22" s="27">
        <v>20</v>
      </c>
      <c r="J22" s="27">
        <v>26</v>
      </c>
      <c r="K22" s="19" t="s">
        <v>7</v>
      </c>
      <c r="L22" s="19" t="s">
        <v>207</v>
      </c>
      <c r="M22" s="19"/>
      <c r="N22" s="19"/>
      <c r="O22" s="19" t="s">
        <v>210</v>
      </c>
      <c r="P22" s="21" t="s">
        <v>206</v>
      </c>
    </row>
    <row r="23" spans="1:16" ht="25.5" x14ac:dyDescent="0.25">
      <c r="A23" s="26">
        <v>46029</v>
      </c>
      <c r="B23" s="27">
        <f t="shared" si="0"/>
        <v>2</v>
      </c>
      <c r="C23" s="19" t="s">
        <v>79</v>
      </c>
      <c r="D23" s="19" t="s">
        <v>52</v>
      </c>
      <c r="E23" s="19" t="str">
        <f>IFERROR(INDEX(Reinigungsplan!$B$3:$B$82,MATCH(D23,Reinigungsplan!$A$3:$A$82,0)),"")</f>
        <v>Küche</v>
      </c>
      <c r="F23" s="19" t="str">
        <f>IFERROR(INDEX(Reinigungsplan!$C$3:$C$82,MATCH(D23,Reinigungsplan!$A$3:$A$82,0)),"")</f>
        <v>Arbeitsflächen</v>
      </c>
      <c r="G23" s="19" t="str">
        <f>IFERROR(INDEX(Reinigungsplan!$D$3:$D$82,MATCH(D23,Reinigungsplan!$A$3:$A$82,0)),"")</f>
        <v>Arbeitsflächen gründlich reinigen und desinfizieren</v>
      </c>
      <c r="H23" s="19" t="str">
        <f>IFERROR(INDEX(Reinigungsplan!$E$3:$E$82,MATCH(D23,Reinigungsplan!$A$3:$A$82,0)),"")</f>
        <v>Nach jeder Schicht</v>
      </c>
      <c r="I23" s="27">
        <v>20</v>
      </c>
      <c r="J23" s="27">
        <v>15</v>
      </c>
      <c r="K23" s="19" t="s">
        <v>7</v>
      </c>
      <c r="L23" s="19" t="s">
        <v>204</v>
      </c>
      <c r="M23" s="19"/>
      <c r="N23" s="19"/>
      <c r="O23" s="19" t="s">
        <v>211</v>
      </c>
      <c r="P23" s="21" t="s">
        <v>206</v>
      </c>
    </row>
    <row r="24" spans="1:16" x14ac:dyDescent="0.25">
      <c r="A24" s="26">
        <v>46029</v>
      </c>
      <c r="B24" s="27">
        <f t="shared" si="0"/>
        <v>2</v>
      </c>
      <c r="C24" s="19" t="s">
        <v>79</v>
      </c>
      <c r="D24" s="19" t="s">
        <v>140</v>
      </c>
      <c r="E24" s="19" t="str">
        <f>IFERROR(INDEX(Reinigungsplan!$B$3:$B$82,MATCH(D24,Reinigungsplan!$A$3:$A$82,0)),"")</f>
        <v>Abfallbereich</v>
      </c>
      <c r="F24" s="19" t="str">
        <f>IFERROR(INDEX(Reinigungsplan!$C$3:$C$82,MATCH(D24,Reinigungsplan!$A$3:$A$82,0)),"")</f>
        <v>Müllbehälter innen / außen</v>
      </c>
      <c r="G24" s="19" t="str">
        <f>IFERROR(INDEX(Reinigungsplan!$D$3:$D$82,MATCH(D24,Reinigungsplan!$A$3:$A$82,0)),"")</f>
        <v>Behälter leeren, reinigen und desinfizieren</v>
      </c>
      <c r="H24" s="19" t="str">
        <f>IFERROR(INDEX(Reinigungsplan!$E$3:$E$82,MATCH(D24,Reinigungsplan!$A$3:$A$82,0)),"")</f>
        <v>Täglich</v>
      </c>
      <c r="I24" s="27">
        <v>15</v>
      </c>
      <c r="J24" s="27">
        <v>14</v>
      </c>
      <c r="K24" s="19" t="s">
        <v>7</v>
      </c>
      <c r="L24" s="19" t="s">
        <v>215</v>
      </c>
      <c r="M24" s="19"/>
      <c r="N24" s="19"/>
      <c r="O24" s="19" t="s">
        <v>216</v>
      </c>
      <c r="P24" s="21" t="s">
        <v>206</v>
      </c>
    </row>
    <row r="25" spans="1:16" x14ac:dyDescent="0.25">
      <c r="A25" s="26">
        <v>46029</v>
      </c>
      <c r="B25" s="27">
        <f t="shared" si="0"/>
        <v>2</v>
      </c>
      <c r="C25" s="19" t="s">
        <v>203</v>
      </c>
      <c r="D25" s="19" t="s">
        <v>116</v>
      </c>
      <c r="E25" s="19" t="str">
        <f>IFERROR(INDEX(Reinigungsplan!$B$3:$B$82,MATCH(D25,Reinigungsplan!$A$3:$A$82,0)),"")</f>
        <v>Servicebereich</v>
      </c>
      <c r="F25" s="19" t="str">
        <f>IFERROR(INDEX(Reinigungsplan!$C$3:$C$82,MATCH(D25,Reinigungsplan!$A$3:$A$82,0)),"")</f>
        <v>Theke / Buffetfläche</v>
      </c>
      <c r="G25" s="19" t="str">
        <f>IFERROR(INDEX(Reinigungsplan!$D$3:$D$82,MATCH(D25,Reinigungsplan!$A$3:$A$82,0)),"")</f>
        <v>Thekenflächen reinigen und desinfizieren</v>
      </c>
      <c r="H25" s="19" t="str">
        <f>IFERROR(INDEX(Reinigungsplan!$E$3:$E$82,MATCH(D25,Reinigungsplan!$A$3:$A$82,0)),"")</f>
        <v>Nach jeder Schicht</v>
      </c>
      <c r="I25" s="27">
        <v>15</v>
      </c>
      <c r="J25" s="27">
        <v>13</v>
      </c>
      <c r="K25" s="19" t="s">
        <v>7</v>
      </c>
      <c r="L25" s="19" t="s">
        <v>209</v>
      </c>
      <c r="M25" s="19"/>
      <c r="N25" s="19"/>
      <c r="O25" s="19" t="s">
        <v>210</v>
      </c>
      <c r="P25" s="21" t="s">
        <v>206</v>
      </c>
    </row>
    <row r="26" spans="1:16" x14ac:dyDescent="0.25">
      <c r="A26" s="26">
        <v>46029</v>
      </c>
      <c r="B26" s="27">
        <f t="shared" si="0"/>
        <v>2</v>
      </c>
      <c r="C26" s="19" t="s">
        <v>79</v>
      </c>
      <c r="D26" s="19" t="s">
        <v>181</v>
      </c>
      <c r="E26" s="19" t="str">
        <f>IFERROR(INDEX(Reinigungsplan!$B$3:$B$82,MATCH(D26,Reinigungsplan!$A$3:$A$82,0)),"")</f>
        <v>Sanitär</v>
      </c>
      <c r="F26" s="19" t="str">
        <f>IFERROR(INDEX(Reinigungsplan!$C$3:$C$82,MATCH(D26,Reinigungsplan!$A$3:$A$82,0)),"")</f>
        <v>Spiegel / Ablagen</v>
      </c>
      <c r="G26" s="19" t="str">
        <f>IFERROR(INDEX(Reinigungsplan!$D$3:$D$82,MATCH(D26,Reinigungsplan!$A$3:$A$82,0)),"")</f>
        <v>Spiegel reinigen, Ablagen abwischen</v>
      </c>
      <c r="H26" s="19" t="str">
        <f>IFERROR(INDEX(Reinigungsplan!$E$3:$E$82,MATCH(D26,Reinigungsplan!$A$3:$A$82,0)),"")</f>
        <v>Täglich</v>
      </c>
      <c r="I26" s="27">
        <v>20</v>
      </c>
      <c r="J26" s="27">
        <v>24</v>
      </c>
      <c r="K26" s="19" t="s">
        <v>24</v>
      </c>
      <c r="L26" s="19" t="s">
        <v>215</v>
      </c>
      <c r="M26" s="19" t="s">
        <v>221</v>
      </c>
      <c r="N26" s="19" t="s">
        <v>222</v>
      </c>
      <c r="O26" s="19" t="s">
        <v>216</v>
      </c>
      <c r="P26" s="21" t="s">
        <v>206</v>
      </c>
    </row>
    <row r="27" spans="1:16" ht="25.5" x14ac:dyDescent="0.25">
      <c r="A27" s="26">
        <v>46029</v>
      </c>
      <c r="B27" s="27">
        <f t="shared" si="0"/>
        <v>2</v>
      </c>
      <c r="C27" s="19" t="s">
        <v>115</v>
      </c>
      <c r="D27" s="19" t="s">
        <v>112</v>
      </c>
      <c r="E27" s="19" t="str">
        <f>IFERROR(INDEX(Reinigungsplan!$B$3:$B$82,MATCH(D27,Reinigungsplan!$A$3:$A$82,0)),"")</f>
        <v>Kühlraum</v>
      </c>
      <c r="F27" s="19" t="str">
        <f>IFERROR(INDEX(Reinigungsplan!$C$3:$C$82,MATCH(D27,Reinigungsplan!$A$3:$A$82,0)),"")</f>
        <v>Türgriffe / Dichtungen</v>
      </c>
      <c r="G27" s="19" t="str">
        <f>IFERROR(INDEX(Reinigungsplan!$D$3:$D$82,MATCH(D27,Reinigungsplan!$A$3:$A$82,0)),"")</f>
        <v>Dichtungen und Griffe reinigen und kontrollieren</v>
      </c>
      <c r="H27" s="19" t="str">
        <f>IFERROR(INDEX(Reinigungsplan!$E$3:$E$82,MATCH(D27,Reinigungsplan!$A$3:$A$82,0)),"")</f>
        <v>Täglich</v>
      </c>
      <c r="I27" s="27">
        <v>12</v>
      </c>
      <c r="J27" s="27">
        <v>14</v>
      </c>
      <c r="K27" s="19" t="s">
        <v>7</v>
      </c>
      <c r="L27" s="19" t="s">
        <v>209</v>
      </c>
      <c r="M27" s="19"/>
      <c r="N27" s="19"/>
      <c r="O27" s="19" t="s">
        <v>205</v>
      </c>
      <c r="P27" s="21" t="s">
        <v>206</v>
      </c>
    </row>
    <row r="28" spans="1:16" x14ac:dyDescent="0.25">
      <c r="A28" s="26">
        <v>46029</v>
      </c>
      <c r="B28" s="27">
        <f t="shared" si="0"/>
        <v>2</v>
      </c>
      <c r="C28" s="19" t="s">
        <v>218</v>
      </c>
      <c r="D28" s="19" t="s">
        <v>144</v>
      </c>
      <c r="E28" s="19" t="str">
        <f>IFERROR(INDEX(Reinigungsplan!$B$3:$B$82,MATCH(D28,Reinigungsplan!$A$3:$A$82,0)),"")</f>
        <v>Abfallbereich</v>
      </c>
      <c r="F28" s="19" t="str">
        <f>IFERROR(INDEX(Reinigungsplan!$C$3:$C$82,MATCH(D28,Reinigungsplan!$A$3:$A$82,0)),"")</f>
        <v>Abfallplatz</v>
      </c>
      <c r="G28" s="19" t="str">
        <f>IFERROR(INDEX(Reinigungsplan!$D$3:$D$82,MATCH(D28,Reinigungsplan!$A$3:$A$82,0)),"")</f>
        <v>Boden und Stellflächen reinigen</v>
      </c>
      <c r="H28" s="19" t="str">
        <f>IFERROR(INDEX(Reinigungsplan!$E$3:$E$82,MATCH(D28,Reinigungsplan!$A$3:$A$82,0)),"")</f>
        <v>Wöchentlich</v>
      </c>
      <c r="I28" s="27">
        <v>20</v>
      </c>
      <c r="J28" s="27">
        <v>20</v>
      </c>
      <c r="K28" s="19" t="s">
        <v>7</v>
      </c>
      <c r="L28" s="19" t="s">
        <v>209</v>
      </c>
      <c r="M28" s="19"/>
      <c r="N28" s="19"/>
      <c r="O28" s="19" t="s">
        <v>216</v>
      </c>
      <c r="P28" s="21" t="s">
        <v>213</v>
      </c>
    </row>
    <row r="29" spans="1:16" x14ac:dyDescent="0.25">
      <c r="A29" s="26">
        <v>46029</v>
      </c>
      <c r="B29" s="27">
        <f t="shared" si="0"/>
        <v>2</v>
      </c>
      <c r="C29" s="19" t="s">
        <v>203</v>
      </c>
      <c r="D29" s="19" t="s">
        <v>175</v>
      </c>
      <c r="E29" s="19" t="str">
        <f>IFERROR(INDEX(Reinigungsplan!$B$3:$B$82,MATCH(D29,Reinigungsplan!$A$3:$A$82,0)),"")</f>
        <v>Spülküche</v>
      </c>
      <c r="F29" s="19" t="str">
        <f>IFERROR(INDEX(Reinigungsplan!$C$3:$C$82,MATCH(D29,Reinigungsplan!$A$3:$A$82,0)),"")</f>
        <v>Bodenablauf</v>
      </c>
      <c r="G29" s="19" t="str">
        <f>IFERROR(INDEX(Reinigungsplan!$D$3:$D$82,MATCH(D29,Reinigungsplan!$A$3:$A$82,0)),"")</f>
        <v>Ablauf reinigen und Geruchskontrolle</v>
      </c>
      <c r="H29" s="19" t="str">
        <f>IFERROR(INDEX(Reinigungsplan!$E$3:$E$82,MATCH(D29,Reinigungsplan!$A$3:$A$82,0)),"")</f>
        <v>Wöchentlich</v>
      </c>
      <c r="I29" s="27">
        <v>20</v>
      </c>
      <c r="J29" s="27">
        <v>24</v>
      </c>
      <c r="K29" s="19" t="s">
        <v>7</v>
      </c>
      <c r="L29" s="19" t="s">
        <v>204</v>
      </c>
      <c r="M29" s="19"/>
      <c r="N29" s="19"/>
      <c r="O29" s="19" t="s">
        <v>208</v>
      </c>
      <c r="P29" s="21" t="s">
        <v>213</v>
      </c>
    </row>
    <row r="30" spans="1:16" x14ac:dyDescent="0.25">
      <c r="A30" s="26">
        <v>46030</v>
      </c>
      <c r="B30" s="27">
        <f t="shared" si="0"/>
        <v>2</v>
      </c>
      <c r="C30" s="19" t="s">
        <v>218</v>
      </c>
      <c r="D30" s="19" t="s">
        <v>85</v>
      </c>
      <c r="E30" s="19" t="str">
        <f>IFERROR(INDEX(Reinigungsplan!$B$3:$B$82,MATCH(D30,Reinigungsplan!$A$3:$A$82,0)),"")</f>
        <v>Spülküche</v>
      </c>
      <c r="F30" s="19" t="str">
        <f>IFERROR(INDEX(Reinigungsplan!$C$3:$C$82,MATCH(D30,Reinigungsplan!$A$3:$A$82,0)),"")</f>
        <v>Spülmaschine Siebe</v>
      </c>
      <c r="G30" s="19" t="str">
        <f>IFERROR(INDEX(Reinigungsplan!$D$3:$D$82,MATCH(D30,Reinigungsplan!$A$3:$A$82,0)),"")</f>
        <v>Siebe entnehmen, reinigen und wieder einsetzen</v>
      </c>
      <c r="H30" s="19" t="str">
        <f>IFERROR(INDEX(Reinigungsplan!$E$3:$E$82,MATCH(D30,Reinigungsplan!$A$3:$A$82,0)),"")</f>
        <v>Täglich</v>
      </c>
      <c r="I30" s="27">
        <v>10</v>
      </c>
      <c r="J30" s="27">
        <v>12</v>
      </c>
      <c r="K30" s="19" t="s">
        <v>21</v>
      </c>
      <c r="L30" s="19" t="s">
        <v>207</v>
      </c>
      <c r="M30" s="19" t="s">
        <v>223</v>
      </c>
      <c r="N30" s="19" t="s">
        <v>224</v>
      </c>
      <c r="O30" s="19" t="s">
        <v>216</v>
      </c>
      <c r="P30" s="21" t="s">
        <v>206</v>
      </c>
    </row>
    <row r="31" spans="1:16" x14ac:dyDescent="0.25">
      <c r="A31" s="26">
        <v>46030</v>
      </c>
      <c r="B31" s="27">
        <f t="shared" si="0"/>
        <v>2</v>
      </c>
      <c r="C31" s="19" t="s">
        <v>203</v>
      </c>
      <c r="D31" s="19" t="s">
        <v>62</v>
      </c>
      <c r="E31" s="19" t="str">
        <f>IFERROR(INDEX(Reinigungsplan!$B$3:$B$82,MATCH(D31,Reinigungsplan!$A$3:$A$82,0)),"")</f>
        <v>Küche</v>
      </c>
      <c r="F31" s="19" t="str">
        <f>IFERROR(INDEX(Reinigungsplan!$C$3:$C$82,MATCH(D31,Reinigungsplan!$A$3:$A$82,0)),"")</f>
        <v>Schneidebretter</v>
      </c>
      <c r="G31" s="19" t="str">
        <f>IFERROR(INDEX(Reinigungsplan!$D$3:$D$82,MATCH(D31,Reinigungsplan!$A$3:$A$82,0)),"")</f>
        <v>Schneidebretter nach Produktgruppe reinigen</v>
      </c>
      <c r="H31" s="19" t="str">
        <f>IFERROR(INDEX(Reinigungsplan!$E$3:$E$82,MATCH(D31,Reinigungsplan!$A$3:$A$82,0)),"")</f>
        <v>Nach jeder Schicht</v>
      </c>
      <c r="I31" s="27">
        <v>10</v>
      </c>
      <c r="J31" s="27">
        <v>10</v>
      </c>
      <c r="K31" s="19" t="s">
        <v>7</v>
      </c>
      <c r="L31" s="19" t="s">
        <v>204</v>
      </c>
      <c r="M31" s="19"/>
      <c r="N31" s="19"/>
      <c r="O31" s="19" t="s">
        <v>211</v>
      </c>
      <c r="P31" s="21" t="s">
        <v>206</v>
      </c>
    </row>
    <row r="32" spans="1:16" x14ac:dyDescent="0.25">
      <c r="A32" s="26">
        <v>46030</v>
      </c>
      <c r="B32" s="27">
        <f t="shared" si="0"/>
        <v>2</v>
      </c>
      <c r="C32" s="19" t="s">
        <v>218</v>
      </c>
      <c r="D32" s="19" t="s">
        <v>123</v>
      </c>
      <c r="E32" s="19" t="str">
        <f>IFERROR(INDEX(Reinigungsplan!$B$3:$B$82,MATCH(D32,Reinigungsplan!$A$3:$A$82,0)),"")</f>
        <v>Bar</v>
      </c>
      <c r="F32" s="19" t="str">
        <f>IFERROR(INDEX(Reinigungsplan!$C$3:$C$82,MATCH(D32,Reinigungsplan!$A$3:$A$82,0)),"")</f>
        <v>Kaffeemaschine außen</v>
      </c>
      <c r="G32" s="19" t="str">
        <f>IFERROR(INDEX(Reinigungsplan!$D$3:$D$82,MATCH(D32,Reinigungsplan!$A$3:$A$82,0)),"")</f>
        <v>Außenflächen reinigen, Tropfschale leeren</v>
      </c>
      <c r="H32" s="19" t="str">
        <f>IFERROR(INDEX(Reinigungsplan!$E$3:$E$82,MATCH(D32,Reinigungsplan!$A$3:$A$82,0)),"")</f>
        <v>Täglich</v>
      </c>
      <c r="I32" s="27">
        <v>5</v>
      </c>
      <c r="J32" s="27">
        <v>6</v>
      </c>
      <c r="K32" s="19" t="s">
        <v>7</v>
      </c>
      <c r="L32" s="19" t="s">
        <v>215</v>
      </c>
      <c r="M32" s="19"/>
      <c r="N32" s="19"/>
      <c r="O32" s="19" t="s">
        <v>210</v>
      </c>
      <c r="P32" s="21" t="s">
        <v>206</v>
      </c>
    </row>
    <row r="33" spans="1:16" x14ac:dyDescent="0.25">
      <c r="A33" s="26">
        <v>46030</v>
      </c>
      <c r="B33" s="27">
        <f t="shared" si="0"/>
        <v>2</v>
      </c>
      <c r="C33" s="19" t="s">
        <v>203</v>
      </c>
      <c r="D33" s="19" t="s">
        <v>181</v>
      </c>
      <c r="E33" s="19" t="str">
        <f>IFERROR(INDEX(Reinigungsplan!$B$3:$B$82,MATCH(D33,Reinigungsplan!$A$3:$A$82,0)),"")</f>
        <v>Sanitär</v>
      </c>
      <c r="F33" s="19" t="str">
        <f>IFERROR(INDEX(Reinigungsplan!$C$3:$C$82,MATCH(D33,Reinigungsplan!$A$3:$A$82,0)),"")</f>
        <v>Spiegel / Ablagen</v>
      </c>
      <c r="G33" s="19" t="str">
        <f>IFERROR(INDEX(Reinigungsplan!$D$3:$D$82,MATCH(D33,Reinigungsplan!$A$3:$A$82,0)),"")</f>
        <v>Spiegel reinigen, Ablagen abwischen</v>
      </c>
      <c r="H33" s="19" t="str">
        <f>IFERROR(INDEX(Reinigungsplan!$E$3:$E$82,MATCH(D33,Reinigungsplan!$A$3:$A$82,0)),"")</f>
        <v>Täglich</v>
      </c>
      <c r="I33" s="27">
        <v>15</v>
      </c>
      <c r="J33" s="27">
        <v>20</v>
      </c>
      <c r="K33" s="19" t="s">
        <v>7</v>
      </c>
      <c r="L33" s="19" t="s">
        <v>214</v>
      </c>
      <c r="M33" s="19"/>
      <c r="N33" s="19"/>
      <c r="O33" s="19" t="s">
        <v>208</v>
      </c>
      <c r="P33" s="21" t="s">
        <v>206</v>
      </c>
    </row>
    <row r="34" spans="1:16" ht="25.5" x14ac:dyDescent="0.25">
      <c r="A34" s="26">
        <v>46030</v>
      </c>
      <c r="B34" s="27">
        <f t="shared" si="0"/>
        <v>2</v>
      </c>
      <c r="C34" s="19" t="s">
        <v>79</v>
      </c>
      <c r="D34" s="19" t="s">
        <v>112</v>
      </c>
      <c r="E34" s="19" t="str">
        <f>IFERROR(INDEX(Reinigungsplan!$B$3:$B$82,MATCH(D34,Reinigungsplan!$A$3:$A$82,0)),"")</f>
        <v>Kühlraum</v>
      </c>
      <c r="F34" s="19" t="str">
        <f>IFERROR(INDEX(Reinigungsplan!$C$3:$C$82,MATCH(D34,Reinigungsplan!$A$3:$A$82,0)),"")</f>
        <v>Türgriffe / Dichtungen</v>
      </c>
      <c r="G34" s="19" t="str">
        <f>IFERROR(INDEX(Reinigungsplan!$D$3:$D$82,MATCH(D34,Reinigungsplan!$A$3:$A$82,0)),"")</f>
        <v>Dichtungen und Griffe reinigen und kontrollieren</v>
      </c>
      <c r="H34" s="19" t="str">
        <f>IFERROR(INDEX(Reinigungsplan!$E$3:$E$82,MATCH(D34,Reinigungsplan!$A$3:$A$82,0)),"")</f>
        <v>Täglich</v>
      </c>
      <c r="I34" s="27">
        <v>12</v>
      </c>
      <c r="J34" s="27">
        <v>15</v>
      </c>
      <c r="K34" s="19" t="s">
        <v>7</v>
      </c>
      <c r="L34" s="19" t="s">
        <v>214</v>
      </c>
      <c r="M34" s="19"/>
      <c r="N34" s="19"/>
      <c r="O34" s="19" t="s">
        <v>216</v>
      </c>
      <c r="P34" s="21" t="s">
        <v>206</v>
      </c>
    </row>
    <row r="35" spans="1:16" ht="25.5" x14ac:dyDescent="0.25">
      <c r="A35" s="26">
        <v>46030</v>
      </c>
      <c r="B35" s="27">
        <f t="shared" ref="B35:B66" si="1">IF(A35="","",WEEKNUM(A35,21))</f>
        <v>2</v>
      </c>
      <c r="C35" s="19" t="s">
        <v>218</v>
      </c>
      <c r="D35" s="19" t="s">
        <v>127</v>
      </c>
      <c r="E35" s="19" t="str">
        <f>IFERROR(INDEX(Reinigungsplan!$B$3:$B$82,MATCH(D35,Reinigungsplan!$A$3:$A$82,0)),"")</f>
        <v>Bar</v>
      </c>
      <c r="F35" s="19" t="str">
        <f>IFERROR(INDEX(Reinigungsplan!$C$3:$C$82,MATCH(D35,Reinigungsplan!$A$3:$A$82,0)),"")</f>
        <v>Zapfbereich / Arbeitsfläche</v>
      </c>
      <c r="G35" s="19" t="str">
        <f>IFERROR(INDEX(Reinigungsplan!$D$3:$D$82,MATCH(D35,Reinigungsplan!$A$3:$A$82,0)),"")</f>
        <v>Zapfbereich reinigen und klebrige Rückstände entfernen</v>
      </c>
      <c r="H35" s="19" t="str">
        <f>IFERROR(INDEX(Reinigungsplan!$E$3:$E$82,MATCH(D35,Reinigungsplan!$A$3:$A$82,0)),"")</f>
        <v>Täglich</v>
      </c>
      <c r="I35" s="27">
        <v>5</v>
      </c>
      <c r="J35" s="27">
        <v>6</v>
      </c>
      <c r="K35" s="19" t="s">
        <v>21</v>
      </c>
      <c r="L35" s="19" t="s">
        <v>209</v>
      </c>
      <c r="M35" s="19" t="s">
        <v>221</v>
      </c>
      <c r="N35" s="19" t="s">
        <v>220</v>
      </c>
      <c r="O35" s="19" t="s">
        <v>210</v>
      </c>
      <c r="P35" s="21" t="s">
        <v>206</v>
      </c>
    </row>
    <row r="36" spans="1:16" x14ac:dyDescent="0.25">
      <c r="A36" s="26">
        <v>46030</v>
      </c>
      <c r="B36" s="27">
        <f t="shared" si="1"/>
        <v>2</v>
      </c>
      <c r="C36" s="19" t="s">
        <v>115</v>
      </c>
      <c r="D36" s="19" t="s">
        <v>66</v>
      </c>
      <c r="E36" s="19" t="str">
        <f>IFERROR(INDEX(Reinigungsplan!$B$3:$B$82,MATCH(D36,Reinigungsplan!$A$3:$A$82,0)),"")</f>
        <v>Küche</v>
      </c>
      <c r="F36" s="19" t="str">
        <f>IFERROR(INDEX(Reinigungsplan!$C$3:$C$82,MATCH(D36,Reinigungsplan!$A$3:$A$82,0)),"")</f>
        <v>Herd / Kochfeld</v>
      </c>
      <c r="G36" s="19" t="str">
        <f>IFERROR(INDEX(Reinigungsplan!$D$3:$D$82,MATCH(D36,Reinigungsplan!$A$3:$A$82,0)),"")</f>
        <v>Fett- und Speisereste entfernen</v>
      </c>
      <c r="H36" s="19" t="str">
        <f>IFERROR(INDEX(Reinigungsplan!$E$3:$E$82,MATCH(D36,Reinigungsplan!$A$3:$A$82,0)),"")</f>
        <v>Täglich</v>
      </c>
      <c r="I36" s="27">
        <v>20</v>
      </c>
      <c r="J36" s="27">
        <v>21</v>
      </c>
      <c r="K36" s="19" t="s">
        <v>21</v>
      </c>
      <c r="L36" s="19" t="s">
        <v>209</v>
      </c>
      <c r="M36" s="19" t="s">
        <v>225</v>
      </c>
      <c r="N36" s="19" t="s">
        <v>226</v>
      </c>
      <c r="O36" s="19" t="s">
        <v>211</v>
      </c>
      <c r="P36" s="21" t="s">
        <v>206</v>
      </c>
    </row>
    <row r="37" spans="1:16" x14ac:dyDescent="0.25">
      <c r="A37" s="26">
        <v>46031</v>
      </c>
      <c r="B37" s="27">
        <f t="shared" si="1"/>
        <v>2</v>
      </c>
      <c r="C37" s="19" t="s">
        <v>115</v>
      </c>
      <c r="D37" s="19" t="s">
        <v>85</v>
      </c>
      <c r="E37" s="19" t="str">
        <f>IFERROR(INDEX(Reinigungsplan!$B$3:$B$82,MATCH(D37,Reinigungsplan!$A$3:$A$82,0)),"")</f>
        <v>Spülküche</v>
      </c>
      <c r="F37" s="19" t="str">
        <f>IFERROR(INDEX(Reinigungsplan!$C$3:$C$82,MATCH(D37,Reinigungsplan!$A$3:$A$82,0)),"")</f>
        <v>Spülmaschine Siebe</v>
      </c>
      <c r="G37" s="19" t="str">
        <f>IFERROR(INDEX(Reinigungsplan!$D$3:$D$82,MATCH(D37,Reinigungsplan!$A$3:$A$82,0)),"")</f>
        <v>Siebe entnehmen, reinigen und wieder einsetzen</v>
      </c>
      <c r="H37" s="19" t="str">
        <f>IFERROR(INDEX(Reinigungsplan!$E$3:$E$82,MATCH(D37,Reinigungsplan!$A$3:$A$82,0)),"")</f>
        <v>Täglich</v>
      </c>
      <c r="I37" s="27">
        <v>12</v>
      </c>
      <c r="J37" s="27">
        <v>9</v>
      </c>
      <c r="K37" s="19" t="s">
        <v>7</v>
      </c>
      <c r="L37" s="19" t="s">
        <v>204</v>
      </c>
      <c r="M37" s="19"/>
      <c r="N37" s="19"/>
      <c r="O37" s="19" t="s">
        <v>208</v>
      </c>
      <c r="P37" s="21" t="s">
        <v>206</v>
      </c>
    </row>
    <row r="38" spans="1:16" ht="25.5" x14ac:dyDescent="0.25">
      <c r="A38" s="26">
        <v>46031</v>
      </c>
      <c r="B38" s="27">
        <f t="shared" si="1"/>
        <v>2</v>
      </c>
      <c r="C38" s="19" t="s">
        <v>115</v>
      </c>
      <c r="D38" s="19" t="s">
        <v>112</v>
      </c>
      <c r="E38" s="19" t="str">
        <f>IFERROR(INDEX(Reinigungsplan!$B$3:$B$82,MATCH(D38,Reinigungsplan!$A$3:$A$82,0)),"")</f>
        <v>Kühlraum</v>
      </c>
      <c r="F38" s="19" t="str">
        <f>IFERROR(INDEX(Reinigungsplan!$C$3:$C$82,MATCH(D38,Reinigungsplan!$A$3:$A$82,0)),"")</f>
        <v>Türgriffe / Dichtungen</v>
      </c>
      <c r="G38" s="19" t="str">
        <f>IFERROR(INDEX(Reinigungsplan!$D$3:$D$82,MATCH(D38,Reinigungsplan!$A$3:$A$82,0)),"")</f>
        <v>Dichtungen und Griffe reinigen und kontrollieren</v>
      </c>
      <c r="H38" s="19" t="str">
        <f>IFERROR(INDEX(Reinigungsplan!$E$3:$E$82,MATCH(D38,Reinigungsplan!$A$3:$A$82,0)),"")</f>
        <v>Täglich</v>
      </c>
      <c r="I38" s="27">
        <v>15</v>
      </c>
      <c r="J38" s="27">
        <v>15</v>
      </c>
      <c r="K38" s="19" t="s">
        <v>7</v>
      </c>
      <c r="L38" s="19" t="s">
        <v>204</v>
      </c>
      <c r="M38" s="19"/>
      <c r="N38" s="19"/>
      <c r="O38" s="19" t="s">
        <v>208</v>
      </c>
      <c r="P38" s="21" t="s">
        <v>206</v>
      </c>
    </row>
    <row r="39" spans="1:16" x14ac:dyDescent="0.25">
      <c r="A39" s="26">
        <v>46031</v>
      </c>
      <c r="B39" s="27">
        <f t="shared" si="1"/>
        <v>2</v>
      </c>
      <c r="C39" s="19" t="s">
        <v>115</v>
      </c>
      <c r="D39" s="19" t="s">
        <v>123</v>
      </c>
      <c r="E39" s="19" t="str">
        <f>IFERROR(INDEX(Reinigungsplan!$B$3:$B$82,MATCH(D39,Reinigungsplan!$A$3:$A$82,0)),"")</f>
        <v>Bar</v>
      </c>
      <c r="F39" s="19" t="str">
        <f>IFERROR(INDEX(Reinigungsplan!$C$3:$C$82,MATCH(D39,Reinigungsplan!$A$3:$A$82,0)),"")</f>
        <v>Kaffeemaschine außen</v>
      </c>
      <c r="G39" s="19" t="str">
        <f>IFERROR(INDEX(Reinigungsplan!$D$3:$D$82,MATCH(D39,Reinigungsplan!$A$3:$A$82,0)),"")</f>
        <v>Außenflächen reinigen, Tropfschale leeren</v>
      </c>
      <c r="H39" s="19" t="str">
        <f>IFERROR(INDEX(Reinigungsplan!$E$3:$E$82,MATCH(D39,Reinigungsplan!$A$3:$A$82,0)),"")</f>
        <v>Täglich</v>
      </c>
      <c r="I39" s="27">
        <v>15</v>
      </c>
      <c r="J39" s="27">
        <v>19</v>
      </c>
      <c r="K39" s="19" t="s">
        <v>7</v>
      </c>
      <c r="L39" s="19" t="s">
        <v>215</v>
      </c>
      <c r="M39" s="19"/>
      <c r="N39" s="19"/>
      <c r="O39" s="19" t="s">
        <v>208</v>
      </c>
      <c r="P39" s="21" t="s">
        <v>206</v>
      </c>
    </row>
    <row r="40" spans="1:16" x14ac:dyDescent="0.25">
      <c r="A40" s="26">
        <v>46031</v>
      </c>
      <c r="B40" s="27">
        <f t="shared" si="1"/>
        <v>2</v>
      </c>
      <c r="C40" s="19" t="s">
        <v>115</v>
      </c>
      <c r="D40" s="19" t="s">
        <v>91</v>
      </c>
      <c r="E40" s="19" t="str">
        <f>IFERROR(INDEX(Reinigungsplan!$B$3:$B$82,MATCH(D40,Reinigungsplan!$A$3:$A$82,0)),"")</f>
        <v>Spülküche</v>
      </c>
      <c r="F40" s="19" t="str">
        <f>IFERROR(INDEX(Reinigungsplan!$C$3:$C$82,MATCH(D40,Reinigungsplan!$A$3:$A$82,0)),"")</f>
        <v>Spülbereich / Spülbecken</v>
      </c>
      <c r="G40" s="19" t="str">
        <f>IFERROR(INDEX(Reinigungsplan!$D$3:$D$82,MATCH(D40,Reinigungsplan!$A$3:$A$82,0)),"")</f>
        <v>Becken, Armaturen und Ablagen reinigen</v>
      </c>
      <c r="H40" s="19" t="str">
        <f>IFERROR(INDEX(Reinigungsplan!$E$3:$E$82,MATCH(D40,Reinigungsplan!$A$3:$A$82,0)),"")</f>
        <v>Täglich</v>
      </c>
      <c r="I40" s="27">
        <v>8</v>
      </c>
      <c r="J40" s="27">
        <v>10</v>
      </c>
      <c r="K40" s="19" t="s">
        <v>7</v>
      </c>
      <c r="L40" s="19" t="s">
        <v>207</v>
      </c>
      <c r="M40" s="19"/>
      <c r="N40" s="19"/>
      <c r="O40" s="19" t="s">
        <v>205</v>
      </c>
      <c r="P40" s="21" t="s">
        <v>206</v>
      </c>
    </row>
    <row r="41" spans="1:16" x14ac:dyDescent="0.25">
      <c r="A41" s="26">
        <v>46031</v>
      </c>
      <c r="B41" s="27">
        <f t="shared" si="1"/>
        <v>2</v>
      </c>
      <c r="C41" s="19" t="s">
        <v>203</v>
      </c>
      <c r="D41" s="19" t="s">
        <v>181</v>
      </c>
      <c r="E41" s="19" t="str">
        <f>IFERROR(INDEX(Reinigungsplan!$B$3:$B$82,MATCH(D41,Reinigungsplan!$A$3:$A$82,0)),"")</f>
        <v>Sanitär</v>
      </c>
      <c r="F41" s="19" t="str">
        <f>IFERROR(INDEX(Reinigungsplan!$C$3:$C$82,MATCH(D41,Reinigungsplan!$A$3:$A$82,0)),"")</f>
        <v>Spiegel / Ablagen</v>
      </c>
      <c r="G41" s="19" t="str">
        <f>IFERROR(INDEX(Reinigungsplan!$D$3:$D$82,MATCH(D41,Reinigungsplan!$A$3:$A$82,0)),"")</f>
        <v>Spiegel reinigen, Ablagen abwischen</v>
      </c>
      <c r="H41" s="19" t="str">
        <f>IFERROR(INDEX(Reinigungsplan!$E$3:$E$82,MATCH(D41,Reinigungsplan!$A$3:$A$82,0)),"")</f>
        <v>Täglich</v>
      </c>
      <c r="I41" s="27">
        <v>5</v>
      </c>
      <c r="J41" s="27">
        <v>6</v>
      </c>
      <c r="K41" s="19" t="s">
        <v>21</v>
      </c>
      <c r="L41" s="19" t="s">
        <v>209</v>
      </c>
      <c r="M41" s="19" t="s">
        <v>225</v>
      </c>
      <c r="N41" s="19" t="s">
        <v>224</v>
      </c>
      <c r="O41" s="19" t="s">
        <v>211</v>
      </c>
      <c r="P41" s="21" t="s">
        <v>206</v>
      </c>
    </row>
    <row r="42" spans="1:16" ht="25.5" x14ac:dyDescent="0.25">
      <c r="A42" s="26">
        <v>46031</v>
      </c>
      <c r="B42" s="27">
        <f t="shared" si="1"/>
        <v>2</v>
      </c>
      <c r="C42" s="19" t="s">
        <v>218</v>
      </c>
      <c r="D42" s="19" t="s">
        <v>130</v>
      </c>
      <c r="E42" s="19" t="str">
        <f>IFERROR(INDEX(Reinigungsplan!$B$3:$B$82,MATCH(D42,Reinigungsplan!$A$3:$A$82,0)),"")</f>
        <v>Sanitär</v>
      </c>
      <c r="F42" s="19" t="str">
        <f>IFERROR(INDEX(Reinigungsplan!$C$3:$C$82,MATCH(D42,Reinigungsplan!$A$3:$A$82,0)),"")</f>
        <v>WC und Waschbecken</v>
      </c>
      <c r="G42" s="19" t="str">
        <f>IFERROR(INDEX(Reinigungsplan!$D$3:$D$82,MATCH(D42,Reinigungsplan!$A$3:$A$82,0)),"")</f>
        <v>Sanitärbereich reinigen, Papier und Seife auffüllen</v>
      </c>
      <c r="H42" s="19" t="str">
        <f>IFERROR(INDEX(Reinigungsplan!$E$3:$E$82,MATCH(D42,Reinigungsplan!$A$3:$A$82,0)),"")</f>
        <v>2× täglich</v>
      </c>
      <c r="I42" s="27">
        <v>5</v>
      </c>
      <c r="J42" s="27">
        <v>6</v>
      </c>
      <c r="K42" s="19" t="s">
        <v>7</v>
      </c>
      <c r="L42" s="19" t="s">
        <v>209</v>
      </c>
      <c r="M42" s="19"/>
      <c r="N42" s="19"/>
      <c r="O42" s="19" t="s">
        <v>210</v>
      </c>
      <c r="P42" s="21" t="s">
        <v>206</v>
      </c>
    </row>
    <row r="43" spans="1:16" ht="25.5" x14ac:dyDescent="0.25">
      <c r="A43" s="26">
        <v>46031</v>
      </c>
      <c r="B43" s="27">
        <f t="shared" si="1"/>
        <v>2</v>
      </c>
      <c r="C43" s="19" t="s">
        <v>115</v>
      </c>
      <c r="D43" s="19" t="s">
        <v>52</v>
      </c>
      <c r="E43" s="19" t="str">
        <f>IFERROR(INDEX(Reinigungsplan!$B$3:$B$82,MATCH(D43,Reinigungsplan!$A$3:$A$82,0)),"")</f>
        <v>Küche</v>
      </c>
      <c r="F43" s="19" t="str">
        <f>IFERROR(INDEX(Reinigungsplan!$C$3:$C$82,MATCH(D43,Reinigungsplan!$A$3:$A$82,0)),"")</f>
        <v>Arbeitsflächen</v>
      </c>
      <c r="G43" s="19" t="str">
        <f>IFERROR(INDEX(Reinigungsplan!$D$3:$D$82,MATCH(D43,Reinigungsplan!$A$3:$A$82,0)),"")</f>
        <v>Arbeitsflächen gründlich reinigen und desinfizieren</v>
      </c>
      <c r="H43" s="19" t="str">
        <f>IFERROR(INDEX(Reinigungsplan!$E$3:$E$82,MATCH(D43,Reinigungsplan!$A$3:$A$82,0)),"")</f>
        <v>Nach jeder Schicht</v>
      </c>
      <c r="I43" s="27">
        <v>12</v>
      </c>
      <c r="J43" s="27">
        <v>16</v>
      </c>
      <c r="K43" s="19" t="s">
        <v>7</v>
      </c>
      <c r="L43" s="19" t="s">
        <v>214</v>
      </c>
      <c r="M43" s="19"/>
      <c r="N43" s="19"/>
      <c r="O43" s="19" t="s">
        <v>205</v>
      </c>
      <c r="P43" s="21" t="s">
        <v>206</v>
      </c>
    </row>
    <row r="44" spans="1:16" ht="25.5" x14ac:dyDescent="0.25">
      <c r="A44" s="26">
        <v>46031</v>
      </c>
      <c r="B44" s="27">
        <f t="shared" si="1"/>
        <v>2</v>
      </c>
      <c r="C44" s="19" t="s">
        <v>203</v>
      </c>
      <c r="D44" s="19" t="s">
        <v>167</v>
      </c>
      <c r="E44" s="19" t="str">
        <f>IFERROR(INDEX(Reinigungsplan!$B$3:$B$82,MATCH(D44,Reinigungsplan!$A$3:$A$82,0)),"")</f>
        <v>Servicebereich</v>
      </c>
      <c r="F44" s="19" t="str">
        <f>IFERROR(INDEX(Reinigungsplan!$C$3:$C$82,MATCH(D44,Reinigungsplan!$A$3:$A$82,0)),"")</f>
        <v>Speisekarten / Kartenhalter</v>
      </c>
      <c r="G44" s="19" t="str">
        <f>IFERROR(INDEX(Reinigungsplan!$D$3:$D$82,MATCH(D44,Reinigungsplan!$A$3:$A$82,0)),"")</f>
        <v>Kartenhalter reinigen, beschädigte Karten entfernen</v>
      </c>
      <c r="H44" s="19" t="str">
        <f>IFERROR(INDEX(Reinigungsplan!$E$3:$E$82,MATCH(D44,Reinigungsplan!$A$3:$A$82,0)),"")</f>
        <v>Wöchentlich</v>
      </c>
      <c r="I44" s="27">
        <v>15</v>
      </c>
      <c r="J44" s="27">
        <v>14</v>
      </c>
      <c r="K44" s="19" t="s">
        <v>7</v>
      </c>
      <c r="L44" s="19" t="s">
        <v>214</v>
      </c>
      <c r="M44" s="19"/>
      <c r="N44" s="19"/>
      <c r="O44" s="19" t="s">
        <v>216</v>
      </c>
      <c r="P44" s="21" t="s">
        <v>213</v>
      </c>
    </row>
    <row r="45" spans="1:16" x14ac:dyDescent="0.25">
      <c r="A45" s="26">
        <v>46031</v>
      </c>
      <c r="B45" s="27">
        <f t="shared" si="1"/>
        <v>2</v>
      </c>
      <c r="C45" s="19" t="s">
        <v>203</v>
      </c>
      <c r="D45" s="19" t="s">
        <v>144</v>
      </c>
      <c r="E45" s="19" t="str">
        <f>IFERROR(INDEX(Reinigungsplan!$B$3:$B$82,MATCH(D45,Reinigungsplan!$A$3:$A$82,0)),"")</f>
        <v>Abfallbereich</v>
      </c>
      <c r="F45" s="19" t="str">
        <f>IFERROR(INDEX(Reinigungsplan!$C$3:$C$82,MATCH(D45,Reinigungsplan!$A$3:$A$82,0)),"")</f>
        <v>Abfallplatz</v>
      </c>
      <c r="G45" s="19" t="str">
        <f>IFERROR(INDEX(Reinigungsplan!$D$3:$D$82,MATCH(D45,Reinigungsplan!$A$3:$A$82,0)),"")</f>
        <v>Boden und Stellflächen reinigen</v>
      </c>
      <c r="H45" s="19" t="str">
        <f>IFERROR(INDEX(Reinigungsplan!$E$3:$E$82,MATCH(D45,Reinigungsplan!$A$3:$A$82,0)),"")</f>
        <v>Wöchentlich</v>
      </c>
      <c r="I45" s="27">
        <v>20</v>
      </c>
      <c r="J45" s="27">
        <v>25</v>
      </c>
      <c r="K45" s="19" t="s">
        <v>7</v>
      </c>
      <c r="L45" s="19" t="s">
        <v>209</v>
      </c>
      <c r="M45" s="19"/>
      <c r="N45" s="19"/>
      <c r="O45" s="19" t="s">
        <v>208</v>
      </c>
      <c r="P45" s="21" t="s">
        <v>213</v>
      </c>
    </row>
    <row r="46" spans="1:16" ht="25.5" x14ac:dyDescent="0.25">
      <c r="A46" s="26">
        <v>46032</v>
      </c>
      <c r="B46" s="27">
        <f t="shared" si="1"/>
        <v>2</v>
      </c>
      <c r="C46" s="19" t="s">
        <v>203</v>
      </c>
      <c r="D46" s="19" t="s">
        <v>52</v>
      </c>
      <c r="E46" s="19" t="str">
        <f>IFERROR(INDEX(Reinigungsplan!$B$3:$B$82,MATCH(D46,Reinigungsplan!$A$3:$A$82,0)),"")</f>
        <v>Küche</v>
      </c>
      <c r="F46" s="19" t="str">
        <f>IFERROR(INDEX(Reinigungsplan!$C$3:$C$82,MATCH(D46,Reinigungsplan!$A$3:$A$82,0)),"")</f>
        <v>Arbeitsflächen</v>
      </c>
      <c r="G46" s="19" t="str">
        <f>IFERROR(INDEX(Reinigungsplan!$D$3:$D$82,MATCH(D46,Reinigungsplan!$A$3:$A$82,0)),"")</f>
        <v>Arbeitsflächen gründlich reinigen und desinfizieren</v>
      </c>
      <c r="H46" s="19" t="str">
        <f>IFERROR(INDEX(Reinigungsplan!$E$3:$E$82,MATCH(D46,Reinigungsplan!$A$3:$A$82,0)),"")</f>
        <v>Nach jeder Schicht</v>
      </c>
      <c r="I46" s="27">
        <v>10</v>
      </c>
      <c r="J46" s="27">
        <v>10</v>
      </c>
      <c r="K46" s="19" t="s">
        <v>7</v>
      </c>
      <c r="L46" s="19" t="s">
        <v>209</v>
      </c>
      <c r="M46" s="19"/>
      <c r="N46" s="19"/>
      <c r="O46" s="19" t="s">
        <v>205</v>
      </c>
      <c r="P46" s="21" t="s">
        <v>206</v>
      </c>
    </row>
    <row r="47" spans="1:16" x14ac:dyDescent="0.25">
      <c r="A47" s="26">
        <v>46032</v>
      </c>
      <c r="B47" s="27">
        <f t="shared" si="1"/>
        <v>2</v>
      </c>
      <c r="C47" s="19" t="s">
        <v>203</v>
      </c>
      <c r="D47" s="19" t="s">
        <v>140</v>
      </c>
      <c r="E47" s="19" t="str">
        <f>IFERROR(INDEX(Reinigungsplan!$B$3:$B$82,MATCH(D47,Reinigungsplan!$A$3:$A$82,0)),"")</f>
        <v>Abfallbereich</v>
      </c>
      <c r="F47" s="19" t="str">
        <f>IFERROR(INDEX(Reinigungsplan!$C$3:$C$82,MATCH(D47,Reinigungsplan!$A$3:$A$82,0)),"")</f>
        <v>Müllbehälter innen / außen</v>
      </c>
      <c r="G47" s="19" t="str">
        <f>IFERROR(INDEX(Reinigungsplan!$D$3:$D$82,MATCH(D47,Reinigungsplan!$A$3:$A$82,0)),"")</f>
        <v>Behälter leeren, reinigen und desinfizieren</v>
      </c>
      <c r="H47" s="19" t="str">
        <f>IFERROR(INDEX(Reinigungsplan!$E$3:$E$82,MATCH(D47,Reinigungsplan!$A$3:$A$82,0)),"")</f>
        <v>Täglich</v>
      </c>
      <c r="I47" s="27">
        <v>5</v>
      </c>
      <c r="J47" s="27">
        <v>4</v>
      </c>
      <c r="K47" s="19" t="s">
        <v>21</v>
      </c>
      <c r="L47" s="19" t="s">
        <v>207</v>
      </c>
      <c r="M47" s="19" t="s">
        <v>219</v>
      </c>
      <c r="N47" s="19" t="s">
        <v>224</v>
      </c>
      <c r="O47" s="19" t="s">
        <v>211</v>
      </c>
      <c r="P47" s="21" t="s">
        <v>206</v>
      </c>
    </row>
    <row r="48" spans="1:16" x14ac:dyDescent="0.25">
      <c r="A48" s="26">
        <v>46032</v>
      </c>
      <c r="B48" s="27">
        <f t="shared" si="1"/>
        <v>2</v>
      </c>
      <c r="C48" s="19" t="s">
        <v>115</v>
      </c>
      <c r="D48" s="19" t="s">
        <v>178</v>
      </c>
      <c r="E48" s="19" t="str">
        <f>IFERROR(INDEX(Reinigungsplan!$B$3:$B$82,MATCH(D48,Reinigungsplan!$A$3:$A$82,0)),"")</f>
        <v>Lager</v>
      </c>
      <c r="F48" s="19" t="str">
        <f>IFERROR(INDEX(Reinigungsplan!$C$3:$C$82,MATCH(D48,Reinigungsplan!$A$3:$A$82,0)),"")</f>
        <v>Lieferzone</v>
      </c>
      <c r="G48" s="19" t="str">
        <f>IFERROR(INDEX(Reinigungsplan!$D$3:$D$82,MATCH(D48,Reinigungsplan!$A$3:$A$82,0)),"")</f>
        <v>Boden reinigen und Verpackungsreste entfernen</v>
      </c>
      <c r="H48" s="19" t="str">
        <f>IFERROR(INDEX(Reinigungsplan!$E$3:$E$82,MATCH(D48,Reinigungsplan!$A$3:$A$82,0)),"")</f>
        <v>Täglich</v>
      </c>
      <c r="I48" s="27">
        <v>8</v>
      </c>
      <c r="J48" s="27">
        <v>8</v>
      </c>
      <c r="K48" s="19" t="s">
        <v>7</v>
      </c>
      <c r="L48" s="19" t="s">
        <v>207</v>
      </c>
      <c r="M48" s="19"/>
      <c r="N48" s="19"/>
      <c r="O48" s="19" t="s">
        <v>208</v>
      </c>
      <c r="P48" s="21" t="s">
        <v>206</v>
      </c>
    </row>
    <row r="49" spans="1:16" x14ac:dyDescent="0.25">
      <c r="A49" s="26">
        <v>46032</v>
      </c>
      <c r="B49" s="27">
        <f t="shared" si="1"/>
        <v>2</v>
      </c>
      <c r="C49" s="19" t="s">
        <v>79</v>
      </c>
      <c r="D49" s="19" t="s">
        <v>62</v>
      </c>
      <c r="E49" s="19" t="str">
        <f>IFERROR(INDEX(Reinigungsplan!$B$3:$B$82,MATCH(D49,Reinigungsplan!$A$3:$A$82,0)),"")</f>
        <v>Küche</v>
      </c>
      <c r="F49" s="19" t="str">
        <f>IFERROR(INDEX(Reinigungsplan!$C$3:$C$82,MATCH(D49,Reinigungsplan!$A$3:$A$82,0)),"")</f>
        <v>Schneidebretter</v>
      </c>
      <c r="G49" s="19" t="str">
        <f>IFERROR(INDEX(Reinigungsplan!$D$3:$D$82,MATCH(D49,Reinigungsplan!$A$3:$A$82,0)),"")</f>
        <v>Schneidebretter nach Produktgruppe reinigen</v>
      </c>
      <c r="H49" s="19" t="str">
        <f>IFERROR(INDEX(Reinigungsplan!$E$3:$E$82,MATCH(D49,Reinigungsplan!$A$3:$A$82,0)),"")</f>
        <v>Nach jeder Schicht</v>
      </c>
      <c r="I49" s="27">
        <v>5</v>
      </c>
      <c r="J49" s="27">
        <v>6</v>
      </c>
      <c r="K49" s="19" t="s">
        <v>7</v>
      </c>
      <c r="L49" s="19" t="s">
        <v>214</v>
      </c>
      <c r="M49" s="19"/>
      <c r="N49" s="19"/>
      <c r="O49" s="19" t="s">
        <v>216</v>
      </c>
      <c r="P49" s="21" t="s">
        <v>206</v>
      </c>
    </row>
    <row r="50" spans="1:16" ht="25.5" x14ac:dyDescent="0.25">
      <c r="A50" s="26">
        <v>46032</v>
      </c>
      <c r="B50" s="27">
        <f t="shared" si="1"/>
        <v>2</v>
      </c>
      <c r="C50" s="19" t="s">
        <v>203</v>
      </c>
      <c r="D50" s="19" t="s">
        <v>127</v>
      </c>
      <c r="E50" s="19" t="str">
        <f>IFERROR(INDEX(Reinigungsplan!$B$3:$B$82,MATCH(D50,Reinigungsplan!$A$3:$A$82,0)),"")</f>
        <v>Bar</v>
      </c>
      <c r="F50" s="19" t="str">
        <f>IFERROR(INDEX(Reinigungsplan!$C$3:$C$82,MATCH(D50,Reinigungsplan!$A$3:$A$82,0)),"")</f>
        <v>Zapfbereich / Arbeitsfläche</v>
      </c>
      <c r="G50" s="19" t="str">
        <f>IFERROR(INDEX(Reinigungsplan!$D$3:$D$82,MATCH(D50,Reinigungsplan!$A$3:$A$82,0)),"")</f>
        <v>Zapfbereich reinigen und klebrige Rückstände entfernen</v>
      </c>
      <c r="H50" s="19" t="str">
        <f>IFERROR(INDEX(Reinigungsplan!$E$3:$E$82,MATCH(D50,Reinigungsplan!$A$3:$A$82,0)),"")</f>
        <v>Täglich</v>
      </c>
      <c r="I50" s="27">
        <v>20</v>
      </c>
      <c r="J50" s="27">
        <v>16</v>
      </c>
      <c r="K50" s="19" t="s">
        <v>7</v>
      </c>
      <c r="L50" s="19" t="s">
        <v>209</v>
      </c>
      <c r="M50" s="19"/>
      <c r="N50" s="19"/>
      <c r="O50" s="19" t="s">
        <v>216</v>
      </c>
      <c r="P50" s="21" t="s">
        <v>206</v>
      </c>
    </row>
    <row r="51" spans="1:16" x14ac:dyDescent="0.25">
      <c r="A51" s="26">
        <v>46034</v>
      </c>
      <c r="B51" s="27">
        <f t="shared" si="1"/>
        <v>3</v>
      </c>
      <c r="C51" s="19" t="s">
        <v>203</v>
      </c>
      <c r="D51" s="19" t="s">
        <v>85</v>
      </c>
      <c r="E51" s="19" t="str">
        <f>IFERROR(INDEX(Reinigungsplan!$B$3:$B$82,MATCH(D51,Reinigungsplan!$A$3:$A$82,0)),"")</f>
        <v>Spülküche</v>
      </c>
      <c r="F51" s="19" t="str">
        <f>IFERROR(INDEX(Reinigungsplan!$C$3:$C$82,MATCH(D51,Reinigungsplan!$A$3:$A$82,0)),"")</f>
        <v>Spülmaschine Siebe</v>
      </c>
      <c r="G51" s="19" t="str">
        <f>IFERROR(INDEX(Reinigungsplan!$D$3:$D$82,MATCH(D51,Reinigungsplan!$A$3:$A$82,0)),"")</f>
        <v>Siebe entnehmen, reinigen und wieder einsetzen</v>
      </c>
      <c r="H51" s="19" t="str">
        <f>IFERROR(INDEX(Reinigungsplan!$E$3:$E$82,MATCH(D51,Reinigungsplan!$A$3:$A$82,0)),"")</f>
        <v>Täglich</v>
      </c>
      <c r="I51" s="27">
        <v>15</v>
      </c>
      <c r="J51" s="27">
        <v>12</v>
      </c>
      <c r="K51" s="19" t="s">
        <v>7</v>
      </c>
      <c r="L51" s="19" t="s">
        <v>215</v>
      </c>
      <c r="M51" s="19"/>
      <c r="N51" s="19"/>
      <c r="O51" s="19" t="s">
        <v>210</v>
      </c>
      <c r="P51" s="21" t="s">
        <v>206</v>
      </c>
    </row>
    <row r="52" spans="1:16" ht="25.5" x14ac:dyDescent="0.25">
      <c r="A52" s="26">
        <v>46034</v>
      </c>
      <c r="B52" s="27">
        <f t="shared" si="1"/>
        <v>3</v>
      </c>
      <c r="C52" s="19" t="s">
        <v>115</v>
      </c>
      <c r="D52" s="19" t="s">
        <v>52</v>
      </c>
      <c r="E52" s="19" t="str">
        <f>IFERROR(INDEX(Reinigungsplan!$B$3:$B$82,MATCH(D52,Reinigungsplan!$A$3:$A$82,0)),"")</f>
        <v>Küche</v>
      </c>
      <c r="F52" s="19" t="str">
        <f>IFERROR(INDEX(Reinigungsplan!$C$3:$C$82,MATCH(D52,Reinigungsplan!$A$3:$A$82,0)),"")</f>
        <v>Arbeitsflächen</v>
      </c>
      <c r="G52" s="19" t="str">
        <f>IFERROR(INDEX(Reinigungsplan!$D$3:$D$82,MATCH(D52,Reinigungsplan!$A$3:$A$82,0)),"")</f>
        <v>Arbeitsflächen gründlich reinigen und desinfizieren</v>
      </c>
      <c r="H52" s="19" t="str">
        <f>IFERROR(INDEX(Reinigungsplan!$E$3:$E$82,MATCH(D52,Reinigungsplan!$A$3:$A$82,0)),"")</f>
        <v>Nach jeder Schicht</v>
      </c>
      <c r="I52" s="27">
        <v>5</v>
      </c>
      <c r="J52" s="27">
        <v>3</v>
      </c>
      <c r="K52" s="19" t="s">
        <v>7</v>
      </c>
      <c r="L52" s="19" t="s">
        <v>207</v>
      </c>
      <c r="M52" s="19"/>
      <c r="N52" s="19"/>
      <c r="O52" s="19" t="s">
        <v>216</v>
      </c>
      <c r="P52" s="21" t="s">
        <v>206</v>
      </c>
    </row>
    <row r="53" spans="1:16" x14ac:dyDescent="0.25">
      <c r="A53" s="26">
        <v>46034</v>
      </c>
      <c r="B53" s="27">
        <f t="shared" si="1"/>
        <v>3</v>
      </c>
      <c r="C53" s="19" t="s">
        <v>218</v>
      </c>
      <c r="D53" s="19" t="s">
        <v>120</v>
      </c>
      <c r="E53" s="19" t="str">
        <f>IFERROR(INDEX(Reinigungsplan!$B$3:$B$82,MATCH(D53,Reinigungsplan!$A$3:$A$82,0)),"")</f>
        <v>Servicebereich</v>
      </c>
      <c r="F53" s="19" t="str">
        <f>IFERROR(INDEX(Reinigungsplan!$C$3:$C$82,MATCH(D53,Reinigungsplan!$A$3:$A$82,0)),"")</f>
        <v>Tische / Stühle</v>
      </c>
      <c r="G53" s="19" t="str">
        <f>IFERROR(INDEX(Reinigungsplan!$D$3:$D$82,MATCH(D53,Reinigungsplan!$A$3:$A$82,0)),"")</f>
        <v>Tische abwischen, Stühle prüfen</v>
      </c>
      <c r="H53" s="19" t="str">
        <f>IFERROR(INDEX(Reinigungsplan!$E$3:$E$82,MATCH(D53,Reinigungsplan!$A$3:$A$82,0)),"")</f>
        <v>Täglich</v>
      </c>
      <c r="I53" s="27">
        <v>5</v>
      </c>
      <c r="J53" s="27">
        <v>3</v>
      </c>
      <c r="K53" s="19" t="s">
        <v>7</v>
      </c>
      <c r="L53" s="19" t="s">
        <v>209</v>
      </c>
      <c r="M53" s="19"/>
      <c r="N53" s="19"/>
      <c r="O53" s="19" t="s">
        <v>205</v>
      </c>
      <c r="P53" s="21" t="s">
        <v>206</v>
      </c>
    </row>
    <row r="54" spans="1:16" x14ac:dyDescent="0.25">
      <c r="A54" s="26">
        <v>46034</v>
      </c>
      <c r="B54" s="27">
        <f t="shared" si="1"/>
        <v>3</v>
      </c>
      <c r="C54" s="19" t="s">
        <v>79</v>
      </c>
      <c r="D54" s="19" t="s">
        <v>66</v>
      </c>
      <c r="E54" s="19" t="str">
        <f>IFERROR(INDEX(Reinigungsplan!$B$3:$B$82,MATCH(D54,Reinigungsplan!$A$3:$A$82,0)),"")</f>
        <v>Küche</v>
      </c>
      <c r="F54" s="19" t="str">
        <f>IFERROR(INDEX(Reinigungsplan!$C$3:$C$82,MATCH(D54,Reinigungsplan!$A$3:$A$82,0)),"")</f>
        <v>Herd / Kochfeld</v>
      </c>
      <c r="G54" s="19" t="str">
        <f>IFERROR(INDEX(Reinigungsplan!$D$3:$D$82,MATCH(D54,Reinigungsplan!$A$3:$A$82,0)),"")</f>
        <v>Fett- und Speisereste entfernen</v>
      </c>
      <c r="H54" s="19" t="str">
        <f>IFERROR(INDEX(Reinigungsplan!$E$3:$E$82,MATCH(D54,Reinigungsplan!$A$3:$A$82,0)),"")</f>
        <v>Täglich</v>
      </c>
      <c r="I54" s="27">
        <v>15</v>
      </c>
      <c r="J54" s="27">
        <v>11</v>
      </c>
      <c r="K54" s="19" t="s">
        <v>7</v>
      </c>
      <c r="L54" s="19" t="s">
        <v>214</v>
      </c>
      <c r="M54" s="19"/>
      <c r="N54" s="19"/>
      <c r="O54" s="19" t="s">
        <v>208</v>
      </c>
      <c r="P54" s="21" t="s">
        <v>206</v>
      </c>
    </row>
    <row r="55" spans="1:16" x14ac:dyDescent="0.25">
      <c r="A55" s="26">
        <v>46034</v>
      </c>
      <c r="B55" s="27">
        <f t="shared" si="1"/>
        <v>3</v>
      </c>
      <c r="C55" s="19" t="s">
        <v>218</v>
      </c>
      <c r="D55" s="19" t="s">
        <v>181</v>
      </c>
      <c r="E55" s="19" t="str">
        <f>IFERROR(INDEX(Reinigungsplan!$B$3:$B$82,MATCH(D55,Reinigungsplan!$A$3:$A$82,0)),"")</f>
        <v>Sanitär</v>
      </c>
      <c r="F55" s="19" t="str">
        <f>IFERROR(INDEX(Reinigungsplan!$C$3:$C$82,MATCH(D55,Reinigungsplan!$A$3:$A$82,0)),"")</f>
        <v>Spiegel / Ablagen</v>
      </c>
      <c r="G55" s="19" t="str">
        <f>IFERROR(INDEX(Reinigungsplan!$D$3:$D$82,MATCH(D55,Reinigungsplan!$A$3:$A$82,0)),"")</f>
        <v>Spiegel reinigen, Ablagen abwischen</v>
      </c>
      <c r="H55" s="19" t="str">
        <f>IFERROR(INDEX(Reinigungsplan!$E$3:$E$82,MATCH(D55,Reinigungsplan!$A$3:$A$82,0)),"")</f>
        <v>Täglich</v>
      </c>
      <c r="I55" s="27">
        <v>8</v>
      </c>
      <c r="J55" s="27">
        <v>11</v>
      </c>
      <c r="K55" s="19" t="s">
        <v>7</v>
      </c>
      <c r="L55" s="19" t="s">
        <v>207</v>
      </c>
      <c r="M55" s="19"/>
      <c r="N55" s="19"/>
      <c r="O55" s="19" t="s">
        <v>205</v>
      </c>
      <c r="P55" s="21" t="s">
        <v>206</v>
      </c>
    </row>
    <row r="56" spans="1:16" x14ac:dyDescent="0.25">
      <c r="A56" s="26">
        <v>46034</v>
      </c>
      <c r="B56" s="27">
        <f t="shared" si="1"/>
        <v>3</v>
      </c>
      <c r="C56" s="19" t="s">
        <v>203</v>
      </c>
      <c r="D56" s="19" t="s">
        <v>116</v>
      </c>
      <c r="E56" s="19" t="str">
        <f>IFERROR(INDEX(Reinigungsplan!$B$3:$B$82,MATCH(D56,Reinigungsplan!$A$3:$A$82,0)),"")</f>
        <v>Servicebereich</v>
      </c>
      <c r="F56" s="19" t="str">
        <f>IFERROR(INDEX(Reinigungsplan!$C$3:$C$82,MATCH(D56,Reinigungsplan!$A$3:$A$82,0)),"")</f>
        <v>Theke / Buffetfläche</v>
      </c>
      <c r="G56" s="19" t="str">
        <f>IFERROR(INDEX(Reinigungsplan!$D$3:$D$82,MATCH(D56,Reinigungsplan!$A$3:$A$82,0)),"")</f>
        <v>Thekenflächen reinigen und desinfizieren</v>
      </c>
      <c r="H56" s="19" t="str">
        <f>IFERROR(INDEX(Reinigungsplan!$E$3:$E$82,MATCH(D56,Reinigungsplan!$A$3:$A$82,0)),"")</f>
        <v>Nach jeder Schicht</v>
      </c>
      <c r="I56" s="27">
        <v>12</v>
      </c>
      <c r="J56" s="27">
        <v>10</v>
      </c>
      <c r="K56" s="19" t="s">
        <v>7</v>
      </c>
      <c r="L56" s="19" t="s">
        <v>204</v>
      </c>
      <c r="M56" s="19"/>
      <c r="N56" s="19"/>
      <c r="O56" s="19" t="s">
        <v>205</v>
      </c>
      <c r="P56" s="21" t="s">
        <v>206</v>
      </c>
    </row>
    <row r="57" spans="1:16" x14ac:dyDescent="0.25">
      <c r="A57" s="26">
        <v>46034</v>
      </c>
      <c r="B57" s="27">
        <f t="shared" si="1"/>
        <v>3</v>
      </c>
      <c r="C57" s="19" t="s">
        <v>218</v>
      </c>
      <c r="D57" s="19" t="s">
        <v>178</v>
      </c>
      <c r="E57" s="19" t="str">
        <f>IFERROR(INDEX(Reinigungsplan!$B$3:$B$82,MATCH(D57,Reinigungsplan!$A$3:$A$82,0)),"")</f>
        <v>Lager</v>
      </c>
      <c r="F57" s="19" t="str">
        <f>IFERROR(INDEX(Reinigungsplan!$C$3:$C$82,MATCH(D57,Reinigungsplan!$A$3:$A$82,0)),"")</f>
        <v>Lieferzone</v>
      </c>
      <c r="G57" s="19" t="str">
        <f>IFERROR(INDEX(Reinigungsplan!$D$3:$D$82,MATCH(D57,Reinigungsplan!$A$3:$A$82,0)),"")</f>
        <v>Boden reinigen und Verpackungsreste entfernen</v>
      </c>
      <c r="H57" s="19" t="str">
        <f>IFERROR(INDEX(Reinigungsplan!$E$3:$E$82,MATCH(D57,Reinigungsplan!$A$3:$A$82,0)),"")</f>
        <v>Täglich</v>
      </c>
      <c r="I57" s="27">
        <v>5</v>
      </c>
      <c r="J57" s="27">
        <v>4</v>
      </c>
      <c r="K57" s="19" t="s">
        <v>7</v>
      </c>
      <c r="L57" s="19" t="s">
        <v>207</v>
      </c>
      <c r="M57" s="19"/>
      <c r="N57" s="19"/>
      <c r="O57" s="19" t="s">
        <v>208</v>
      </c>
      <c r="P57" s="21" t="s">
        <v>206</v>
      </c>
    </row>
    <row r="58" spans="1:16" x14ac:dyDescent="0.25">
      <c r="A58" s="26">
        <v>46034</v>
      </c>
      <c r="B58" s="27">
        <f t="shared" si="1"/>
        <v>3</v>
      </c>
      <c r="C58" s="19" t="s">
        <v>218</v>
      </c>
      <c r="D58" s="19" t="s">
        <v>163</v>
      </c>
      <c r="E58" s="19" t="str">
        <f>IFERROR(INDEX(Reinigungsplan!$B$3:$B$82,MATCH(D58,Reinigungsplan!$A$3:$A$82,0)),"")</f>
        <v>Küche</v>
      </c>
      <c r="F58" s="19" t="str">
        <f>IFERROR(INDEX(Reinigungsplan!$C$3:$C$82,MATCH(D58,Reinigungsplan!$A$3:$A$82,0)),"")</f>
        <v>Wände im Spritzbereich</v>
      </c>
      <c r="G58" s="19" t="str">
        <f>IFERROR(INDEX(Reinigungsplan!$D$3:$D$82,MATCH(D58,Reinigungsplan!$A$3:$A$82,0)),"")</f>
        <v>Spritzbereich reinigen</v>
      </c>
      <c r="H58" s="19" t="str">
        <f>IFERROR(INDEX(Reinigungsplan!$E$3:$E$82,MATCH(D58,Reinigungsplan!$A$3:$A$82,0)),"")</f>
        <v>Wöchentlich</v>
      </c>
      <c r="I58" s="27">
        <v>20</v>
      </c>
      <c r="J58" s="27">
        <v>22</v>
      </c>
      <c r="K58" s="19" t="s">
        <v>7</v>
      </c>
      <c r="L58" s="19" t="s">
        <v>215</v>
      </c>
      <c r="M58" s="19"/>
      <c r="N58" s="19"/>
      <c r="O58" s="19" t="s">
        <v>210</v>
      </c>
      <c r="P58" s="21" t="s">
        <v>213</v>
      </c>
    </row>
    <row r="59" spans="1:16" ht="25.5" x14ac:dyDescent="0.25">
      <c r="A59" s="26">
        <v>46034</v>
      </c>
      <c r="B59" s="27">
        <f t="shared" si="1"/>
        <v>3</v>
      </c>
      <c r="C59" s="19" t="s">
        <v>203</v>
      </c>
      <c r="D59" s="19" t="s">
        <v>170</v>
      </c>
      <c r="E59" s="19" t="str">
        <f>IFERROR(INDEX(Reinigungsplan!$B$3:$B$82,MATCH(D59,Reinigungsplan!$A$3:$A$82,0)),"")</f>
        <v>Bar</v>
      </c>
      <c r="F59" s="19" t="str">
        <f>IFERROR(INDEX(Reinigungsplan!$C$3:$C$82,MATCH(D59,Reinigungsplan!$A$3:$A$82,0)),"")</f>
        <v>Gläserregal</v>
      </c>
      <c r="G59" s="19" t="str">
        <f>IFERROR(INDEX(Reinigungsplan!$D$3:$D$82,MATCH(D59,Reinigungsplan!$A$3:$A$82,0)),"")</f>
        <v>Regale auswischen und Gläser sauber einsortieren</v>
      </c>
      <c r="H59" s="19" t="str">
        <f>IFERROR(INDEX(Reinigungsplan!$E$3:$E$82,MATCH(D59,Reinigungsplan!$A$3:$A$82,0)),"")</f>
        <v>Wöchentlich</v>
      </c>
      <c r="I59" s="27">
        <v>30</v>
      </c>
      <c r="J59" s="27">
        <v>37</v>
      </c>
      <c r="K59" s="19" t="s">
        <v>7</v>
      </c>
      <c r="L59" s="19" t="s">
        <v>214</v>
      </c>
      <c r="M59" s="19"/>
      <c r="N59" s="19"/>
      <c r="O59" s="19" t="s">
        <v>227</v>
      </c>
      <c r="P59" s="21" t="s">
        <v>213</v>
      </c>
    </row>
    <row r="60" spans="1:16" ht="25.5" x14ac:dyDescent="0.25">
      <c r="A60" s="26">
        <v>46035</v>
      </c>
      <c r="B60" s="27">
        <f t="shared" si="1"/>
        <v>3</v>
      </c>
      <c r="C60" s="19" t="s">
        <v>79</v>
      </c>
      <c r="D60" s="19" t="s">
        <v>112</v>
      </c>
      <c r="E60" s="19" t="str">
        <f>IFERROR(INDEX(Reinigungsplan!$B$3:$B$82,MATCH(D60,Reinigungsplan!$A$3:$A$82,0)),"")</f>
        <v>Kühlraum</v>
      </c>
      <c r="F60" s="19" t="str">
        <f>IFERROR(INDEX(Reinigungsplan!$C$3:$C$82,MATCH(D60,Reinigungsplan!$A$3:$A$82,0)),"")</f>
        <v>Türgriffe / Dichtungen</v>
      </c>
      <c r="G60" s="19" t="str">
        <f>IFERROR(INDEX(Reinigungsplan!$D$3:$D$82,MATCH(D60,Reinigungsplan!$A$3:$A$82,0)),"")</f>
        <v>Dichtungen und Griffe reinigen und kontrollieren</v>
      </c>
      <c r="H60" s="19" t="str">
        <f>IFERROR(INDEX(Reinigungsplan!$E$3:$E$82,MATCH(D60,Reinigungsplan!$A$3:$A$82,0)),"")</f>
        <v>Täglich</v>
      </c>
      <c r="I60" s="27">
        <v>8</v>
      </c>
      <c r="J60" s="27">
        <v>10</v>
      </c>
      <c r="K60" s="19" t="s">
        <v>7</v>
      </c>
      <c r="L60" s="19" t="s">
        <v>207</v>
      </c>
      <c r="M60" s="19"/>
      <c r="N60" s="19"/>
      <c r="O60" s="19" t="s">
        <v>205</v>
      </c>
      <c r="P60" s="21" t="s">
        <v>206</v>
      </c>
    </row>
    <row r="61" spans="1:16" x14ac:dyDescent="0.25">
      <c r="A61" s="26">
        <v>46035</v>
      </c>
      <c r="B61" s="27">
        <f t="shared" si="1"/>
        <v>3</v>
      </c>
      <c r="C61" s="19" t="s">
        <v>218</v>
      </c>
      <c r="D61" s="19" t="s">
        <v>91</v>
      </c>
      <c r="E61" s="19" t="str">
        <f>IFERROR(INDEX(Reinigungsplan!$B$3:$B$82,MATCH(D61,Reinigungsplan!$A$3:$A$82,0)),"")</f>
        <v>Spülküche</v>
      </c>
      <c r="F61" s="19" t="str">
        <f>IFERROR(INDEX(Reinigungsplan!$C$3:$C$82,MATCH(D61,Reinigungsplan!$A$3:$A$82,0)),"")</f>
        <v>Spülbereich / Spülbecken</v>
      </c>
      <c r="G61" s="19" t="str">
        <f>IFERROR(INDEX(Reinigungsplan!$D$3:$D$82,MATCH(D61,Reinigungsplan!$A$3:$A$82,0)),"")</f>
        <v>Becken, Armaturen und Ablagen reinigen</v>
      </c>
      <c r="H61" s="19" t="str">
        <f>IFERROR(INDEX(Reinigungsplan!$E$3:$E$82,MATCH(D61,Reinigungsplan!$A$3:$A$82,0)),"")</f>
        <v>Täglich</v>
      </c>
      <c r="I61" s="27">
        <v>15</v>
      </c>
      <c r="J61" s="27">
        <v>20</v>
      </c>
      <c r="K61" s="19" t="s">
        <v>7</v>
      </c>
      <c r="L61" s="19" t="s">
        <v>204</v>
      </c>
      <c r="M61" s="19"/>
      <c r="N61" s="19"/>
      <c r="O61" s="19" t="s">
        <v>210</v>
      </c>
      <c r="P61" s="21" t="s">
        <v>206</v>
      </c>
    </row>
    <row r="62" spans="1:16" x14ac:dyDescent="0.25">
      <c r="A62" s="26">
        <v>46035</v>
      </c>
      <c r="B62" s="27">
        <f t="shared" si="1"/>
        <v>3</v>
      </c>
      <c r="C62" s="19" t="s">
        <v>79</v>
      </c>
      <c r="D62" s="19" t="s">
        <v>178</v>
      </c>
      <c r="E62" s="19" t="str">
        <f>IFERROR(INDEX(Reinigungsplan!$B$3:$B$82,MATCH(D62,Reinigungsplan!$A$3:$A$82,0)),"")</f>
        <v>Lager</v>
      </c>
      <c r="F62" s="19" t="str">
        <f>IFERROR(INDEX(Reinigungsplan!$C$3:$C$82,MATCH(D62,Reinigungsplan!$A$3:$A$82,0)),"")</f>
        <v>Lieferzone</v>
      </c>
      <c r="G62" s="19" t="str">
        <f>IFERROR(INDEX(Reinigungsplan!$D$3:$D$82,MATCH(D62,Reinigungsplan!$A$3:$A$82,0)),"")</f>
        <v>Boden reinigen und Verpackungsreste entfernen</v>
      </c>
      <c r="H62" s="19" t="str">
        <f>IFERROR(INDEX(Reinigungsplan!$E$3:$E$82,MATCH(D62,Reinigungsplan!$A$3:$A$82,0)),"")</f>
        <v>Täglich</v>
      </c>
      <c r="I62" s="27">
        <v>12</v>
      </c>
      <c r="J62" s="27">
        <v>10</v>
      </c>
      <c r="K62" s="19" t="s">
        <v>7</v>
      </c>
      <c r="L62" s="19" t="s">
        <v>215</v>
      </c>
      <c r="M62" s="19"/>
      <c r="N62" s="19"/>
      <c r="O62" s="19" t="s">
        <v>216</v>
      </c>
      <c r="P62" s="21" t="s">
        <v>206</v>
      </c>
    </row>
    <row r="63" spans="1:16" x14ac:dyDescent="0.25">
      <c r="A63" s="26">
        <v>46035</v>
      </c>
      <c r="B63" s="27">
        <f t="shared" si="1"/>
        <v>3</v>
      </c>
      <c r="C63" s="19" t="s">
        <v>203</v>
      </c>
      <c r="D63" s="19" t="s">
        <v>140</v>
      </c>
      <c r="E63" s="19" t="str">
        <f>IFERROR(INDEX(Reinigungsplan!$B$3:$B$82,MATCH(D63,Reinigungsplan!$A$3:$A$82,0)),"")</f>
        <v>Abfallbereich</v>
      </c>
      <c r="F63" s="19" t="str">
        <f>IFERROR(INDEX(Reinigungsplan!$C$3:$C$82,MATCH(D63,Reinigungsplan!$A$3:$A$82,0)),"")</f>
        <v>Müllbehälter innen / außen</v>
      </c>
      <c r="G63" s="19" t="str">
        <f>IFERROR(INDEX(Reinigungsplan!$D$3:$D$82,MATCH(D63,Reinigungsplan!$A$3:$A$82,0)),"")</f>
        <v>Behälter leeren, reinigen und desinfizieren</v>
      </c>
      <c r="H63" s="19" t="str">
        <f>IFERROR(INDEX(Reinigungsplan!$E$3:$E$82,MATCH(D63,Reinigungsplan!$A$3:$A$82,0)),"")</f>
        <v>Täglich</v>
      </c>
      <c r="I63" s="27">
        <v>8</v>
      </c>
      <c r="J63" s="27">
        <v>8</v>
      </c>
      <c r="K63" s="19" t="s">
        <v>7</v>
      </c>
      <c r="L63" s="19" t="s">
        <v>214</v>
      </c>
      <c r="M63" s="19"/>
      <c r="N63" s="19"/>
      <c r="O63" s="19" t="s">
        <v>208</v>
      </c>
      <c r="P63" s="21" t="s">
        <v>206</v>
      </c>
    </row>
    <row r="64" spans="1:16" x14ac:dyDescent="0.25">
      <c r="A64" s="26">
        <v>46035</v>
      </c>
      <c r="B64" s="27">
        <f t="shared" si="1"/>
        <v>3</v>
      </c>
      <c r="C64" s="19" t="s">
        <v>203</v>
      </c>
      <c r="D64" s="19" t="s">
        <v>85</v>
      </c>
      <c r="E64" s="19" t="str">
        <f>IFERROR(INDEX(Reinigungsplan!$B$3:$B$82,MATCH(D64,Reinigungsplan!$A$3:$A$82,0)),"")</f>
        <v>Spülküche</v>
      </c>
      <c r="F64" s="19" t="str">
        <f>IFERROR(INDEX(Reinigungsplan!$C$3:$C$82,MATCH(D64,Reinigungsplan!$A$3:$A$82,0)),"")</f>
        <v>Spülmaschine Siebe</v>
      </c>
      <c r="G64" s="19" t="str">
        <f>IFERROR(INDEX(Reinigungsplan!$D$3:$D$82,MATCH(D64,Reinigungsplan!$A$3:$A$82,0)),"")</f>
        <v>Siebe entnehmen, reinigen und wieder einsetzen</v>
      </c>
      <c r="H64" s="19" t="str">
        <f>IFERROR(INDEX(Reinigungsplan!$E$3:$E$82,MATCH(D64,Reinigungsplan!$A$3:$A$82,0)),"")</f>
        <v>Täglich</v>
      </c>
      <c r="I64" s="27">
        <v>20</v>
      </c>
      <c r="J64" s="27">
        <v>22</v>
      </c>
      <c r="K64" s="19" t="s">
        <v>7</v>
      </c>
      <c r="L64" s="19" t="s">
        <v>209</v>
      </c>
      <c r="M64" s="19"/>
      <c r="N64" s="19"/>
      <c r="O64" s="19" t="s">
        <v>211</v>
      </c>
      <c r="P64" s="21" t="s">
        <v>206</v>
      </c>
    </row>
    <row r="65" spans="1:16" x14ac:dyDescent="0.25">
      <c r="A65" s="26">
        <v>46035</v>
      </c>
      <c r="B65" s="27">
        <f t="shared" si="1"/>
        <v>3</v>
      </c>
      <c r="C65" s="19" t="s">
        <v>218</v>
      </c>
      <c r="D65" s="19" t="s">
        <v>66</v>
      </c>
      <c r="E65" s="19" t="str">
        <f>IFERROR(INDEX(Reinigungsplan!$B$3:$B$82,MATCH(D65,Reinigungsplan!$A$3:$A$82,0)),"")</f>
        <v>Küche</v>
      </c>
      <c r="F65" s="19" t="str">
        <f>IFERROR(INDEX(Reinigungsplan!$C$3:$C$82,MATCH(D65,Reinigungsplan!$A$3:$A$82,0)),"")</f>
        <v>Herd / Kochfeld</v>
      </c>
      <c r="G65" s="19" t="str">
        <f>IFERROR(INDEX(Reinigungsplan!$D$3:$D$82,MATCH(D65,Reinigungsplan!$A$3:$A$82,0)),"")</f>
        <v>Fett- und Speisereste entfernen</v>
      </c>
      <c r="H65" s="19" t="str">
        <f>IFERROR(INDEX(Reinigungsplan!$E$3:$E$82,MATCH(D65,Reinigungsplan!$A$3:$A$82,0)),"")</f>
        <v>Täglich</v>
      </c>
      <c r="I65" s="27">
        <v>5</v>
      </c>
      <c r="J65" s="27">
        <v>5</v>
      </c>
      <c r="K65" s="19" t="s">
        <v>7</v>
      </c>
      <c r="L65" s="19" t="s">
        <v>215</v>
      </c>
      <c r="M65" s="19"/>
      <c r="N65" s="19"/>
      <c r="O65" s="19" t="s">
        <v>210</v>
      </c>
      <c r="P65" s="21" t="s">
        <v>206</v>
      </c>
    </row>
    <row r="66" spans="1:16" ht="25.5" x14ac:dyDescent="0.25">
      <c r="A66" s="26">
        <v>46035</v>
      </c>
      <c r="B66" s="27">
        <f t="shared" si="1"/>
        <v>3</v>
      </c>
      <c r="C66" s="19" t="s">
        <v>218</v>
      </c>
      <c r="D66" s="19" t="s">
        <v>127</v>
      </c>
      <c r="E66" s="19" t="str">
        <f>IFERROR(INDEX(Reinigungsplan!$B$3:$B$82,MATCH(D66,Reinigungsplan!$A$3:$A$82,0)),"")</f>
        <v>Bar</v>
      </c>
      <c r="F66" s="19" t="str">
        <f>IFERROR(INDEX(Reinigungsplan!$C$3:$C$82,MATCH(D66,Reinigungsplan!$A$3:$A$82,0)),"")</f>
        <v>Zapfbereich / Arbeitsfläche</v>
      </c>
      <c r="G66" s="19" t="str">
        <f>IFERROR(INDEX(Reinigungsplan!$D$3:$D$82,MATCH(D66,Reinigungsplan!$A$3:$A$82,0)),"")</f>
        <v>Zapfbereich reinigen und klebrige Rückstände entfernen</v>
      </c>
      <c r="H66" s="19" t="str">
        <f>IFERROR(INDEX(Reinigungsplan!$E$3:$E$82,MATCH(D66,Reinigungsplan!$A$3:$A$82,0)),"")</f>
        <v>Täglich</v>
      </c>
      <c r="I66" s="27">
        <v>10</v>
      </c>
      <c r="J66" s="27">
        <v>9</v>
      </c>
      <c r="K66" s="19" t="s">
        <v>21</v>
      </c>
      <c r="L66" s="19" t="s">
        <v>215</v>
      </c>
      <c r="M66" s="19" t="s">
        <v>225</v>
      </c>
      <c r="N66" s="19" t="s">
        <v>224</v>
      </c>
      <c r="O66" s="19" t="s">
        <v>205</v>
      </c>
      <c r="P66" s="21" t="s">
        <v>206</v>
      </c>
    </row>
    <row r="67" spans="1:16" x14ac:dyDescent="0.25">
      <c r="A67" s="26">
        <v>46036</v>
      </c>
      <c r="B67" s="27">
        <f t="shared" ref="B67:B98" si="2">IF(A67="","",WEEKNUM(A67,21))</f>
        <v>3</v>
      </c>
      <c r="C67" s="19" t="s">
        <v>115</v>
      </c>
      <c r="D67" s="19" t="s">
        <v>62</v>
      </c>
      <c r="E67" s="19" t="str">
        <f>IFERROR(INDEX(Reinigungsplan!$B$3:$B$82,MATCH(D67,Reinigungsplan!$A$3:$A$82,0)),"")</f>
        <v>Küche</v>
      </c>
      <c r="F67" s="19" t="str">
        <f>IFERROR(INDEX(Reinigungsplan!$C$3:$C$82,MATCH(D67,Reinigungsplan!$A$3:$A$82,0)),"")</f>
        <v>Schneidebretter</v>
      </c>
      <c r="G67" s="19" t="str">
        <f>IFERROR(INDEX(Reinigungsplan!$D$3:$D$82,MATCH(D67,Reinigungsplan!$A$3:$A$82,0)),"")</f>
        <v>Schneidebretter nach Produktgruppe reinigen</v>
      </c>
      <c r="H67" s="19" t="str">
        <f>IFERROR(INDEX(Reinigungsplan!$E$3:$E$82,MATCH(D67,Reinigungsplan!$A$3:$A$82,0)),"")</f>
        <v>Nach jeder Schicht</v>
      </c>
      <c r="I67" s="27">
        <v>20</v>
      </c>
      <c r="J67" s="27">
        <v>25</v>
      </c>
      <c r="K67" s="19" t="s">
        <v>7</v>
      </c>
      <c r="L67" s="19" t="s">
        <v>209</v>
      </c>
      <c r="M67" s="19"/>
      <c r="N67" s="19"/>
      <c r="O67" s="19" t="s">
        <v>216</v>
      </c>
      <c r="P67" s="21" t="s">
        <v>206</v>
      </c>
    </row>
    <row r="68" spans="1:16" x14ac:dyDescent="0.25">
      <c r="A68" s="26">
        <v>46036</v>
      </c>
      <c r="B68" s="27">
        <f t="shared" si="2"/>
        <v>3</v>
      </c>
      <c r="C68" s="19" t="s">
        <v>203</v>
      </c>
      <c r="D68" s="19" t="s">
        <v>123</v>
      </c>
      <c r="E68" s="19" t="str">
        <f>IFERROR(INDEX(Reinigungsplan!$B$3:$B$82,MATCH(D68,Reinigungsplan!$A$3:$A$82,0)),"")</f>
        <v>Bar</v>
      </c>
      <c r="F68" s="19" t="str">
        <f>IFERROR(INDEX(Reinigungsplan!$C$3:$C$82,MATCH(D68,Reinigungsplan!$A$3:$A$82,0)),"")</f>
        <v>Kaffeemaschine außen</v>
      </c>
      <c r="G68" s="19" t="str">
        <f>IFERROR(INDEX(Reinigungsplan!$D$3:$D$82,MATCH(D68,Reinigungsplan!$A$3:$A$82,0)),"")</f>
        <v>Außenflächen reinigen, Tropfschale leeren</v>
      </c>
      <c r="H68" s="19" t="str">
        <f>IFERROR(INDEX(Reinigungsplan!$E$3:$E$82,MATCH(D68,Reinigungsplan!$A$3:$A$82,0)),"")</f>
        <v>Täglich</v>
      </c>
      <c r="I68" s="27">
        <v>10</v>
      </c>
      <c r="J68" s="27">
        <v>7</v>
      </c>
      <c r="K68" s="19" t="s">
        <v>7</v>
      </c>
      <c r="L68" s="19" t="s">
        <v>214</v>
      </c>
      <c r="M68" s="19"/>
      <c r="N68" s="19"/>
      <c r="O68" s="19" t="s">
        <v>216</v>
      </c>
      <c r="P68" s="21" t="s">
        <v>206</v>
      </c>
    </row>
    <row r="69" spans="1:16" x14ac:dyDescent="0.25">
      <c r="A69" s="26">
        <v>46036</v>
      </c>
      <c r="B69" s="27">
        <f t="shared" si="2"/>
        <v>3</v>
      </c>
      <c r="C69" s="19" t="s">
        <v>203</v>
      </c>
      <c r="D69" s="19" t="s">
        <v>66</v>
      </c>
      <c r="E69" s="19" t="str">
        <f>IFERROR(INDEX(Reinigungsplan!$B$3:$B$82,MATCH(D69,Reinigungsplan!$A$3:$A$82,0)),"")</f>
        <v>Küche</v>
      </c>
      <c r="F69" s="19" t="str">
        <f>IFERROR(INDEX(Reinigungsplan!$C$3:$C$82,MATCH(D69,Reinigungsplan!$A$3:$A$82,0)),"")</f>
        <v>Herd / Kochfeld</v>
      </c>
      <c r="G69" s="19" t="str">
        <f>IFERROR(INDEX(Reinigungsplan!$D$3:$D$82,MATCH(D69,Reinigungsplan!$A$3:$A$82,0)),"")</f>
        <v>Fett- und Speisereste entfernen</v>
      </c>
      <c r="H69" s="19" t="str">
        <f>IFERROR(INDEX(Reinigungsplan!$E$3:$E$82,MATCH(D69,Reinigungsplan!$A$3:$A$82,0)),"")</f>
        <v>Täglich</v>
      </c>
      <c r="I69" s="27">
        <v>10</v>
      </c>
      <c r="J69" s="27">
        <v>9</v>
      </c>
      <c r="K69" s="19" t="s">
        <v>7</v>
      </c>
      <c r="L69" s="19" t="s">
        <v>207</v>
      </c>
      <c r="M69" s="19"/>
      <c r="N69" s="19"/>
      <c r="O69" s="19" t="s">
        <v>210</v>
      </c>
      <c r="P69" s="21" t="s">
        <v>206</v>
      </c>
    </row>
    <row r="70" spans="1:16" x14ac:dyDescent="0.25">
      <c r="A70" s="26">
        <v>46036</v>
      </c>
      <c r="B70" s="27">
        <f t="shared" si="2"/>
        <v>3</v>
      </c>
      <c r="C70" s="19" t="s">
        <v>203</v>
      </c>
      <c r="D70" s="19" t="s">
        <v>148</v>
      </c>
      <c r="E70" s="19" t="str">
        <f>IFERROR(INDEX(Reinigungsplan!$B$3:$B$82,MATCH(D70,Reinigungsplan!$A$3:$A$82,0)),"")</f>
        <v>Außenbereich</v>
      </c>
      <c r="F70" s="19" t="str">
        <f>IFERROR(INDEX(Reinigungsplan!$C$3:$C$82,MATCH(D70,Reinigungsplan!$A$3:$A$82,0)),"")</f>
        <v>Eingangsbereich</v>
      </c>
      <c r="G70" s="19" t="str">
        <f>IFERROR(INDEX(Reinigungsplan!$D$3:$D$82,MATCH(D70,Reinigungsplan!$A$3:$A$82,0)),"")</f>
        <v>Eingang kehren, Flecken entfernen</v>
      </c>
      <c r="H70" s="19" t="str">
        <f>IFERROR(INDEX(Reinigungsplan!$E$3:$E$82,MATCH(D70,Reinigungsplan!$A$3:$A$82,0)),"")</f>
        <v>Täglich</v>
      </c>
      <c r="I70" s="27">
        <v>15</v>
      </c>
      <c r="J70" s="27">
        <v>18</v>
      </c>
      <c r="K70" s="19" t="s">
        <v>7</v>
      </c>
      <c r="L70" s="19" t="s">
        <v>207</v>
      </c>
      <c r="M70" s="19"/>
      <c r="N70" s="19"/>
      <c r="O70" s="19" t="s">
        <v>208</v>
      </c>
      <c r="P70" s="21" t="s">
        <v>206</v>
      </c>
    </row>
    <row r="71" spans="1:16" ht="25.5" x14ac:dyDescent="0.25">
      <c r="A71" s="26">
        <v>46036</v>
      </c>
      <c r="B71" s="27">
        <f t="shared" si="2"/>
        <v>3</v>
      </c>
      <c r="C71" s="19" t="s">
        <v>115</v>
      </c>
      <c r="D71" s="19" t="s">
        <v>52</v>
      </c>
      <c r="E71" s="19" t="str">
        <f>IFERROR(INDEX(Reinigungsplan!$B$3:$B$82,MATCH(D71,Reinigungsplan!$A$3:$A$82,0)),"")</f>
        <v>Küche</v>
      </c>
      <c r="F71" s="19" t="str">
        <f>IFERROR(INDEX(Reinigungsplan!$C$3:$C$82,MATCH(D71,Reinigungsplan!$A$3:$A$82,0)),"")</f>
        <v>Arbeitsflächen</v>
      </c>
      <c r="G71" s="19" t="str">
        <f>IFERROR(INDEX(Reinigungsplan!$D$3:$D$82,MATCH(D71,Reinigungsplan!$A$3:$A$82,0)),"")</f>
        <v>Arbeitsflächen gründlich reinigen und desinfizieren</v>
      </c>
      <c r="H71" s="19" t="str">
        <f>IFERROR(INDEX(Reinigungsplan!$E$3:$E$82,MATCH(D71,Reinigungsplan!$A$3:$A$82,0)),"")</f>
        <v>Nach jeder Schicht</v>
      </c>
      <c r="I71" s="27">
        <v>5</v>
      </c>
      <c r="J71" s="27">
        <v>6</v>
      </c>
      <c r="K71" s="19" t="s">
        <v>7</v>
      </c>
      <c r="L71" s="19" t="s">
        <v>207</v>
      </c>
      <c r="M71" s="19"/>
      <c r="N71" s="19"/>
      <c r="O71" s="19" t="s">
        <v>210</v>
      </c>
      <c r="P71" s="21" t="s">
        <v>206</v>
      </c>
    </row>
    <row r="72" spans="1:16" ht="25.5" x14ac:dyDescent="0.25">
      <c r="A72" s="26">
        <v>46036</v>
      </c>
      <c r="B72" s="27">
        <f t="shared" si="2"/>
        <v>3</v>
      </c>
      <c r="C72" s="19" t="s">
        <v>115</v>
      </c>
      <c r="D72" s="19" t="s">
        <v>112</v>
      </c>
      <c r="E72" s="19" t="str">
        <f>IFERROR(INDEX(Reinigungsplan!$B$3:$B$82,MATCH(D72,Reinigungsplan!$A$3:$A$82,0)),"")</f>
        <v>Kühlraum</v>
      </c>
      <c r="F72" s="19" t="str">
        <f>IFERROR(INDEX(Reinigungsplan!$C$3:$C$82,MATCH(D72,Reinigungsplan!$A$3:$A$82,0)),"")</f>
        <v>Türgriffe / Dichtungen</v>
      </c>
      <c r="G72" s="19" t="str">
        <f>IFERROR(INDEX(Reinigungsplan!$D$3:$D$82,MATCH(D72,Reinigungsplan!$A$3:$A$82,0)),"")</f>
        <v>Dichtungen und Griffe reinigen und kontrollieren</v>
      </c>
      <c r="H72" s="19" t="str">
        <f>IFERROR(INDEX(Reinigungsplan!$E$3:$E$82,MATCH(D72,Reinigungsplan!$A$3:$A$82,0)),"")</f>
        <v>Täglich</v>
      </c>
      <c r="I72" s="27">
        <v>15</v>
      </c>
      <c r="J72" s="27">
        <v>20</v>
      </c>
      <c r="K72" s="19" t="s">
        <v>7</v>
      </c>
      <c r="L72" s="19" t="s">
        <v>214</v>
      </c>
      <c r="M72" s="19"/>
      <c r="N72" s="19"/>
      <c r="O72" s="19" t="s">
        <v>216</v>
      </c>
      <c r="P72" s="21" t="s">
        <v>206</v>
      </c>
    </row>
    <row r="73" spans="1:16" x14ac:dyDescent="0.25">
      <c r="A73" s="26">
        <v>46036</v>
      </c>
      <c r="B73" s="27">
        <f t="shared" si="2"/>
        <v>3</v>
      </c>
      <c r="C73" s="19" t="s">
        <v>79</v>
      </c>
      <c r="D73" s="19" t="s">
        <v>151</v>
      </c>
      <c r="E73" s="19" t="str">
        <f>IFERROR(INDEX(Reinigungsplan!$B$3:$B$82,MATCH(D73,Reinigungsplan!$A$3:$A$82,0)),"")</f>
        <v>Küche</v>
      </c>
      <c r="F73" s="19" t="str">
        <f>IFERROR(INDEX(Reinigungsplan!$C$3:$C$82,MATCH(D73,Reinigungsplan!$A$3:$A$82,0)),"")</f>
        <v>Kühlschrank außen</v>
      </c>
      <c r="G73" s="19" t="str">
        <f>IFERROR(INDEX(Reinigungsplan!$D$3:$D$82,MATCH(D73,Reinigungsplan!$A$3:$A$82,0)),"")</f>
        <v>Griffe und Fronten reinigen</v>
      </c>
      <c r="H73" s="19" t="str">
        <f>IFERROR(INDEX(Reinigungsplan!$E$3:$E$82,MATCH(D73,Reinigungsplan!$A$3:$A$82,0)),"")</f>
        <v>Täglich</v>
      </c>
      <c r="I73" s="27">
        <v>10</v>
      </c>
      <c r="J73" s="27">
        <v>12</v>
      </c>
      <c r="K73" s="19" t="s">
        <v>7</v>
      </c>
      <c r="L73" s="19" t="s">
        <v>204</v>
      </c>
      <c r="M73" s="19"/>
      <c r="N73" s="19"/>
      <c r="O73" s="19" t="s">
        <v>210</v>
      </c>
      <c r="P73" s="21" t="s">
        <v>206</v>
      </c>
    </row>
    <row r="74" spans="1:16" x14ac:dyDescent="0.25">
      <c r="A74" s="26">
        <v>46036</v>
      </c>
      <c r="B74" s="27">
        <f t="shared" si="2"/>
        <v>3</v>
      </c>
      <c r="C74" s="19" t="s">
        <v>115</v>
      </c>
      <c r="D74" s="19" t="s">
        <v>144</v>
      </c>
      <c r="E74" s="19" t="str">
        <f>IFERROR(INDEX(Reinigungsplan!$B$3:$B$82,MATCH(D74,Reinigungsplan!$A$3:$A$82,0)),"")</f>
        <v>Abfallbereich</v>
      </c>
      <c r="F74" s="19" t="str">
        <f>IFERROR(INDEX(Reinigungsplan!$C$3:$C$82,MATCH(D74,Reinigungsplan!$A$3:$A$82,0)),"")</f>
        <v>Abfallplatz</v>
      </c>
      <c r="G74" s="19" t="str">
        <f>IFERROR(INDEX(Reinigungsplan!$D$3:$D$82,MATCH(D74,Reinigungsplan!$A$3:$A$82,0)),"")</f>
        <v>Boden und Stellflächen reinigen</v>
      </c>
      <c r="H74" s="19" t="str">
        <f>IFERROR(INDEX(Reinigungsplan!$E$3:$E$82,MATCH(D74,Reinigungsplan!$A$3:$A$82,0)),"")</f>
        <v>Wöchentlich</v>
      </c>
      <c r="I74" s="27">
        <v>30</v>
      </c>
      <c r="J74" s="27">
        <v>31</v>
      </c>
      <c r="K74" s="19" t="s">
        <v>7</v>
      </c>
      <c r="L74" s="19" t="s">
        <v>212</v>
      </c>
      <c r="M74" s="19"/>
      <c r="N74" s="19"/>
      <c r="O74" s="19" t="s">
        <v>216</v>
      </c>
      <c r="P74" s="21" t="s">
        <v>213</v>
      </c>
    </row>
    <row r="75" spans="1:16" ht="25.5" x14ac:dyDescent="0.25">
      <c r="A75" s="26">
        <v>46036</v>
      </c>
      <c r="B75" s="27">
        <f t="shared" si="2"/>
        <v>3</v>
      </c>
      <c r="C75" s="19" t="s">
        <v>218</v>
      </c>
      <c r="D75" s="19" t="s">
        <v>170</v>
      </c>
      <c r="E75" s="19" t="str">
        <f>IFERROR(INDEX(Reinigungsplan!$B$3:$B$82,MATCH(D75,Reinigungsplan!$A$3:$A$82,0)),"")</f>
        <v>Bar</v>
      </c>
      <c r="F75" s="19" t="str">
        <f>IFERROR(INDEX(Reinigungsplan!$C$3:$C$82,MATCH(D75,Reinigungsplan!$A$3:$A$82,0)),"")</f>
        <v>Gläserregal</v>
      </c>
      <c r="G75" s="19" t="str">
        <f>IFERROR(INDEX(Reinigungsplan!$D$3:$D$82,MATCH(D75,Reinigungsplan!$A$3:$A$82,0)),"")</f>
        <v>Regale auswischen und Gläser sauber einsortieren</v>
      </c>
      <c r="H75" s="19" t="str">
        <f>IFERROR(INDEX(Reinigungsplan!$E$3:$E$82,MATCH(D75,Reinigungsplan!$A$3:$A$82,0)),"")</f>
        <v>Wöchentlich</v>
      </c>
      <c r="I75" s="27">
        <v>20</v>
      </c>
      <c r="J75" s="27">
        <v>22</v>
      </c>
      <c r="K75" s="19" t="s">
        <v>7</v>
      </c>
      <c r="L75" s="19" t="s">
        <v>215</v>
      </c>
      <c r="M75" s="19"/>
      <c r="N75" s="19"/>
      <c r="O75" s="19" t="s">
        <v>216</v>
      </c>
      <c r="P75" s="21" t="s">
        <v>213</v>
      </c>
    </row>
    <row r="76" spans="1:16" x14ac:dyDescent="0.25">
      <c r="A76" s="26">
        <v>46037</v>
      </c>
      <c r="B76" s="27">
        <f t="shared" si="2"/>
        <v>3</v>
      </c>
      <c r="C76" s="19" t="s">
        <v>79</v>
      </c>
      <c r="D76" s="19" t="s">
        <v>151</v>
      </c>
      <c r="E76" s="19" t="str">
        <f>IFERROR(INDEX(Reinigungsplan!$B$3:$B$82,MATCH(D76,Reinigungsplan!$A$3:$A$82,0)),"")</f>
        <v>Küche</v>
      </c>
      <c r="F76" s="19" t="str">
        <f>IFERROR(INDEX(Reinigungsplan!$C$3:$C$82,MATCH(D76,Reinigungsplan!$A$3:$A$82,0)),"")</f>
        <v>Kühlschrank außen</v>
      </c>
      <c r="G76" s="19" t="str">
        <f>IFERROR(INDEX(Reinigungsplan!$D$3:$D$82,MATCH(D76,Reinigungsplan!$A$3:$A$82,0)),"")</f>
        <v>Griffe und Fronten reinigen</v>
      </c>
      <c r="H76" s="19" t="str">
        <f>IFERROR(INDEX(Reinigungsplan!$E$3:$E$82,MATCH(D76,Reinigungsplan!$A$3:$A$82,0)),"")</f>
        <v>Täglich</v>
      </c>
      <c r="I76" s="27">
        <v>15</v>
      </c>
      <c r="J76" s="27">
        <v>15</v>
      </c>
      <c r="K76" s="19" t="s">
        <v>7</v>
      </c>
      <c r="L76" s="19" t="s">
        <v>215</v>
      </c>
      <c r="M76" s="19"/>
      <c r="N76" s="19"/>
      <c r="O76" s="19" t="s">
        <v>211</v>
      </c>
      <c r="P76" s="21" t="s">
        <v>206</v>
      </c>
    </row>
    <row r="77" spans="1:16" x14ac:dyDescent="0.25">
      <c r="A77" s="26">
        <v>46037</v>
      </c>
      <c r="B77" s="27">
        <f t="shared" si="2"/>
        <v>3</v>
      </c>
      <c r="C77" s="19" t="s">
        <v>115</v>
      </c>
      <c r="D77" s="19" t="s">
        <v>85</v>
      </c>
      <c r="E77" s="19" t="str">
        <f>IFERROR(INDEX(Reinigungsplan!$B$3:$B$82,MATCH(D77,Reinigungsplan!$A$3:$A$82,0)),"")</f>
        <v>Spülküche</v>
      </c>
      <c r="F77" s="19" t="str">
        <f>IFERROR(INDEX(Reinigungsplan!$C$3:$C$82,MATCH(D77,Reinigungsplan!$A$3:$A$82,0)),"")</f>
        <v>Spülmaschine Siebe</v>
      </c>
      <c r="G77" s="19" t="str">
        <f>IFERROR(INDEX(Reinigungsplan!$D$3:$D$82,MATCH(D77,Reinigungsplan!$A$3:$A$82,0)),"")</f>
        <v>Siebe entnehmen, reinigen und wieder einsetzen</v>
      </c>
      <c r="H77" s="19" t="str">
        <f>IFERROR(INDEX(Reinigungsplan!$E$3:$E$82,MATCH(D77,Reinigungsplan!$A$3:$A$82,0)),"")</f>
        <v>Täglich</v>
      </c>
      <c r="I77" s="27">
        <v>8</v>
      </c>
      <c r="J77" s="27">
        <v>9</v>
      </c>
      <c r="K77" s="19" t="s">
        <v>7</v>
      </c>
      <c r="L77" s="19" t="s">
        <v>215</v>
      </c>
      <c r="M77" s="19"/>
      <c r="N77" s="19"/>
      <c r="O77" s="19" t="s">
        <v>205</v>
      </c>
      <c r="P77" s="21" t="s">
        <v>206</v>
      </c>
    </row>
    <row r="78" spans="1:16" x14ac:dyDescent="0.25">
      <c r="A78" s="26">
        <v>46037</v>
      </c>
      <c r="B78" s="27">
        <f t="shared" si="2"/>
        <v>3</v>
      </c>
      <c r="C78" s="19" t="s">
        <v>115</v>
      </c>
      <c r="D78" s="19" t="s">
        <v>62</v>
      </c>
      <c r="E78" s="19" t="str">
        <f>IFERROR(INDEX(Reinigungsplan!$B$3:$B$82,MATCH(D78,Reinigungsplan!$A$3:$A$82,0)),"")</f>
        <v>Küche</v>
      </c>
      <c r="F78" s="19" t="str">
        <f>IFERROR(INDEX(Reinigungsplan!$C$3:$C$82,MATCH(D78,Reinigungsplan!$A$3:$A$82,0)),"")</f>
        <v>Schneidebretter</v>
      </c>
      <c r="G78" s="19" t="str">
        <f>IFERROR(INDEX(Reinigungsplan!$D$3:$D$82,MATCH(D78,Reinigungsplan!$A$3:$A$82,0)),"")</f>
        <v>Schneidebretter nach Produktgruppe reinigen</v>
      </c>
      <c r="H78" s="19" t="str">
        <f>IFERROR(INDEX(Reinigungsplan!$E$3:$E$82,MATCH(D78,Reinigungsplan!$A$3:$A$82,0)),"")</f>
        <v>Nach jeder Schicht</v>
      </c>
      <c r="I78" s="27">
        <v>20</v>
      </c>
      <c r="J78" s="27">
        <v>20</v>
      </c>
      <c r="K78" s="19" t="s">
        <v>7</v>
      </c>
      <c r="L78" s="19" t="s">
        <v>204</v>
      </c>
      <c r="M78" s="19"/>
      <c r="N78" s="19"/>
      <c r="O78" s="19" t="s">
        <v>216</v>
      </c>
      <c r="P78" s="21" t="s">
        <v>206</v>
      </c>
    </row>
    <row r="79" spans="1:16" x14ac:dyDescent="0.25">
      <c r="A79" s="26">
        <v>46037</v>
      </c>
      <c r="B79" s="27">
        <f t="shared" si="2"/>
        <v>3</v>
      </c>
      <c r="C79" s="19" t="s">
        <v>79</v>
      </c>
      <c r="D79" s="19" t="s">
        <v>123</v>
      </c>
      <c r="E79" s="19" t="str">
        <f>IFERROR(INDEX(Reinigungsplan!$B$3:$B$82,MATCH(D79,Reinigungsplan!$A$3:$A$82,0)),"")</f>
        <v>Bar</v>
      </c>
      <c r="F79" s="19" t="str">
        <f>IFERROR(INDEX(Reinigungsplan!$C$3:$C$82,MATCH(D79,Reinigungsplan!$A$3:$A$82,0)),"")</f>
        <v>Kaffeemaschine außen</v>
      </c>
      <c r="G79" s="19" t="str">
        <f>IFERROR(INDEX(Reinigungsplan!$D$3:$D$82,MATCH(D79,Reinigungsplan!$A$3:$A$82,0)),"")</f>
        <v>Außenflächen reinigen, Tropfschale leeren</v>
      </c>
      <c r="H79" s="19" t="str">
        <f>IFERROR(INDEX(Reinigungsplan!$E$3:$E$82,MATCH(D79,Reinigungsplan!$A$3:$A$82,0)),"")</f>
        <v>Täglich</v>
      </c>
      <c r="I79" s="27">
        <v>8</v>
      </c>
      <c r="J79" s="27">
        <v>6</v>
      </c>
      <c r="K79" s="19" t="s">
        <v>7</v>
      </c>
      <c r="L79" s="19" t="s">
        <v>215</v>
      </c>
      <c r="M79" s="19"/>
      <c r="N79" s="19"/>
      <c r="O79" s="19" t="s">
        <v>205</v>
      </c>
      <c r="P79" s="21" t="s">
        <v>206</v>
      </c>
    </row>
    <row r="80" spans="1:16" x14ac:dyDescent="0.25">
      <c r="A80" s="26">
        <v>46037</v>
      </c>
      <c r="B80" s="27">
        <f t="shared" si="2"/>
        <v>3</v>
      </c>
      <c r="C80" s="19" t="s">
        <v>203</v>
      </c>
      <c r="D80" s="19" t="s">
        <v>66</v>
      </c>
      <c r="E80" s="19" t="str">
        <f>IFERROR(INDEX(Reinigungsplan!$B$3:$B$82,MATCH(D80,Reinigungsplan!$A$3:$A$82,0)),"")</f>
        <v>Küche</v>
      </c>
      <c r="F80" s="19" t="str">
        <f>IFERROR(INDEX(Reinigungsplan!$C$3:$C$82,MATCH(D80,Reinigungsplan!$A$3:$A$82,0)),"")</f>
        <v>Herd / Kochfeld</v>
      </c>
      <c r="G80" s="19" t="str">
        <f>IFERROR(INDEX(Reinigungsplan!$D$3:$D$82,MATCH(D80,Reinigungsplan!$A$3:$A$82,0)),"")</f>
        <v>Fett- und Speisereste entfernen</v>
      </c>
      <c r="H80" s="19" t="str">
        <f>IFERROR(INDEX(Reinigungsplan!$E$3:$E$82,MATCH(D80,Reinigungsplan!$A$3:$A$82,0)),"")</f>
        <v>Täglich</v>
      </c>
      <c r="I80" s="27">
        <v>10</v>
      </c>
      <c r="J80" s="27">
        <v>13</v>
      </c>
      <c r="K80" s="19" t="s">
        <v>7</v>
      </c>
      <c r="L80" s="19" t="s">
        <v>214</v>
      </c>
      <c r="M80" s="19"/>
      <c r="N80" s="19"/>
      <c r="O80" s="19" t="s">
        <v>210</v>
      </c>
      <c r="P80" s="21" t="s">
        <v>206</v>
      </c>
    </row>
    <row r="81" spans="1:16" ht="25.5" x14ac:dyDescent="0.25">
      <c r="A81" s="26">
        <v>46037</v>
      </c>
      <c r="B81" s="27">
        <f t="shared" si="2"/>
        <v>3</v>
      </c>
      <c r="C81" s="19" t="s">
        <v>115</v>
      </c>
      <c r="D81" s="19" t="s">
        <v>112</v>
      </c>
      <c r="E81" s="19" t="str">
        <f>IFERROR(INDEX(Reinigungsplan!$B$3:$B$82,MATCH(D81,Reinigungsplan!$A$3:$A$82,0)),"")</f>
        <v>Kühlraum</v>
      </c>
      <c r="F81" s="19" t="str">
        <f>IFERROR(INDEX(Reinigungsplan!$C$3:$C$82,MATCH(D81,Reinigungsplan!$A$3:$A$82,0)),"")</f>
        <v>Türgriffe / Dichtungen</v>
      </c>
      <c r="G81" s="19" t="str">
        <f>IFERROR(INDEX(Reinigungsplan!$D$3:$D$82,MATCH(D81,Reinigungsplan!$A$3:$A$82,0)),"")</f>
        <v>Dichtungen und Griffe reinigen und kontrollieren</v>
      </c>
      <c r="H81" s="19" t="str">
        <f>IFERROR(INDEX(Reinigungsplan!$E$3:$E$82,MATCH(D81,Reinigungsplan!$A$3:$A$82,0)),"")</f>
        <v>Täglich</v>
      </c>
      <c r="I81" s="27">
        <v>5</v>
      </c>
      <c r="J81" s="27">
        <v>4</v>
      </c>
      <c r="K81" s="19" t="s">
        <v>7</v>
      </c>
      <c r="L81" s="19" t="s">
        <v>209</v>
      </c>
      <c r="M81" s="19"/>
      <c r="N81" s="19"/>
      <c r="O81" s="19" t="s">
        <v>205</v>
      </c>
      <c r="P81" s="21" t="s">
        <v>206</v>
      </c>
    </row>
    <row r="82" spans="1:16" ht="25.5" x14ac:dyDescent="0.25">
      <c r="A82" s="26">
        <v>46037</v>
      </c>
      <c r="B82" s="27">
        <f t="shared" si="2"/>
        <v>3</v>
      </c>
      <c r="C82" s="19" t="s">
        <v>218</v>
      </c>
      <c r="D82" s="19" t="s">
        <v>130</v>
      </c>
      <c r="E82" s="19" t="str">
        <f>IFERROR(INDEX(Reinigungsplan!$B$3:$B$82,MATCH(D82,Reinigungsplan!$A$3:$A$82,0)),"")</f>
        <v>Sanitär</v>
      </c>
      <c r="F82" s="19" t="str">
        <f>IFERROR(INDEX(Reinigungsplan!$C$3:$C$82,MATCH(D82,Reinigungsplan!$A$3:$A$82,0)),"")</f>
        <v>WC und Waschbecken</v>
      </c>
      <c r="G82" s="19" t="str">
        <f>IFERROR(INDEX(Reinigungsplan!$D$3:$D$82,MATCH(D82,Reinigungsplan!$A$3:$A$82,0)),"")</f>
        <v>Sanitärbereich reinigen, Papier und Seife auffüllen</v>
      </c>
      <c r="H82" s="19" t="str">
        <f>IFERROR(INDEX(Reinigungsplan!$E$3:$E$82,MATCH(D82,Reinigungsplan!$A$3:$A$82,0)),"")</f>
        <v>2× täglich</v>
      </c>
      <c r="I82" s="27">
        <v>20</v>
      </c>
      <c r="J82" s="27">
        <v>16</v>
      </c>
      <c r="K82" s="19" t="s">
        <v>7</v>
      </c>
      <c r="L82" s="19" t="s">
        <v>214</v>
      </c>
      <c r="M82" s="19"/>
      <c r="N82" s="19"/>
      <c r="O82" s="19" t="s">
        <v>211</v>
      </c>
      <c r="P82" s="21" t="s">
        <v>206</v>
      </c>
    </row>
    <row r="83" spans="1:16" x14ac:dyDescent="0.25">
      <c r="A83" s="26">
        <v>46038</v>
      </c>
      <c r="B83" s="27">
        <f t="shared" si="2"/>
        <v>3</v>
      </c>
      <c r="C83" s="19" t="s">
        <v>218</v>
      </c>
      <c r="D83" s="19" t="s">
        <v>140</v>
      </c>
      <c r="E83" s="19" t="str">
        <f>IFERROR(INDEX(Reinigungsplan!$B$3:$B$82,MATCH(D83,Reinigungsplan!$A$3:$A$82,0)),"")</f>
        <v>Abfallbereich</v>
      </c>
      <c r="F83" s="19" t="str">
        <f>IFERROR(INDEX(Reinigungsplan!$C$3:$C$82,MATCH(D83,Reinigungsplan!$A$3:$A$82,0)),"")</f>
        <v>Müllbehälter innen / außen</v>
      </c>
      <c r="G83" s="19" t="str">
        <f>IFERROR(INDEX(Reinigungsplan!$D$3:$D$82,MATCH(D83,Reinigungsplan!$A$3:$A$82,0)),"")</f>
        <v>Behälter leeren, reinigen und desinfizieren</v>
      </c>
      <c r="H83" s="19" t="str">
        <f>IFERROR(INDEX(Reinigungsplan!$E$3:$E$82,MATCH(D83,Reinigungsplan!$A$3:$A$82,0)),"")</f>
        <v>Täglich</v>
      </c>
      <c r="I83" s="27">
        <v>8</v>
      </c>
      <c r="J83" s="27">
        <v>8</v>
      </c>
      <c r="K83" s="19" t="s">
        <v>7</v>
      </c>
      <c r="L83" s="19" t="s">
        <v>204</v>
      </c>
      <c r="M83" s="19"/>
      <c r="N83" s="19"/>
      <c r="O83" s="19" t="s">
        <v>216</v>
      </c>
      <c r="P83" s="21" t="s">
        <v>206</v>
      </c>
    </row>
    <row r="84" spans="1:16" x14ac:dyDescent="0.25">
      <c r="A84" s="26">
        <v>46038</v>
      </c>
      <c r="B84" s="27">
        <f t="shared" si="2"/>
        <v>3</v>
      </c>
      <c r="C84" s="19" t="s">
        <v>203</v>
      </c>
      <c r="D84" s="19" t="s">
        <v>91</v>
      </c>
      <c r="E84" s="19" t="str">
        <f>IFERROR(INDEX(Reinigungsplan!$B$3:$B$82,MATCH(D84,Reinigungsplan!$A$3:$A$82,0)),"")</f>
        <v>Spülküche</v>
      </c>
      <c r="F84" s="19" t="str">
        <f>IFERROR(INDEX(Reinigungsplan!$C$3:$C$82,MATCH(D84,Reinigungsplan!$A$3:$A$82,0)),"")</f>
        <v>Spülbereich / Spülbecken</v>
      </c>
      <c r="G84" s="19" t="str">
        <f>IFERROR(INDEX(Reinigungsplan!$D$3:$D$82,MATCH(D84,Reinigungsplan!$A$3:$A$82,0)),"")</f>
        <v>Becken, Armaturen und Ablagen reinigen</v>
      </c>
      <c r="H84" s="19" t="str">
        <f>IFERROR(INDEX(Reinigungsplan!$E$3:$E$82,MATCH(D84,Reinigungsplan!$A$3:$A$82,0)),"")</f>
        <v>Täglich</v>
      </c>
      <c r="I84" s="27">
        <v>5</v>
      </c>
      <c r="J84" s="27">
        <v>6</v>
      </c>
      <c r="K84" s="19" t="s">
        <v>7</v>
      </c>
      <c r="L84" s="19" t="s">
        <v>207</v>
      </c>
      <c r="M84" s="19"/>
      <c r="N84" s="19"/>
      <c r="O84" s="19" t="s">
        <v>211</v>
      </c>
      <c r="P84" s="21" t="s">
        <v>206</v>
      </c>
    </row>
    <row r="85" spans="1:16" ht="25.5" x14ac:dyDescent="0.25">
      <c r="A85" s="26">
        <v>46038</v>
      </c>
      <c r="B85" s="27">
        <f t="shared" si="2"/>
        <v>3</v>
      </c>
      <c r="C85" s="19" t="s">
        <v>203</v>
      </c>
      <c r="D85" s="19" t="s">
        <v>127</v>
      </c>
      <c r="E85" s="19" t="str">
        <f>IFERROR(INDEX(Reinigungsplan!$B$3:$B$82,MATCH(D85,Reinigungsplan!$A$3:$A$82,0)),"")</f>
        <v>Bar</v>
      </c>
      <c r="F85" s="19" t="str">
        <f>IFERROR(INDEX(Reinigungsplan!$C$3:$C$82,MATCH(D85,Reinigungsplan!$A$3:$A$82,0)),"")</f>
        <v>Zapfbereich / Arbeitsfläche</v>
      </c>
      <c r="G85" s="19" t="str">
        <f>IFERROR(INDEX(Reinigungsplan!$D$3:$D$82,MATCH(D85,Reinigungsplan!$A$3:$A$82,0)),"")</f>
        <v>Zapfbereich reinigen und klebrige Rückstände entfernen</v>
      </c>
      <c r="H85" s="19" t="str">
        <f>IFERROR(INDEX(Reinigungsplan!$E$3:$E$82,MATCH(D85,Reinigungsplan!$A$3:$A$82,0)),"")</f>
        <v>Täglich</v>
      </c>
      <c r="I85" s="27">
        <v>15</v>
      </c>
      <c r="J85" s="27">
        <v>14</v>
      </c>
      <c r="K85" s="19" t="s">
        <v>7</v>
      </c>
      <c r="L85" s="19" t="s">
        <v>214</v>
      </c>
      <c r="M85" s="19"/>
      <c r="N85" s="19"/>
      <c r="O85" s="19" t="s">
        <v>216</v>
      </c>
      <c r="P85" s="21" t="s">
        <v>206</v>
      </c>
    </row>
    <row r="86" spans="1:16" x14ac:dyDescent="0.25">
      <c r="A86" s="26">
        <v>46038</v>
      </c>
      <c r="B86" s="27">
        <f t="shared" si="2"/>
        <v>3</v>
      </c>
      <c r="C86" s="19" t="s">
        <v>115</v>
      </c>
      <c r="D86" s="19" t="s">
        <v>151</v>
      </c>
      <c r="E86" s="19" t="str">
        <f>IFERROR(INDEX(Reinigungsplan!$B$3:$B$82,MATCH(D86,Reinigungsplan!$A$3:$A$82,0)),"")</f>
        <v>Küche</v>
      </c>
      <c r="F86" s="19" t="str">
        <f>IFERROR(INDEX(Reinigungsplan!$C$3:$C$82,MATCH(D86,Reinigungsplan!$A$3:$A$82,0)),"")</f>
        <v>Kühlschrank außen</v>
      </c>
      <c r="G86" s="19" t="str">
        <f>IFERROR(INDEX(Reinigungsplan!$D$3:$D$82,MATCH(D86,Reinigungsplan!$A$3:$A$82,0)),"")</f>
        <v>Griffe und Fronten reinigen</v>
      </c>
      <c r="H86" s="19" t="str">
        <f>IFERROR(INDEX(Reinigungsplan!$E$3:$E$82,MATCH(D86,Reinigungsplan!$A$3:$A$82,0)),"")</f>
        <v>Täglich</v>
      </c>
      <c r="I86" s="27">
        <v>20</v>
      </c>
      <c r="J86" s="27">
        <v>21</v>
      </c>
      <c r="K86" s="19" t="s">
        <v>21</v>
      </c>
      <c r="L86" s="19" t="s">
        <v>215</v>
      </c>
      <c r="M86" s="19" t="s">
        <v>225</v>
      </c>
      <c r="N86" s="19" t="s">
        <v>220</v>
      </c>
      <c r="O86" s="19" t="s">
        <v>211</v>
      </c>
      <c r="P86" s="21" t="s">
        <v>206</v>
      </c>
    </row>
    <row r="87" spans="1:16" x14ac:dyDescent="0.25">
      <c r="A87" s="26">
        <v>46038</v>
      </c>
      <c r="B87" s="27">
        <f t="shared" si="2"/>
        <v>3</v>
      </c>
      <c r="C87" s="19" t="s">
        <v>218</v>
      </c>
      <c r="D87" s="19" t="s">
        <v>66</v>
      </c>
      <c r="E87" s="19" t="str">
        <f>IFERROR(INDEX(Reinigungsplan!$B$3:$B$82,MATCH(D87,Reinigungsplan!$A$3:$A$82,0)),"")</f>
        <v>Küche</v>
      </c>
      <c r="F87" s="19" t="str">
        <f>IFERROR(INDEX(Reinigungsplan!$C$3:$C$82,MATCH(D87,Reinigungsplan!$A$3:$A$82,0)),"")</f>
        <v>Herd / Kochfeld</v>
      </c>
      <c r="G87" s="19" t="str">
        <f>IFERROR(INDEX(Reinigungsplan!$D$3:$D$82,MATCH(D87,Reinigungsplan!$A$3:$A$82,0)),"")</f>
        <v>Fett- und Speisereste entfernen</v>
      </c>
      <c r="H87" s="19" t="str">
        <f>IFERROR(INDEX(Reinigungsplan!$E$3:$E$82,MATCH(D87,Reinigungsplan!$A$3:$A$82,0)),"")</f>
        <v>Täglich</v>
      </c>
      <c r="I87" s="27">
        <v>20</v>
      </c>
      <c r="J87" s="27">
        <v>20</v>
      </c>
      <c r="K87" s="19" t="s">
        <v>7</v>
      </c>
      <c r="L87" s="19" t="s">
        <v>214</v>
      </c>
      <c r="M87" s="19"/>
      <c r="N87" s="19"/>
      <c r="O87" s="19" t="s">
        <v>208</v>
      </c>
      <c r="P87" s="21" t="s">
        <v>206</v>
      </c>
    </row>
    <row r="88" spans="1:16" x14ac:dyDescent="0.25">
      <c r="A88" s="26">
        <v>46038</v>
      </c>
      <c r="B88" s="27">
        <f t="shared" si="2"/>
        <v>3</v>
      </c>
      <c r="C88" s="19" t="s">
        <v>203</v>
      </c>
      <c r="D88" s="19" t="s">
        <v>116</v>
      </c>
      <c r="E88" s="19" t="str">
        <f>IFERROR(INDEX(Reinigungsplan!$B$3:$B$82,MATCH(D88,Reinigungsplan!$A$3:$A$82,0)),"")</f>
        <v>Servicebereich</v>
      </c>
      <c r="F88" s="19" t="str">
        <f>IFERROR(INDEX(Reinigungsplan!$C$3:$C$82,MATCH(D88,Reinigungsplan!$A$3:$A$82,0)),"")</f>
        <v>Theke / Buffetfläche</v>
      </c>
      <c r="G88" s="19" t="str">
        <f>IFERROR(INDEX(Reinigungsplan!$D$3:$D$82,MATCH(D88,Reinigungsplan!$A$3:$A$82,0)),"")</f>
        <v>Thekenflächen reinigen und desinfizieren</v>
      </c>
      <c r="H88" s="19" t="str">
        <f>IFERROR(INDEX(Reinigungsplan!$E$3:$E$82,MATCH(D88,Reinigungsplan!$A$3:$A$82,0)),"")</f>
        <v>Nach jeder Schicht</v>
      </c>
      <c r="I88" s="27">
        <v>15</v>
      </c>
      <c r="J88" s="27">
        <v>20</v>
      </c>
      <c r="K88" s="19" t="s">
        <v>7</v>
      </c>
      <c r="L88" s="19" t="s">
        <v>209</v>
      </c>
      <c r="M88" s="19"/>
      <c r="N88" s="19"/>
      <c r="O88" s="19" t="s">
        <v>205</v>
      </c>
      <c r="P88" s="21" t="s">
        <v>206</v>
      </c>
    </row>
    <row r="89" spans="1:16" x14ac:dyDescent="0.25">
      <c r="A89" s="26">
        <v>46038</v>
      </c>
      <c r="B89" s="27">
        <f t="shared" si="2"/>
        <v>3</v>
      </c>
      <c r="C89" s="19" t="s">
        <v>218</v>
      </c>
      <c r="D89" s="19" t="s">
        <v>85</v>
      </c>
      <c r="E89" s="19" t="str">
        <f>IFERROR(INDEX(Reinigungsplan!$B$3:$B$82,MATCH(D89,Reinigungsplan!$A$3:$A$82,0)),"")</f>
        <v>Spülküche</v>
      </c>
      <c r="F89" s="19" t="str">
        <f>IFERROR(INDEX(Reinigungsplan!$C$3:$C$82,MATCH(D89,Reinigungsplan!$A$3:$A$82,0)),"")</f>
        <v>Spülmaschine Siebe</v>
      </c>
      <c r="G89" s="19" t="str">
        <f>IFERROR(INDEX(Reinigungsplan!$D$3:$D$82,MATCH(D89,Reinigungsplan!$A$3:$A$82,0)),"")</f>
        <v>Siebe entnehmen, reinigen und wieder einsetzen</v>
      </c>
      <c r="H89" s="19" t="str">
        <f>IFERROR(INDEX(Reinigungsplan!$E$3:$E$82,MATCH(D89,Reinigungsplan!$A$3:$A$82,0)),"")</f>
        <v>Täglich</v>
      </c>
      <c r="I89" s="27">
        <v>20</v>
      </c>
      <c r="J89" s="27">
        <v>26</v>
      </c>
      <c r="K89" s="19" t="s">
        <v>7</v>
      </c>
      <c r="L89" s="19" t="s">
        <v>207</v>
      </c>
      <c r="M89" s="19"/>
      <c r="N89" s="19"/>
      <c r="O89" s="19" t="s">
        <v>210</v>
      </c>
      <c r="P89" s="21" t="s">
        <v>206</v>
      </c>
    </row>
    <row r="90" spans="1:16" x14ac:dyDescent="0.25">
      <c r="A90" s="26">
        <v>46038</v>
      </c>
      <c r="B90" s="27">
        <f t="shared" si="2"/>
        <v>3</v>
      </c>
      <c r="C90" s="19" t="s">
        <v>203</v>
      </c>
      <c r="D90" s="19" t="s">
        <v>175</v>
      </c>
      <c r="E90" s="19" t="str">
        <f>IFERROR(INDEX(Reinigungsplan!$B$3:$B$82,MATCH(D90,Reinigungsplan!$A$3:$A$82,0)),"")</f>
        <v>Spülküche</v>
      </c>
      <c r="F90" s="19" t="str">
        <f>IFERROR(INDEX(Reinigungsplan!$C$3:$C$82,MATCH(D90,Reinigungsplan!$A$3:$A$82,0)),"")</f>
        <v>Bodenablauf</v>
      </c>
      <c r="G90" s="19" t="str">
        <f>IFERROR(INDEX(Reinigungsplan!$D$3:$D$82,MATCH(D90,Reinigungsplan!$A$3:$A$82,0)),"")</f>
        <v>Ablauf reinigen und Geruchskontrolle</v>
      </c>
      <c r="H90" s="19" t="str">
        <f>IFERROR(INDEX(Reinigungsplan!$E$3:$E$82,MATCH(D90,Reinigungsplan!$A$3:$A$82,0)),"")</f>
        <v>Wöchentlich</v>
      </c>
      <c r="I90" s="27">
        <v>20</v>
      </c>
      <c r="J90" s="27">
        <v>21</v>
      </c>
      <c r="K90" s="19" t="s">
        <v>7</v>
      </c>
      <c r="L90" s="19" t="s">
        <v>214</v>
      </c>
      <c r="M90" s="19"/>
      <c r="N90" s="19"/>
      <c r="O90" s="19" t="s">
        <v>210</v>
      </c>
      <c r="P90" s="21" t="s">
        <v>213</v>
      </c>
    </row>
    <row r="91" spans="1:16" x14ac:dyDescent="0.25">
      <c r="A91" s="26">
        <v>46038</v>
      </c>
      <c r="B91" s="27">
        <f t="shared" si="2"/>
        <v>3</v>
      </c>
      <c r="C91" s="19" t="s">
        <v>79</v>
      </c>
      <c r="D91" s="19" t="s">
        <v>72</v>
      </c>
      <c r="E91" s="19" t="str">
        <f>IFERROR(INDEX(Reinigungsplan!$B$3:$B$82,MATCH(D91,Reinigungsplan!$A$3:$A$82,0)),"")</f>
        <v>Küche</v>
      </c>
      <c r="F91" s="19" t="str">
        <f>IFERROR(INDEX(Reinigungsplan!$C$3:$C$82,MATCH(D91,Reinigungsplan!$A$3:$A$82,0)),"")</f>
        <v>Dunstabzug außen</v>
      </c>
      <c r="G91" s="19" t="str">
        <f>IFERROR(INDEX(Reinigungsplan!$D$3:$D$82,MATCH(D91,Reinigungsplan!$A$3:$A$82,0)),"")</f>
        <v>Oberflächen entfetten und Sichtkontrolle</v>
      </c>
      <c r="H91" s="19" t="str">
        <f>IFERROR(INDEX(Reinigungsplan!$E$3:$E$82,MATCH(D91,Reinigungsplan!$A$3:$A$82,0)),"")</f>
        <v>Wöchentlich</v>
      </c>
      <c r="I91" s="27">
        <v>25</v>
      </c>
      <c r="J91" s="27">
        <v>24</v>
      </c>
      <c r="K91" s="19" t="s">
        <v>21</v>
      </c>
      <c r="L91" s="19" t="s">
        <v>212</v>
      </c>
      <c r="M91" s="19" t="s">
        <v>228</v>
      </c>
      <c r="N91" s="19" t="s">
        <v>229</v>
      </c>
      <c r="O91" s="19" t="s">
        <v>227</v>
      </c>
      <c r="P91" s="21" t="s">
        <v>213</v>
      </c>
    </row>
    <row r="92" spans="1:16" x14ac:dyDescent="0.25">
      <c r="A92" s="26">
        <v>46039</v>
      </c>
      <c r="B92" s="27">
        <f t="shared" si="2"/>
        <v>3</v>
      </c>
      <c r="C92" s="19" t="s">
        <v>79</v>
      </c>
      <c r="D92" s="19" t="s">
        <v>91</v>
      </c>
      <c r="E92" s="19" t="str">
        <f>IFERROR(INDEX(Reinigungsplan!$B$3:$B$82,MATCH(D92,Reinigungsplan!$A$3:$A$82,0)),"")</f>
        <v>Spülküche</v>
      </c>
      <c r="F92" s="19" t="str">
        <f>IFERROR(INDEX(Reinigungsplan!$C$3:$C$82,MATCH(D92,Reinigungsplan!$A$3:$A$82,0)),"")</f>
        <v>Spülbereich / Spülbecken</v>
      </c>
      <c r="G92" s="19" t="str">
        <f>IFERROR(INDEX(Reinigungsplan!$D$3:$D$82,MATCH(D92,Reinigungsplan!$A$3:$A$82,0)),"")</f>
        <v>Becken, Armaturen und Ablagen reinigen</v>
      </c>
      <c r="H92" s="19" t="str">
        <f>IFERROR(INDEX(Reinigungsplan!$E$3:$E$82,MATCH(D92,Reinigungsplan!$A$3:$A$82,0)),"")</f>
        <v>Täglich</v>
      </c>
      <c r="I92" s="27">
        <v>5</v>
      </c>
      <c r="J92" s="27">
        <v>6</v>
      </c>
      <c r="K92" s="19" t="s">
        <v>7</v>
      </c>
      <c r="L92" s="19" t="s">
        <v>215</v>
      </c>
      <c r="M92" s="19"/>
      <c r="N92" s="19"/>
      <c r="O92" s="19" t="s">
        <v>210</v>
      </c>
      <c r="P92" s="21" t="s">
        <v>206</v>
      </c>
    </row>
    <row r="93" spans="1:16" x14ac:dyDescent="0.25">
      <c r="A93" s="26">
        <v>46039</v>
      </c>
      <c r="B93" s="27">
        <f t="shared" si="2"/>
        <v>3</v>
      </c>
      <c r="C93" s="19" t="s">
        <v>79</v>
      </c>
      <c r="D93" s="19" t="s">
        <v>66</v>
      </c>
      <c r="E93" s="19" t="str">
        <f>IFERROR(INDEX(Reinigungsplan!$B$3:$B$82,MATCH(D93,Reinigungsplan!$A$3:$A$82,0)),"")</f>
        <v>Küche</v>
      </c>
      <c r="F93" s="19" t="str">
        <f>IFERROR(INDEX(Reinigungsplan!$C$3:$C$82,MATCH(D93,Reinigungsplan!$A$3:$A$82,0)),"")</f>
        <v>Herd / Kochfeld</v>
      </c>
      <c r="G93" s="19" t="str">
        <f>IFERROR(INDEX(Reinigungsplan!$D$3:$D$82,MATCH(D93,Reinigungsplan!$A$3:$A$82,0)),"")</f>
        <v>Fett- und Speisereste entfernen</v>
      </c>
      <c r="H93" s="19" t="str">
        <f>IFERROR(INDEX(Reinigungsplan!$E$3:$E$82,MATCH(D93,Reinigungsplan!$A$3:$A$82,0)),"")</f>
        <v>Täglich</v>
      </c>
      <c r="I93" s="27">
        <v>12</v>
      </c>
      <c r="J93" s="27">
        <v>14</v>
      </c>
      <c r="K93" s="19" t="s">
        <v>21</v>
      </c>
      <c r="L93" s="19" t="s">
        <v>209</v>
      </c>
      <c r="M93" s="19" t="s">
        <v>225</v>
      </c>
      <c r="N93" s="19" t="s">
        <v>226</v>
      </c>
      <c r="O93" s="19" t="s">
        <v>210</v>
      </c>
      <c r="P93" s="21" t="s">
        <v>206</v>
      </c>
    </row>
    <row r="94" spans="1:16" x14ac:dyDescent="0.25">
      <c r="A94" s="26">
        <v>46039</v>
      </c>
      <c r="B94" s="27">
        <f t="shared" si="2"/>
        <v>3</v>
      </c>
      <c r="C94" s="19" t="s">
        <v>203</v>
      </c>
      <c r="D94" s="19" t="s">
        <v>148</v>
      </c>
      <c r="E94" s="19" t="str">
        <f>IFERROR(INDEX(Reinigungsplan!$B$3:$B$82,MATCH(D94,Reinigungsplan!$A$3:$A$82,0)),"")</f>
        <v>Außenbereich</v>
      </c>
      <c r="F94" s="19" t="str">
        <f>IFERROR(INDEX(Reinigungsplan!$C$3:$C$82,MATCH(D94,Reinigungsplan!$A$3:$A$82,0)),"")</f>
        <v>Eingangsbereich</v>
      </c>
      <c r="G94" s="19" t="str">
        <f>IFERROR(INDEX(Reinigungsplan!$D$3:$D$82,MATCH(D94,Reinigungsplan!$A$3:$A$82,0)),"")</f>
        <v>Eingang kehren, Flecken entfernen</v>
      </c>
      <c r="H94" s="19" t="str">
        <f>IFERROR(INDEX(Reinigungsplan!$E$3:$E$82,MATCH(D94,Reinigungsplan!$A$3:$A$82,0)),"")</f>
        <v>Täglich</v>
      </c>
      <c r="I94" s="27">
        <v>8</v>
      </c>
      <c r="J94" s="27">
        <v>9</v>
      </c>
      <c r="K94" s="19" t="s">
        <v>7</v>
      </c>
      <c r="L94" s="19" t="s">
        <v>207</v>
      </c>
      <c r="M94" s="19"/>
      <c r="N94" s="19"/>
      <c r="O94" s="19" t="s">
        <v>211</v>
      </c>
      <c r="P94" s="21" t="s">
        <v>206</v>
      </c>
    </row>
    <row r="95" spans="1:16" x14ac:dyDescent="0.25">
      <c r="A95" s="26">
        <v>46039</v>
      </c>
      <c r="B95" s="27">
        <f t="shared" si="2"/>
        <v>3</v>
      </c>
      <c r="C95" s="19" t="s">
        <v>218</v>
      </c>
      <c r="D95" s="19" t="s">
        <v>151</v>
      </c>
      <c r="E95" s="19" t="str">
        <f>IFERROR(INDEX(Reinigungsplan!$B$3:$B$82,MATCH(D95,Reinigungsplan!$A$3:$A$82,0)),"")</f>
        <v>Küche</v>
      </c>
      <c r="F95" s="19" t="str">
        <f>IFERROR(INDEX(Reinigungsplan!$C$3:$C$82,MATCH(D95,Reinigungsplan!$A$3:$A$82,0)),"")</f>
        <v>Kühlschrank außen</v>
      </c>
      <c r="G95" s="19" t="str">
        <f>IFERROR(INDEX(Reinigungsplan!$D$3:$D$82,MATCH(D95,Reinigungsplan!$A$3:$A$82,0)),"")</f>
        <v>Griffe und Fronten reinigen</v>
      </c>
      <c r="H95" s="19" t="str">
        <f>IFERROR(INDEX(Reinigungsplan!$E$3:$E$82,MATCH(D95,Reinigungsplan!$A$3:$A$82,0)),"")</f>
        <v>Täglich</v>
      </c>
      <c r="I95" s="27">
        <v>15</v>
      </c>
      <c r="J95" s="27">
        <v>19</v>
      </c>
      <c r="K95" s="19" t="s">
        <v>7</v>
      </c>
      <c r="L95" s="19" t="s">
        <v>207</v>
      </c>
      <c r="M95" s="19"/>
      <c r="N95" s="19"/>
      <c r="O95" s="19" t="s">
        <v>216</v>
      </c>
      <c r="P95" s="21" t="s">
        <v>206</v>
      </c>
    </row>
    <row r="96" spans="1:16" ht="25.5" x14ac:dyDescent="0.25">
      <c r="A96" s="26">
        <v>46039</v>
      </c>
      <c r="B96" s="27">
        <f t="shared" si="2"/>
        <v>3</v>
      </c>
      <c r="C96" s="19" t="s">
        <v>203</v>
      </c>
      <c r="D96" s="19" t="s">
        <v>127</v>
      </c>
      <c r="E96" s="19" t="str">
        <f>IFERROR(INDEX(Reinigungsplan!$B$3:$B$82,MATCH(D96,Reinigungsplan!$A$3:$A$82,0)),"")</f>
        <v>Bar</v>
      </c>
      <c r="F96" s="19" t="str">
        <f>IFERROR(INDEX(Reinigungsplan!$C$3:$C$82,MATCH(D96,Reinigungsplan!$A$3:$A$82,0)),"")</f>
        <v>Zapfbereich / Arbeitsfläche</v>
      </c>
      <c r="G96" s="19" t="str">
        <f>IFERROR(INDEX(Reinigungsplan!$D$3:$D$82,MATCH(D96,Reinigungsplan!$A$3:$A$82,0)),"")</f>
        <v>Zapfbereich reinigen und klebrige Rückstände entfernen</v>
      </c>
      <c r="H96" s="19" t="str">
        <f>IFERROR(INDEX(Reinigungsplan!$E$3:$E$82,MATCH(D96,Reinigungsplan!$A$3:$A$82,0)),"")</f>
        <v>Täglich</v>
      </c>
      <c r="I96" s="27">
        <v>12</v>
      </c>
      <c r="J96" s="27">
        <v>14</v>
      </c>
      <c r="K96" s="19" t="s">
        <v>7</v>
      </c>
      <c r="L96" s="19" t="s">
        <v>207</v>
      </c>
      <c r="M96" s="19"/>
      <c r="N96" s="19"/>
      <c r="O96" s="19" t="s">
        <v>208</v>
      </c>
      <c r="P96" s="21" t="s">
        <v>206</v>
      </c>
    </row>
    <row r="97" spans="1:16" x14ac:dyDescent="0.25">
      <c r="A97" s="26">
        <v>46041</v>
      </c>
      <c r="B97" s="27">
        <f t="shared" si="2"/>
        <v>4</v>
      </c>
      <c r="C97" s="19" t="s">
        <v>115</v>
      </c>
      <c r="D97" s="19" t="s">
        <v>151</v>
      </c>
      <c r="E97" s="19" t="str">
        <f>IFERROR(INDEX(Reinigungsplan!$B$3:$B$82,MATCH(D97,Reinigungsplan!$A$3:$A$82,0)),"")</f>
        <v>Küche</v>
      </c>
      <c r="F97" s="19" t="str">
        <f>IFERROR(INDEX(Reinigungsplan!$C$3:$C$82,MATCH(D97,Reinigungsplan!$A$3:$A$82,0)),"")</f>
        <v>Kühlschrank außen</v>
      </c>
      <c r="G97" s="19" t="str">
        <f>IFERROR(INDEX(Reinigungsplan!$D$3:$D$82,MATCH(D97,Reinigungsplan!$A$3:$A$82,0)),"")</f>
        <v>Griffe und Fronten reinigen</v>
      </c>
      <c r="H97" s="19" t="str">
        <f>IFERROR(INDEX(Reinigungsplan!$E$3:$E$82,MATCH(D97,Reinigungsplan!$A$3:$A$82,0)),"")</f>
        <v>Täglich</v>
      </c>
      <c r="I97" s="27">
        <v>15</v>
      </c>
      <c r="J97" s="27">
        <v>15</v>
      </c>
      <c r="K97" s="19" t="s">
        <v>7</v>
      </c>
      <c r="L97" s="19" t="s">
        <v>215</v>
      </c>
      <c r="M97" s="19"/>
      <c r="N97" s="19"/>
      <c r="O97" s="19" t="s">
        <v>216</v>
      </c>
      <c r="P97" s="21" t="s">
        <v>206</v>
      </c>
    </row>
    <row r="98" spans="1:16" x14ac:dyDescent="0.25">
      <c r="A98" s="26">
        <v>46041</v>
      </c>
      <c r="B98" s="27">
        <f t="shared" si="2"/>
        <v>4</v>
      </c>
      <c r="C98" s="19" t="s">
        <v>218</v>
      </c>
      <c r="D98" s="19" t="s">
        <v>62</v>
      </c>
      <c r="E98" s="19" t="str">
        <f>IFERROR(INDEX(Reinigungsplan!$B$3:$B$82,MATCH(D98,Reinigungsplan!$A$3:$A$82,0)),"")</f>
        <v>Küche</v>
      </c>
      <c r="F98" s="19" t="str">
        <f>IFERROR(INDEX(Reinigungsplan!$C$3:$C$82,MATCH(D98,Reinigungsplan!$A$3:$A$82,0)),"")</f>
        <v>Schneidebretter</v>
      </c>
      <c r="G98" s="19" t="str">
        <f>IFERROR(INDEX(Reinigungsplan!$D$3:$D$82,MATCH(D98,Reinigungsplan!$A$3:$A$82,0)),"")</f>
        <v>Schneidebretter nach Produktgruppe reinigen</v>
      </c>
      <c r="H98" s="19" t="str">
        <f>IFERROR(INDEX(Reinigungsplan!$E$3:$E$82,MATCH(D98,Reinigungsplan!$A$3:$A$82,0)),"")</f>
        <v>Nach jeder Schicht</v>
      </c>
      <c r="I98" s="27">
        <v>8</v>
      </c>
      <c r="J98" s="27">
        <v>10</v>
      </c>
      <c r="K98" s="19" t="s">
        <v>7</v>
      </c>
      <c r="L98" s="19" t="s">
        <v>215</v>
      </c>
      <c r="M98" s="19"/>
      <c r="N98" s="19"/>
      <c r="O98" s="19" t="s">
        <v>208</v>
      </c>
      <c r="P98" s="21" t="s">
        <v>206</v>
      </c>
    </row>
    <row r="99" spans="1:16" x14ac:dyDescent="0.25">
      <c r="A99" s="26">
        <v>46041</v>
      </c>
      <c r="B99" s="27">
        <f t="shared" ref="B99:B130" si="3">IF(A99="","",WEEKNUM(A99,21))</f>
        <v>4</v>
      </c>
      <c r="C99" s="19" t="s">
        <v>218</v>
      </c>
      <c r="D99" s="19" t="s">
        <v>137</v>
      </c>
      <c r="E99" s="19" t="str">
        <f>IFERROR(INDEX(Reinigungsplan!$B$3:$B$82,MATCH(D99,Reinigungsplan!$A$3:$A$82,0)),"")</f>
        <v>Sanitär</v>
      </c>
      <c r="F99" s="19" t="str">
        <f>IFERROR(INDEX(Reinigungsplan!$C$3:$C$82,MATCH(D99,Reinigungsplan!$A$3:$A$82,0)),"")</f>
        <v>Türgriffe / Lichtschalter</v>
      </c>
      <c r="G99" s="19" t="str">
        <f>IFERROR(INDEX(Reinigungsplan!$D$3:$D$82,MATCH(D99,Reinigungsplan!$A$3:$A$82,0)),"")</f>
        <v>Kontaktflächen desinfizieren</v>
      </c>
      <c r="H99" s="19" t="str">
        <f>IFERROR(INDEX(Reinigungsplan!$E$3:$E$82,MATCH(D99,Reinigungsplan!$A$3:$A$82,0)),"")</f>
        <v>2× täglich</v>
      </c>
      <c r="I99" s="27">
        <v>15</v>
      </c>
      <c r="J99" s="27">
        <v>15</v>
      </c>
      <c r="K99" s="19" t="s">
        <v>7</v>
      </c>
      <c r="L99" s="19" t="s">
        <v>209</v>
      </c>
      <c r="M99" s="19"/>
      <c r="N99" s="19"/>
      <c r="O99" s="19" t="s">
        <v>208</v>
      </c>
      <c r="P99" s="21" t="s">
        <v>206</v>
      </c>
    </row>
    <row r="100" spans="1:16" x14ac:dyDescent="0.25">
      <c r="A100" s="26">
        <v>46041</v>
      </c>
      <c r="B100" s="27">
        <f t="shared" si="3"/>
        <v>4</v>
      </c>
      <c r="C100" s="19" t="s">
        <v>218</v>
      </c>
      <c r="D100" s="19" t="s">
        <v>91</v>
      </c>
      <c r="E100" s="19" t="str">
        <f>IFERROR(INDEX(Reinigungsplan!$B$3:$B$82,MATCH(D100,Reinigungsplan!$A$3:$A$82,0)),"")</f>
        <v>Spülküche</v>
      </c>
      <c r="F100" s="19" t="str">
        <f>IFERROR(INDEX(Reinigungsplan!$C$3:$C$82,MATCH(D100,Reinigungsplan!$A$3:$A$82,0)),"")</f>
        <v>Spülbereich / Spülbecken</v>
      </c>
      <c r="G100" s="19" t="str">
        <f>IFERROR(INDEX(Reinigungsplan!$D$3:$D$82,MATCH(D100,Reinigungsplan!$A$3:$A$82,0)),"")</f>
        <v>Becken, Armaturen und Ablagen reinigen</v>
      </c>
      <c r="H100" s="19" t="str">
        <f>IFERROR(INDEX(Reinigungsplan!$E$3:$E$82,MATCH(D100,Reinigungsplan!$A$3:$A$82,0)),"")</f>
        <v>Täglich</v>
      </c>
      <c r="I100" s="27">
        <v>8</v>
      </c>
      <c r="J100" s="27">
        <v>8</v>
      </c>
      <c r="K100" s="19" t="s">
        <v>7</v>
      </c>
      <c r="L100" s="19" t="s">
        <v>209</v>
      </c>
      <c r="M100" s="19"/>
      <c r="N100" s="19"/>
      <c r="O100" s="19" t="s">
        <v>210</v>
      </c>
      <c r="P100" s="21" t="s">
        <v>206</v>
      </c>
    </row>
    <row r="101" spans="1:16" ht="25.5" x14ac:dyDescent="0.25">
      <c r="A101" s="26">
        <v>46041</v>
      </c>
      <c r="B101" s="27">
        <f t="shared" si="3"/>
        <v>4</v>
      </c>
      <c r="C101" s="19" t="s">
        <v>115</v>
      </c>
      <c r="D101" s="19" t="s">
        <v>112</v>
      </c>
      <c r="E101" s="19" t="str">
        <f>IFERROR(INDEX(Reinigungsplan!$B$3:$B$82,MATCH(D101,Reinigungsplan!$A$3:$A$82,0)),"")</f>
        <v>Kühlraum</v>
      </c>
      <c r="F101" s="19" t="str">
        <f>IFERROR(INDEX(Reinigungsplan!$C$3:$C$82,MATCH(D101,Reinigungsplan!$A$3:$A$82,0)),"")</f>
        <v>Türgriffe / Dichtungen</v>
      </c>
      <c r="G101" s="19" t="str">
        <f>IFERROR(INDEX(Reinigungsplan!$D$3:$D$82,MATCH(D101,Reinigungsplan!$A$3:$A$82,0)),"")</f>
        <v>Dichtungen und Griffe reinigen und kontrollieren</v>
      </c>
      <c r="H101" s="19" t="str">
        <f>IFERROR(INDEX(Reinigungsplan!$E$3:$E$82,MATCH(D101,Reinigungsplan!$A$3:$A$82,0)),"")</f>
        <v>Täglich</v>
      </c>
      <c r="I101" s="27">
        <v>10</v>
      </c>
      <c r="J101" s="27">
        <v>10</v>
      </c>
      <c r="K101" s="19" t="s">
        <v>7</v>
      </c>
      <c r="L101" s="19" t="s">
        <v>215</v>
      </c>
      <c r="M101" s="19"/>
      <c r="N101" s="19"/>
      <c r="O101" s="19" t="s">
        <v>211</v>
      </c>
      <c r="P101" s="21" t="s">
        <v>206</v>
      </c>
    </row>
    <row r="102" spans="1:16" x14ac:dyDescent="0.25">
      <c r="A102" s="26">
        <v>46041</v>
      </c>
      <c r="B102" s="27">
        <f t="shared" si="3"/>
        <v>4</v>
      </c>
      <c r="C102" s="19" t="s">
        <v>218</v>
      </c>
      <c r="D102" s="19" t="s">
        <v>140</v>
      </c>
      <c r="E102" s="19" t="str">
        <f>IFERROR(INDEX(Reinigungsplan!$B$3:$B$82,MATCH(D102,Reinigungsplan!$A$3:$A$82,0)),"")</f>
        <v>Abfallbereich</v>
      </c>
      <c r="F102" s="19" t="str">
        <f>IFERROR(INDEX(Reinigungsplan!$C$3:$C$82,MATCH(D102,Reinigungsplan!$A$3:$A$82,0)),"")</f>
        <v>Müllbehälter innen / außen</v>
      </c>
      <c r="G102" s="19" t="str">
        <f>IFERROR(INDEX(Reinigungsplan!$D$3:$D$82,MATCH(D102,Reinigungsplan!$A$3:$A$82,0)),"")</f>
        <v>Behälter leeren, reinigen und desinfizieren</v>
      </c>
      <c r="H102" s="19" t="str">
        <f>IFERROR(INDEX(Reinigungsplan!$E$3:$E$82,MATCH(D102,Reinigungsplan!$A$3:$A$82,0)),"")</f>
        <v>Täglich</v>
      </c>
      <c r="I102" s="27">
        <v>12</v>
      </c>
      <c r="J102" s="27">
        <v>9</v>
      </c>
      <c r="K102" s="19" t="s">
        <v>7</v>
      </c>
      <c r="L102" s="19" t="s">
        <v>215</v>
      </c>
      <c r="M102" s="19"/>
      <c r="N102" s="19"/>
      <c r="O102" s="19" t="s">
        <v>210</v>
      </c>
      <c r="P102" s="21" t="s">
        <v>206</v>
      </c>
    </row>
    <row r="103" spans="1:16" x14ac:dyDescent="0.25">
      <c r="A103" s="26">
        <v>46041</v>
      </c>
      <c r="B103" s="27">
        <f t="shared" si="3"/>
        <v>4</v>
      </c>
      <c r="C103" s="19" t="s">
        <v>115</v>
      </c>
      <c r="D103" s="19" t="s">
        <v>120</v>
      </c>
      <c r="E103" s="19" t="str">
        <f>IFERROR(INDEX(Reinigungsplan!$B$3:$B$82,MATCH(D103,Reinigungsplan!$A$3:$A$82,0)),"")</f>
        <v>Servicebereich</v>
      </c>
      <c r="F103" s="19" t="str">
        <f>IFERROR(INDEX(Reinigungsplan!$C$3:$C$82,MATCH(D103,Reinigungsplan!$A$3:$A$82,0)),"")</f>
        <v>Tische / Stühle</v>
      </c>
      <c r="G103" s="19" t="str">
        <f>IFERROR(INDEX(Reinigungsplan!$D$3:$D$82,MATCH(D103,Reinigungsplan!$A$3:$A$82,0)),"")</f>
        <v>Tische abwischen, Stühle prüfen</v>
      </c>
      <c r="H103" s="19" t="str">
        <f>IFERROR(INDEX(Reinigungsplan!$E$3:$E$82,MATCH(D103,Reinigungsplan!$A$3:$A$82,0)),"")</f>
        <v>Täglich</v>
      </c>
      <c r="I103" s="27">
        <v>8</v>
      </c>
      <c r="J103" s="27">
        <v>6</v>
      </c>
      <c r="K103" s="19" t="s">
        <v>7</v>
      </c>
      <c r="L103" s="19" t="s">
        <v>204</v>
      </c>
      <c r="M103" s="19"/>
      <c r="N103" s="19"/>
      <c r="O103" s="19" t="s">
        <v>210</v>
      </c>
      <c r="P103" s="21" t="s">
        <v>206</v>
      </c>
    </row>
    <row r="104" spans="1:16" x14ac:dyDescent="0.25">
      <c r="A104" s="26">
        <v>46041</v>
      </c>
      <c r="B104" s="27">
        <f t="shared" si="3"/>
        <v>4</v>
      </c>
      <c r="C104" s="19" t="s">
        <v>203</v>
      </c>
      <c r="D104" s="19" t="s">
        <v>175</v>
      </c>
      <c r="E104" s="19" t="str">
        <f>IFERROR(INDEX(Reinigungsplan!$B$3:$B$82,MATCH(D104,Reinigungsplan!$A$3:$A$82,0)),"")</f>
        <v>Spülküche</v>
      </c>
      <c r="F104" s="19" t="str">
        <f>IFERROR(INDEX(Reinigungsplan!$C$3:$C$82,MATCH(D104,Reinigungsplan!$A$3:$A$82,0)),"")</f>
        <v>Bodenablauf</v>
      </c>
      <c r="G104" s="19" t="str">
        <f>IFERROR(INDEX(Reinigungsplan!$D$3:$D$82,MATCH(D104,Reinigungsplan!$A$3:$A$82,0)),"")</f>
        <v>Ablauf reinigen und Geruchskontrolle</v>
      </c>
      <c r="H104" s="19" t="str">
        <f>IFERROR(INDEX(Reinigungsplan!$E$3:$E$82,MATCH(D104,Reinigungsplan!$A$3:$A$82,0)),"")</f>
        <v>Wöchentlich</v>
      </c>
      <c r="I104" s="27">
        <v>25</v>
      </c>
      <c r="J104" s="27">
        <v>23</v>
      </c>
      <c r="K104" s="19" t="s">
        <v>7</v>
      </c>
      <c r="L104" s="19" t="s">
        <v>204</v>
      </c>
      <c r="M104" s="19"/>
      <c r="N104" s="19"/>
      <c r="O104" s="19" t="s">
        <v>211</v>
      </c>
      <c r="P104" s="21" t="s">
        <v>213</v>
      </c>
    </row>
    <row r="105" spans="1:16" x14ac:dyDescent="0.25">
      <c r="A105" s="26">
        <v>46041</v>
      </c>
      <c r="B105" s="27">
        <f t="shared" si="3"/>
        <v>4</v>
      </c>
      <c r="C105" s="19" t="s">
        <v>79</v>
      </c>
      <c r="D105" s="19" t="s">
        <v>72</v>
      </c>
      <c r="E105" s="19" t="str">
        <f>IFERROR(INDEX(Reinigungsplan!$B$3:$B$82,MATCH(D105,Reinigungsplan!$A$3:$A$82,0)),"")</f>
        <v>Küche</v>
      </c>
      <c r="F105" s="19" t="str">
        <f>IFERROR(INDEX(Reinigungsplan!$C$3:$C$82,MATCH(D105,Reinigungsplan!$A$3:$A$82,0)),"")</f>
        <v>Dunstabzug außen</v>
      </c>
      <c r="G105" s="19" t="str">
        <f>IFERROR(INDEX(Reinigungsplan!$D$3:$D$82,MATCH(D105,Reinigungsplan!$A$3:$A$82,0)),"")</f>
        <v>Oberflächen entfetten und Sichtkontrolle</v>
      </c>
      <c r="H105" s="19" t="str">
        <f>IFERROR(INDEX(Reinigungsplan!$E$3:$E$82,MATCH(D105,Reinigungsplan!$A$3:$A$82,0)),"")</f>
        <v>Wöchentlich</v>
      </c>
      <c r="I105" s="27">
        <v>25</v>
      </c>
      <c r="J105" s="27">
        <v>20</v>
      </c>
      <c r="K105" s="19" t="s">
        <v>7</v>
      </c>
      <c r="L105" s="19" t="s">
        <v>212</v>
      </c>
      <c r="M105" s="19"/>
      <c r="N105" s="19"/>
      <c r="O105" s="19" t="s">
        <v>216</v>
      </c>
      <c r="P105" s="21" t="s">
        <v>213</v>
      </c>
    </row>
    <row r="106" spans="1:16" ht="25.5" x14ac:dyDescent="0.25">
      <c r="A106" s="26">
        <v>46042</v>
      </c>
      <c r="B106" s="27">
        <f t="shared" si="3"/>
        <v>4</v>
      </c>
      <c r="C106" s="19" t="s">
        <v>115</v>
      </c>
      <c r="D106" s="19" t="s">
        <v>130</v>
      </c>
      <c r="E106" s="19" t="str">
        <f>IFERROR(INDEX(Reinigungsplan!$B$3:$B$82,MATCH(D106,Reinigungsplan!$A$3:$A$82,0)),"")</f>
        <v>Sanitär</v>
      </c>
      <c r="F106" s="19" t="str">
        <f>IFERROR(INDEX(Reinigungsplan!$C$3:$C$82,MATCH(D106,Reinigungsplan!$A$3:$A$82,0)),"")</f>
        <v>WC und Waschbecken</v>
      </c>
      <c r="G106" s="19" t="str">
        <f>IFERROR(INDEX(Reinigungsplan!$D$3:$D$82,MATCH(D106,Reinigungsplan!$A$3:$A$82,0)),"")</f>
        <v>Sanitärbereich reinigen, Papier und Seife auffüllen</v>
      </c>
      <c r="H106" s="19" t="str">
        <f>IFERROR(INDEX(Reinigungsplan!$E$3:$E$82,MATCH(D106,Reinigungsplan!$A$3:$A$82,0)),"")</f>
        <v>2× täglich</v>
      </c>
      <c r="I106" s="27">
        <v>5</v>
      </c>
      <c r="J106" s="27">
        <v>3</v>
      </c>
      <c r="K106" s="19" t="s">
        <v>7</v>
      </c>
      <c r="L106" s="19" t="s">
        <v>209</v>
      </c>
      <c r="M106" s="19"/>
      <c r="N106" s="19"/>
      <c r="O106" s="19" t="s">
        <v>208</v>
      </c>
      <c r="P106" s="21" t="s">
        <v>206</v>
      </c>
    </row>
    <row r="107" spans="1:16" x14ac:dyDescent="0.25">
      <c r="A107" s="26">
        <v>46042</v>
      </c>
      <c r="B107" s="27">
        <f t="shared" si="3"/>
        <v>4</v>
      </c>
      <c r="C107" s="19" t="s">
        <v>79</v>
      </c>
      <c r="D107" s="19" t="s">
        <v>66</v>
      </c>
      <c r="E107" s="19" t="str">
        <f>IFERROR(INDEX(Reinigungsplan!$B$3:$B$82,MATCH(D107,Reinigungsplan!$A$3:$A$82,0)),"")</f>
        <v>Küche</v>
      </c>
      <c r="F107" s="19" t="str">
        <f>IFERROR(INDEX(Reinigungsplan!$C$3:$C$82,MATCH(D107,Reinigungsplan!$A$3:$A$82,0)),"")</f>
        <v>Herd / Kochfeld</v>
      </c>
      <c r="G107" s="19" t="str">
        <f>IFERROR(INDEX(Reinigungsplan!$D$3:$D$82,MATCH(D107,Reinigungsplan!$A$3:$A$82,0)),"")</f>
        <v>Fett- und Speisereste entfernen</v>
      </c>
      <c r="H107" s="19" t="str">
        <f>IFERROR(INDEX(Reinigungsplan!$E$3:$E$82,MATCH(D107,Reinigungsplan!$A$3:$A$82,0)),"")</f>
        <v>Täglich</v>
      </c>
      <c r="I107" s="27">
        <v>12</v>
      </c>
      <c r="J107" s="27">
        <v>9</v>
      </c>
      <c r="K107" s="19" t="s">
        <v>7</v>
      </c>
      <c r="L107" s="19" t="s">
        <v>215</v>
      </c>
      <c r="M107" s="19"/>
      <c r="N107" s="19"/>
      <c r="O107" s="19" t="s">
        <v>211</v>
      </c>
      <c r="P107" s="21" t="s">
        <v>206</v>
      </c>
    </row>
    <row r="108" spans="1:16" ht="25.5" x14ac:dyDescent="0.25">
      <c r="A108" s="26">
        <v>46042</v>
      </c>
      <c r="B108" s="27">
        <f t="shared" si="3"/>
        <v>4</v>
      </c>
      <c r="C108" s="19" t="s">
        <v>115</v>
      </c>
      <c r="D108" s="19" t="s">
        <v>52</v>
      </c>
      <c r="E108" s="19" t="str">
        <f>IFERROR(INDEX(Reinigungsplan!$B$3:$B$82,MATCH(D108,Reinigungsplan!$A$3:$A$82,0)),"")</f>
        <v>Küche</v>
      </c>
      <c r="F108" s="19" t="str">
        <f>IFERROR(INDEX(Reinigungsplan!$C$3:$C$82,MATCH(D108,Reinigungsplan!$A$3:$A$82,0)),"")</f>
        <v>Arbeitsflächen</v>
      </c>
      <c r="G108" s="19" t="str">
        <f>IFERROR(INDEX(Reinigungsplan!$D$3:$D$82,MATCH(D108,Reinigungsplan!$A$3:$A$82,0)),"")</f>
        <v>Arbeitsflächen gründlich reinigen und desinfizieren</v>
      </c>
      <c r="H108" s="19" t="str">
        <f>IFERROR(INDEX(Reinigungsplan!$E$3:$E$82,MATCH(D108,Reinigungsplan!$A$3:$A$82,0)),"")</f>
        <v>Nach jeder Schicht</v>
      </c>
      <c r="I108" s="27">
        <v>12</v>
      </c>
      <c r="J108" s="27">
        <v>16</v>
      </c>
      <c r="K108" s="19" t="s">
        <v>7</v>
      </c>
      <c r="L108" s="19" t="s">
        <v>207</v>
      </c>
      <c r="M108" s="19"/>
      <c r="N108" s="19"/>
      <c r="O108" s="19" t="s">
        <v>216</v>
      </c>
      <c r="P108" s="21" t="s">
        <v>206</v>
      </c>
    </row>
    <row r="109" spans="1:16" x14ac:dyDescent="0.25">
      <c r="A109" s="26">
        <v>46042</v>
      </c>
      <c r="B109" s="27">
        <f t="shared" si="3"/>
        <v>4</v>
      </c>
      <c r="C109" s="19" t="s">
        <v>115</v>
      </c>
      <c r="D109" s="19" t="s">
        <v>181</v>
      </c>
      <c r="E109" s="19" t="str">
        <f>IFERROR(INDEX(Reinigungsplan!$B$3:$B$82,MATCH(D109,Reinigungsplan!$A$3:$A$82,0)),"")</f>
        <v>Sanitär</v>
      </c>
      <c r="F109" s="19" t="str">
        <f>IFERROR(INDEX(Reinigungsplan!$C$3:$C$82,MATCH(D109,Reinigungsplan!$A$3:$A$82,0)),"")</f>
        <v>Spiegel / Ablagen</v>
      </c>
      <c r="G109" s="19" t="str">
        <f>IFERROR(INDEX(Reinigungsplan!$D$3:$D$82,MATCH(D109,Reinigungsplan!$A$3:$A$82,0)),"")</f>
        <v>Spiegel reinigen, Ablagen abwischen</v>
      </c>
      <c r="H109" s="19" t="str">
        <f>IFERROR(INDEX(Reinigungsplan!$E$3:$E$82,MATCH(D109,Reinigungsplan!$A$3:$A$82,0)),"")</f>
        <v>Täglich</v>
      </c>
      <c r="I109" s="27">
        <v>20</v>
      </c>
      <c r="J109" s="27">
        <v>27</v>
      </c>
      <c r="K109" s="19" t="s">
        <v>7</v>
      </c>
      <c r="L109" s="19" t="s">
        <v>204</v>
      </c>
      <c r="M109" s="19"/>
      <c r="N109" s="19"/>
      <c r="O109" s="19" t="s">
        <v>208</v>
      </c>
      <c r="P109" s="21" t="s">
        <v>206</v>
      </c>
    </row>
    <row r="110" spans="1:16" x14ac:dyDescent="0.25">
      <c r="A110" s="26">
        <v>46042</v>
      </c>
      <c r="B110" s="27">
        <f t="shared" si="3"/>
        <v>4</v>
      </c>
      <c r="C110" s="19" t="s">
        <v>79</v>
      </c>
      <c r="D110" s="19" t="s">
        <v>116</v>
      </c>
      <c r="E110" s="19" t="str">
        <f>IFERROR(INDEX(Reinigungsplan!$B$3:$B$82,MATCH(D110,Reinigungsplan!$A$3:$A$82,0)),"")</f>
        <v>Servicebereich</v>
      </c>
      <c r="F110" s="19" t="str">
        <f>IFERROR(INDEX(Reinigungsplan!$C$3:$C$82,MATCH(D110,Reinigungsplan!$A$3:$A$82,0)),"")</f>
        <v>Theke / Buffetfläche</v>
      </c>
      <c r="G110" s="19" t="str">
        <f>IFERROR(INDEX(Reinigungsplan!$D$3:$D$82,MATCH(D110,Reinigungsplan!$A$3:$A$82,0)),"")</f>
        <v>Thekenflächen reinigen und desinfizieren</v>
      </c>
      <c r="H110" s="19" t="str">
        <f>IFERROR(INDEX(Reinigungsplan!$E$3:$E$82,MATCH(D110,Reinigungsplan!$A$3:$A$82,0)),"")</f>
        <v>Nach jeder Schicht</v>
      </c>
      <c r="I110" s="27">
        <v>5</v>
      </c>
      <c r="J110" s="27">
        <v>5</v>
      </c>
      <c r="K110" s="19" t="s">
        <v>7</v>
      </c>
      <c r="L110" s="19" t="s">
        <v>214</v>
      </c>
      <c r="M110" s="19"/>
      <c r="N110" s="19"/>
      <c r="O110" s="19" t="s">
        <v>211</v>
      </c>
      <c r="P110" s="21" t="s">
        <v>206</v>
      </c>
    </row>
    <row r="111" spans="1:16" x14ac:dyDescent="0.25">
      <c r="A111" s="26">
        <v>46042</v>
      </c>
      <c r="B111" s="27">
        <f t="shared" si="3"/>
        <v>4</v>
      </c>
      <c r="C111" s="19" t="s">
        <v>203</v>
      </c>
      <c r="D111" s="19" t="s">
        <v>62</v>
      </c>
      <c r="E111" s="19" t="str">
        <f>IFERROR(INDEX(Reinigungsplan!$B$3:$B$82,MATCH(D111,Reinigungsplan!$A$3:$A$82,0)),"")</f>
        <v>Küche</v>
      </c>
      <c r="F111" s="19" t="str">
        <f>IFERROR(INDEX(Reinigungsplan!$C$3:$C$82,MATCH(D111,Reinigungsplan!$A$3:$A$82,0)),"")</f>
        <v>Schneidebretter</v>
      </c>
      <c r="G111" s="19" t="str">
        <f>IFERROR(INDEX(Reinigungsplan!$D$3:$D$82,MATCH(D111,Reinigungsplan!$A$3:$A$82,0)),"")</f>
        <v>Schneidebretter nach Produktgruppe reinigen</v>
      </c>
      <c r="H111" s="19" t="str">
        <f>IFERROR(INDEX(Reinigungsplan!$E$3:$E$82,MATCH(D111,Reinigungsplan!$A$3:$A$82,0)),"")</f>
        <v>Nach jeder Schicht</v>
      </c>
      <c r="I111" s="27">
        <v>20</v>
      </c>
      <c r="J111" s="27">
        <v>26</v>
      </c>
      <c r="K111" s="19" t="s">
        <v>7</v>
      </c>
      <c r="L111" s="19" t="s">
        <v>214</v>
      </c>
      <c r="M111" s="19"/>
      <c r="N111" s="19"/>
      <c r="O111" s="19" t="s">
        <v>216</v>
      </c>
      <c r="P111" s="21" t="s">
        <v>206</v>
      </c>
    </row>
    <row r="112" spans="1:16" ht="25.5" x14ac:dyDescent="0.25">
      <c r="A112" s="26">
        <v>46042</v>
      </c>
      <c r="B112" s="27">
        <f t="shared" si="3"/>
        <v>4</v>
      </c>
      <c r="C112" s="19" t="s">
        <v>203</v>
      </c>
      <c r="D112" s="19" t="s">
        <v>127</v>
      </c>
      <c r="E112" s="19" t="str">
        <f>IFERROR(INDEX(Reinigungsplan!$B$3:$B$82,MATCH(D112,Reinigungsplan!$A$3:$A$82,0)),"")</f>
        <v>Bar</v>
      </c>
      <c r="F112" s="19" t="str">
        <f>IFERROR(INDEX(Reinigungsplan!$C$3:$C$82,MATCH(D112,Reinigungsplan!$A$3:$A$82,0)),"")</f>
        <v>Zapfbereich / Arbeitsfläche</v>
      </c>
      <c r="G112" s="19" t="str">
        <f>IFERROR(INDEX(Reinigungsplan!$D$3:$D$82,MATCH(D112,Reinigungsplan!$A$3:$A$82,0)),"")</f>
        <v>Zapfbereich reinigen und klebrige Rückstände entfernen</v>
      </c>
      <c r="H112" s="19" t="str">
        <f>IFERROR(INDEX(Reinigungsplan!$E$3:$E$82,MATCH(D112,Reinigungsplan!$A$3:$A$82,0)),"")</f>
        <v>Täglich</v>
      </c>
      <c r="I112" s="27">
        <v>10</v>
      </c>
      <c r="J112" s="27">
        <v>12</v>
      </c>
      <c r="K112" s="19" t="s">
        <v>21</v>
      </c>
      <c r="L112" s="19" t="s">
        <v>207</v>
      </c>
      <c r="M112" s="19" t="s">
        <v>219</v>
      </c>
      <c r="N112" s="19" t="s">
        <v>222</v>
      </c>
      <c r="O112" s="19" t="s">
        <v>216</v>
      </c>
      <c r="P112" s="21" t="s">
        <v>206</v>
      </c>
    </row>
    <row r="113" spans="1:16" x14ac:dyDescent="0.25">
      <c r="A113" s="26">
        <v>46043</v>
      </c>
      <c r="B113" s="27">
        <f t="shared" si="3"/>
        <v>4</v>
      </c>
      <c r="C113" s="19" t="s">
        <v>115</v>
      </c>
      <c r="D113" s="19" t="s">
        <v>123</v>
      </c>
      <c r="E113" s="19" t="str">
        <f>IFERROR(INDEX(Reinigungsplan!$B$3:$B$82,MATCH(D113,Reinigungsplan!$A$3:$A$82,0)),"")</f>
        <v>Bar</v>
      </c>
      <c r="F113" s="19" t="str">
        <f>IFERROR(INDEX(Reinigungsplan!$C$3:$C$82,MATCH(D113,Reinigungsplan!$A$3:$A$82,0)),"")</f>
        <v>Kaffeemaschine außen</v>
      </c>
      <c r="G113" s="19" t="str">
        <f>IFERROR(INDEX(Reinigungsplan!$D$3:$D$82,MATCH(D113,Reinigungsplan!$A$3:$A$82,0)),"")</f>
        <v>Außenflächen reinigen, Tropfschale leeren</v>
      </c>
      <c r="H113" s="19" t="str">
        <f>IFERROR(INDEX(Reinigungsplan!$E$3:$E$82,MATCH(D113,Reinigungsplan!$A$3:$A$82,0)),"")</f>
        <v>Täglich</v>
      </c>
      <c r="I113" s="27">
        <v>5</v>
      </c>
      <c r="J113" s="27">
        <v>4</v>
      </c>
      <c r="K113" s="19" t="s">
        <v>21</v>
      </c>
      <c r="L113" s="19" t="s">
        <v>209</v>
      </c>
      <c r="M113" s="19" t="s">
        <v>223</v>
      </c>
      <c r="N113" s="19" t="s">
        <v>226</v>
      </c>
      <c r="O113" s="19" t="s">
        <v>216</v>
      </c>
      <c r="P113" s="21" t="s">
        <v>206</v>
      </c>
    </row>
    <row r="114" spans="1:16" ht="25.5" x14ac:dyDescent="0.25">
      <c r="A114" s="26">
        <v>46043</v>
      </c>
      <c r="B114" s="27">
        <f t="shared" si="3"/>
        <v>4</v>
      </c>
      <c r="C114" s="19" t="s">
        <v>115</v>
      </c>
      <c r="D114" s="19" t="s">
        <v>112</v>
      </c>
      <c r="E114" s="19" t="str">
        <f>IFERROR(INDEX(Reinigungsplan!$B$3:$B$82,MATCH(D114,Reinigungsplan!$A$3:$A$82,0)),"")</f>
        <v>Kühlraum</v>
      </c>
      <c r="F114" s="19" t="str">
        <f>IFERROR(INDEX(Reinigungsplan!$C$3:$C$82,MATCH(D114,Reinigungsplan!$A$3:$A$82,0)),"")</f>
        <v>Türgriffe / Dichtungen</v>
      </c>
      <c r="G114" s="19" t="str">
        <f>IFERROR(INDEX(Reinigungsplan!$D$3:$D$82,MATCH(D114,Reinigungsplan!$A$3:$A$82,0)),"")</f>
        <v>Dichtungen und Griffe reinigen und kontrollieren</v>
      </c>
      <c r="H114" s="19" t="str">
        <f>IFERROR(INDEX(Reinigungsplan!$E$3:$E$82,MATCH(D114,Reinigungsplan!$A$3:$A$82,0)),"")</f>
        <v>Täglich</v>
      </c>
      <c r="I114" s="27">
        <v>20</v>
      </c>
      <c r="J114" s="27">
        <v>15</v>
      </c>
      <c r="K114" s="19" t="s">
        <v>7</v>
      </c>
      <c r="L114" s="19" t="s">
        <v>207</v>
      </c>
      <c r="M114" s="19"/>
      <c r="N114" s="19"/>
      <c r="O114" s="19" t="s">
        <v>211</v>
      </c>
      <c r="P114" s="21" t="s">
        <v>206</v>
      </c>
    </row>
    <row r="115" spans="1:16" x14ac:dyDescent="0.25">
      <c r="A115" s="26">
        <v>46043</v>
      </c>
      <c r="B115" s="27">
        <f t="shared" si="3"/>
        <v>4</v>
      </c>
      <c r="C115" s="19" t="s">
        <v>115</v>
      </c>
      <c r="D115" s="19" t="s">
        <v>181</v>
      </c>
      <c r="E115" s="19" t="str">
        <f>IFERROR(INDEX(Reinigungsplan!$B$3:$B$82,MATCH(D115,Reinigungsplan!$A$3:$A$82,0)),"")</f>
        <v>Sanitär</v>
      </c>
      <c r="F115" s="19" t="str">
        <f>IFERROR(INDEX(Reinigungsplan!$C$3:$C$82,MATCH(D115,Reinigungsplan!$A$3:$A$82,0)),"")</f>
        <v>Spiegel / Ablagen</v>
      </c>
      <c r="G115" s="19" t="str">
        <f>IFERROR(INDEX(Reinigungsplan!$D$3:$D$82,MATCH(D115,Reinigungsplan!$A$3:$A$82,0)),"")</f>
        <v>Spiegel reinigen, Ablagen abwischen</v>
      </c>
      <c r="H115" s="19" t="str">
        <f>IFERROR(INDEX(Reinigungsplan!$E$3:$E$82,MATCH(D115,Reinigungsplan!$A$3:$A$82,0)),"")</f>
        <v>Täglich</v>
      </c>
      <c r="I115" s="27">
        <v>20</v>
      </c>
      <c r="J115" s="27">
        <v>23</v>
      </c>
      <c r="K115" s="19" t="s">
        <v>21</v>
      </c>
      <c r="L115" s="19" t="s">
        <v>215</v>
      </c>
      <c r="M115" s="19" t="s">
        <v>221</v>
      </c>
      <c r="N115" s="19" t="s">
        <v>220</v>
      </c>
      <c r="O115" s="19" t="s">
        <v>211</v>
      </c>
      <c r="P115" s="21" t="s">
        <v>206</v>
      </c>
    </row>
    <row r="116" spans="1:16" x14ac:dyDescent="0.25">
      <c r="A116" s="26">
        <v>46043</v>
      </c>
      <c r="B116" s="27">
        <f t="shared" si="3"/>
        <v>4</v>
      </c>
      <c r="C116" s="19" t="s">
        <v>79</v>
      </c>
      <c r="D116" s="19" t="s">
        <v>137</v>
      </c>
      <c r="E116" s="19" t="str">
        <f>IFERROR(INDEX(Reinigungsplan!$B$3:$B$82,MATCH(D116,Reinigungsplan!$A$3:$A$82,0)),"")</f>
        <v>Sanitär</v>
      </c>
      <c r="F116" s="19" t="str">
        <f>IFERROR(INDEX(Reinigungsplan!$C$3:$C$82,MATCH(D116,Reinigungsplan!$A$3:$A$82,0)),"")</f>
        <v>Türgriffe / Lichtschalter</v>
      </c>
      <c r="G116" s="19" t="str">
        <f>IFERROR(INDEX(Reinigungsplan!$D$3:$D$82,MATCH(D116,Reinigungsplan!$A$3:$A$82,0)),"")</f>
        <v>Kontaktflächen desinfizieren</v>
      </c>
      <c r="H116" s="19" t="str">
        <f>IFERROR(INDEX(Reinigungsplan!$E$3:$E$82,MATCH(D116,Reinigungsplan!$A$3:$A$82,0)),"")</f>
        <v>2× täglich</v>
      </c>
      <c r="I116" s="27">
        <v>5</v>
      </c>
      <c r="J116" s="27">
        <v>4</v>
      </c>
      <c r="K116" s="19" t="s">
        <v>7</v>
      </c>
      <c r="L116" s="19" t="s">
        <v>209</v>
      </c>
      <c r="M116" s="19"/>
      <c r="N116" s="19"/>
      <c r="O116" s="19" t="s">
        <v>211</v>
      </c>
      <c r="P116" s="21" t="s">
        <v>206</v>
      </c>
    </row>
    <row r="117" spans="1:16" x14ac:dyDescent="0.25">
      <c r="A117" s="26">
        <v>46043</v>
      </c>
      <c r="B117" s="27">
        <f t="shared" si="3"/>
        <v>4</v>
      </c>
      <c r="C117" s="19" t="s">
        <v>115</v>
      </c>
      <c r="D117" s="19" t="s">
        <v>140</v>
      </c>
      <c r="E117" s="19" t="str">
        <f>IFERROR(INDEX(Reinigungsplan!$B$3:$B$82,MATCH(D117,Reinigungsplan!$A$3:$A$82,0)),"")</f>
        <v>Abfallbereich</v>
      </c>
      <c r="F117" s="19" t="str">
        <f>IFERROR(INDEX(Reinigungsplan!$C$3:$C$82,MATCH(D117,Reinigungsplan!$A$3:$A$82,0)),"")</f>
        <v>Müllbehälter innen / außen</v>
      </c>
      <c r="G117" s="19" t="str">
        <f>IFERROR(INDEX(Reinigungsplan!$D$3:$D$82,MATCH(D117,Reinigungsplan!$A$3:$A$82,0)),"")</f>
        <v>Behälter leeren, reinigen und desinfizieren</v>
      </c>
      <c r="H117" s="19" t="str">
        <f>IFERROR(INDEX(Reinigungsplan!$E$3:$E$82,MATCH(D117,Reinigungsplan!$A$3:$A$82,0)),"")</f>
        <v>Täglich</v>
      </c>
      <c r="I117" s="27">
        <v>20</v>
      </c>
      <c r="J117" s="27">
        <v>17</v>
      </c>
      <c r="K117" s="19" t="s">
        <v>7</v>
      </c>
      <c r="L117" s="19" t="s">
        <v>215</v>
      </c>
      <c r="M117" s="19"/>
      <c r="N117" s="19"/>
      <c r="O117" s="19" t="s">
        <v>208</v>
      </c>
      <c r="P117" s="21" t="s">
        <v>206</v>
      </c>
    </row>
    <row r="118" spans="1:16" ht="25.5" x14ac:dyDescent="0.25">
      <c r="A118" s="26">
        <v>46043</v>
      </c>
      <c r="B118" s="27">
        <f t="shared" si="3"/>
        <v>4</v>
      </c>
      <c r="C118" s="19" t="s">
        <v>79</v>
      </c>
      <c r="D118" s="19" t="s">
        <v>127</v>
      </c>
      <c r="E118" s="19" t="str">
        <f>IFERROR(INDEX(Reinigungsplan!$B$3:$B$82,MATCH(D118,Reinigungsplan!$A$3:$A$82,0)),"")</f>
        <v>Bar</v>
      </c>
      <c r="F118" s="19" t="str">
        <f>IFERROR(INDEX(Reinigungsplan!$C$3:$C$82,MATCH(D118,Reinigungsplan!$A$3:$A$82,0)),"")</f>
        <v>Zapfbereich / Arbeitsfläche</v>
      </c>
      <c r="G118" s="19" t="str">
        <f>IFERROR(INDEX(Reinigungsplan!$D$3:$D$82,MATCH(D118,Reinigungsplan!$A$3:$A$82,0)),"")</f>
        <v>Zapfbereich reinigen und klebrige Rückstände entfernen</v>
      </c>
      <c r="H118" s="19" t="str">
        <f>IFERROR(INDEX(Reinigungsplan!$E$3:$E$82,MATCH(D118,Reinigungsplan!$A$3:$A$82,0)),"")</f>
        <v>Täglich</v>
      </c>
      <c r="I118" s="27">
        <v>5</v>
      </c>
      <c r="J118" s="27">
        <v>4</v>
      </c>
      <c r="K118" s="19" t="s">
        <v>7</v>
      </c>
      <c r="L118" s="19" t="s">
        <v>215</v>
      </c>
      <c r="M118" s="19"/>
      <c r="N118" s="19"/>
      <c r="O118" s="19" t="s">
        <v>208</v>
      </c>
      <c r="P118" s="21" t="s">
        <v>206</v>
      </c>
    </row>
    <row r="119" spans="1:16" x14ac:dyDescent="0.25">
      <c r="A119" s="26">
        <v>46043</v>
      </c>
      <c r="B119" s="27">
        <f t="shared" si="3"/>
        <v>4</v>
      </c>
      <c r="C119" s="19" t="s">
        <v>79</v>
      </c>
      <c r="D119" s="19" t="s">
        <v>116</v>
      </c>
      <c r="E119" s="19" t="str">
        <f>IFERROR(INDEX(Reinigungsplan!$B$3:$B$82,MATCH(D119,Reinigungsplan!$A$3:$A$82,0)),"")</f>
        <v>Servicebereich</v>
      </c>
      <c r="F119" s="19" t="str">
        <f>IFERROR(INDEX(Reinigungsplan!$C$3:$C$82,MATCH(D119,Reinigungsplan!$A$3:$A$82,0)),"")</f>
        <v>Theke / Buffetfläche</v>
      </c>
      <c r="G119" s="19" t="str">
        <f>IFERROR(INDEX(Reinigungsplan!$D$3:$D$82,MATCH(D119,Reinigungsplan!$A$3:$A$82,0)),"")</f>
        <v>Thekenflächen reinigen und desinfizieren</v>
      </c>
      <c r="H119" s="19" t="str">
        <f>IFERROR(INDEX(Reinigungsplan!$E$3:$E$82,MATCH(D119,Reinigungsplan!$A$3:$A$82,0)),"")</f>
        <v>Nach jeder Schicht</v>
      </c>
      <c r="I119" s="27">
        <v>15</v>
      </c>
      <c r="J119" s="27">
        <v>15</v>
      </c>
      <c r="K119" s="19" t="s">
        <v>7</v>
      </c>
      <c r="L119" s="19" t="s">
        <v>214</v>
      </c>
      <c r="M119" s="19"/>
      <c r="N119" s="19"/>
      <c r="O119" s="19" t="s">
        <v>208</v>
      </c>
      <c r="P119" s="21" t="s">
        <v>206</v>
      </c>
    </row>
    <row r="120" spans="1:16" ht="25.5" x14ac:dyDescent="0.25">
      <c r="A120" s="26">
        <v>46043</v>
      </c>
      <c r="B120" s="27">
        <f t="shared" si="3"/>
        <v>4</v>
      </c>
      <c r="C120" s="19" t="s">
        <v>115</v>
      </c>
      <c r="D120" s="19" t="s">
        <v>167</v>
      </c>
      <c r="E120" s="19" t="str">
        <f>IFERROR(INDEX(Reinigungsplan!$B$3:$B$82,MATCH(D120,Reinigungsplan!$A$3:$A$82,0)),"")</f>
        <v>Servicebereich</v>
      </c>
      <c r="F120" s="19" t="str">
        <f>IFERROR(INDEX(Reinigungsplan!$C$3:$C$82,MATCH(D120,Reinigungsplan!$A$3:$A$82,0)),"")</f>
        <v>Speisekarten / Kartenhalter</v>
      </c>
      <c r="G120" s="19" t="str">
        <f>IFERROR(INDEX(Reinigungsplan!$D$3:$D$82,MATCH(D120,Reinigungsplan!$A$3:$A$82,0)),"")</f>
        <v>Kartenhalter reinigen, beschädigte Karten entfernen</v>
      </c>
      <c r="H120" s="19" t="str">
        <f>IFERROR(INDEX(Reinigungsplan!$E$3:$E$82,MATCH(D120,Reinigungsplan!$A$3:$A$82,0)),"")</f>
        <v>Wöchentlich</v>
      </c>
      <c r="I120" s="27">
        <v>15</v>
      </c>
      <c r="J120" s="27">
        <v>18</v>
      </c>
      <c r="K120" s="19" t="s">
        <v>7</v>
      </c>
      <c r="L120" s="19" t="s">
        <v>214</v>
      </c>
      <c r="M120" s="19"/>
      <c r="N120" s="19"/>
      <c r="O120" s="19" t="s">
        <v>210</v>
      </c>
      <c r="P120" s="21" t="s">
        <v>213</v>
      </c>
    </row>
    <row r="121" spans="1:16" x14ac:dyDescent="0.25">
      <c r="A121" s="26">
        <v>46043</v>
      </c>
      <c r="B121" s="27">
        <f t="shared" si="3"/>
        <v>4</v>
      </c>
      <c r="C121" s="19" t="s">
        <v>79</v>
      </c>
      <c r="D121" s="19" t="s">
        <v>96</v>
      </c>
      <c r="E121" s="19" t="str">
        <f>IFERROR(INDEX(Reinigungsplan!$B$3:$B$82,MATCH(D121,Reinigungsplan!$A$3:$A$82,0)),"")</f>
        <v>Lager</v>
      </c>
      <c r="F121" s="19" t="str">
        <f>IFERROR(INDEX(Reinigungsplan!$C$3:$C$82,MATCH(D121,Reinigungsplan!$A$3:$A$82,0)),"")</f>
        <v>Trockenlager Regale</v>
      </c>
      <c r="G121" s="19" t="str">
        <f>IFERROR(INDEX(Reinigungsplan!$D$3:$D$82,MATCH(D121,Reinigungsplan!$A$3:$A$82,0)),"")</f>
        <v>Regale abwischen und Ware ordentlich stellen</v>
      </c>
      <c r="H121" s="19" t="str">
        <f>IFERROR(INDEX(Reinigungsplan!$E$3:$E$82,MATCH(D121,Reinigungsplan!$A$3:$A$82,0)),"")</f>
        <v>Wöchentlich</v>
      </c>
      <c r="I121" s="27">
        <v>15</v>
      </c>
      <c r="J121" s="27">
        <v>13</v>
      </c>
      <c r="K121" s="19" t="s">
        <v>7</v>
      </c>
      <c r="L121" s="19" t="s">
        <v>209</v>
      </c>
      <c r="M121" s="19"/>
      <c r="N121" s="19"/>
      <c r="O121" s="19" t="s">
        <v>210</v>
      </c>
      <c r="P121" s="21" t="s">
        <v>213</v>
      </c>
    </row>
    <row r="122" spans="1:16" x14ac:dyDescent="0.25">
      <c r="A122" s="26">
        <v>46044</v>
      </c>
      <c r="B122" s="27">
        <f t="shared" si="3"/>
        <v>4</v>
      </c>
      <c r="C122" s="19" t="s">
        <v>79</v>
      </c>
      <c r="D122" s="19" t="s">
        <v>151</v>
      </c>
      <c r="E122" s="19" t="str">
        <f>IFERROR(INDEX(Reinigungsplan!$B$3:$B$82,MATCH(D122,Reinigungsplan!$A$3:$A$82,0)),"")</f>
        <v>Küche</v>
      </c>
      <c r="F122" s="19" t="str">
        <f>IFERROR(INDEX(Reinigungsplan!$C$3:$C$82,MATCH(D122,Reinigungsplan!$A$3:$A$82,0)),"")</f>
        <v>Kühlschrank außen</v>
      </c>
      <c r="G122" s="19" t="str">
        <f>IFERROR(INDEX(Reinigungsplan!$D$3:$D$82,MATCH(D122,Reinigungsplan!$A$3:$A$82,0)),"")</f>
        <v>Griffe und Fronten reinigen</v>
      </c>
      <c r="H122" s="19" t="str">
        <f>IFERROR(INDEX(Reinigungsplan!$E$3:$E$82,MATCH(D122,Reinigungsplan!$A$3:$A$82,0)),"")</f>
        <v>Täglich</v>
      </c>
      <c r="I122" s="27">
        <v>20</v>
      </c>
      <c r="J122" s="27">
        <v>26</v>
      </c>
      <c r="K122" s="19" t="s">
        <v>7</v>
      </c>
      <c r="L122" s="19" t="s">
        <v>207</v>
      </c>
      <c r="M122" s="19"/>
      <c r="N122" s="19"/>
      <c r="O122" s="19" t="s">
        <v>205</v>
      </c>
      <c r="P122" s="21" t="s">
        <v>206</v>
      </c>
    </row>
    <row r="123" spans="1:16" x14ac:dyDescent="0.25">
      <c r="A123" s="26"/>
      <c r="B123" s="27" t="str">
        <f t="shared" si="3"/>
        <v/>
      </c>
      <c r="C123" s="19"/>
      <c r="D123" s="19"/>
      <c r="E123" s="19" t="str">
        <f>IFERROR(INDEX(Reinigungsplan!$B$3:$B$82,MATCH(D123,Reinigungsplan!$A$3:$A$82,0)),"")</f>
        <v/>
      </c>
      <c r="F123" s="19" t="str">
        <f>IFERROR(INDEX(Reinigungsplan!$C$3:$C$82,MATCH(D123,Reinigungsplan!$A$3:$A$82,0)),"")</f>
        <v/>
      </c>
      <c r="G123" s="19" t="str">
        <f>IFERROR(INDEX(Reinigungsplan!$D$3:$D$82,MATCH(D123,Reinigungsplan!$A$3:$A$82,0)),"")</f>
        <v/>
      </c>
      <c r="H123" s="19" t="str">
        <f>IFERROR(INDEX(Reinigungsplan!$E$3:$E$82,MATCH(D123,Reinigungsplan!$A$3:$A$82,0)),"")</f>
        <v/>
      </c>
      <c r="I123" s="27"/>
      <c r="J123" s="27"/>
      <c r="K123" s="19"/>
      <c r="L123" s="19"/>
      <c r="M123" s="19"/>
      <c r="N123" s="19"/>
      <c r="O123" s="19"/>
      <c r="P123" s="21"/>
    </row>
    <row r="124" spans="1:16" x14ac:dyDescent="0.25">
      <c r="A124" s="26"/>
      <c r="B124" s="27" t="str">
        <f t="shared" si="3"/>
        <v/>
      </c>
      <c r="C124" s="19"/>
      <c r="D124" s="19"/>
      <c r="E124" s="19" t="str">
        <f>IFERROR(INDEX(Reinigungsplan!$B$3:$B$82,MATCH(D124,Reinigungsplan!$A$3:$A$82,0)),"")</f>
        <v/>
      </c>
      <c r="F124" s="19" t="str">
        <f>IFERROR(INDEX(Reinigungsplan!$C$3:$C$82,MATCH(D124,Reinigungsplan!$A$3:$A$82,0)),"")</f>
        <v/>
      </c>
      <c r="G124" s="19" t="str">
        <f>IFERROR(INDEX(Reinigungsplan!$D$3:$D$82,MATCH(D124,Reinigungsplan!$A$3:$A$82,0)),"")</f>
        <v/>
      </c>
      <c r="H124" s="19" t="str">
        <f>IFERROR(INDEX(Reinigungsplan!$E$3:$E$82,MATCH(D124,Reinigungsplan!$A$3:$A$82,0)),"")</f>
        <v/>
      </c>
      <c r="I124" s="27"/>
      <c r="J124" s="27"/>
      <c r="K124" s="19"/>
      <c r="L124" s="19"/>
      <c r="M124" s="19"/>
      <c r="N124" s="19"/>
      <c r="O124" s="19"/>
      <c r="P124" s="21"/>
    </row>
    <row r="125" spans="1:16" x14ac:dyDescent="0.25">
      <c r="A125" s="26"/>
      <c r="B125" s="27" t="str">
        <f t="shared" si="3"/>
        <v/>
      </c>
      <c r="C125" s="19"/>
      <c r="D125" s="19"/>
      <c r="E125" s="19" t="str">
        <f>IFERROR(INDEX(Reinigungsplan!$B$3:$B$82,MATCH(D125,Reinigungsplan!$A$3:$A$82,0)),"")</f>
        <v/>
      </c>
      <c r="F125" s="19" t="str">
        <f>IFERROR(INDEX(Reinigungsplan!$C$3:$C$82,MATCH(D125,Reinigungsplan!$A$3:$A$82,0)),"")</f>
        <v/>
      </c>
      <c r="G125" s="19" t="str">
        <f>IFERROR(INDEX(Reinigungsplan!$D$3:$D$82,MATCH(D125,Reinigungsplan!$A$3:$A$82,0)),"")</f>
        <v/>
      </c>
      <c r="H125" s="19" t="str">
        <f>IFERROR(INDEX(Reinigungsplan!$E$3:$E$82,MATCH(D125,Reinigungsplan!$A$3:$A$82,0)),"")</f>
        <v/>
      </c>
      <c r="I125" s="27"/>
      <c r="J125" s="27"/>
      <c r="K125" s="19"/>
      <c r="L125" s="19"/>
      <c r="M125" s="19"/>
      <c r="N125" s="19"/>
      <c r="O125" s="19"/>
      <c r="P125" s="21"/>
    </row>
    <row r="126" spans="1:16" x14ac:dyDescent="0.25">
      <c r="A126" s="26"/>
      <c r="B126" s="27" t="str">
        <f t="shared" si="3"/>
        <v/>
      </c>
      <c r="C126" s="19"/>
      <c r="D126" s="19"/>
      <c r="E126" s="19" t="str">
        <f>IFERROR(INDEX(Reinigungsplan!$B$3:$B$82,MATCH(D126,Reinigungsplan!$A$3:$A$82,0)),"")</f>
        <v/>
      </c>
      <c r="F126" s="19" t="str">
        <f>IFERROR(INDEX(Reinigungsplan!$C$3:$C$82,MATCH(D126,Reinigungsplan!$A$3:$A$82,0)),"")</f>
        <v/>
      </c>
      <c r="G126" s="19" t="str">
        <f>IFERROR(INDEX(Reinigungsplan!$D$3:$D$82,MATCH(D126,Reinigungsplan!$A$3:$A$82,0)),"")</f>
        <v/>
      </c>
      <c r="H126" s="19" t="str">
        <f>IFERROR(INDEX(Reinigungsplan!$E$3:$E$82,MATCH(D126,Reinigungsplan!$A$3:$A$82,0)),"")</f>
        <v/>
      </c>
      <c r="I126" s="27"/>
      <c r="J126" s="27"/>
      <c r="K126" s="19"/>
      <c r="L126" s="19"/>
      <c r="M126" s="19"/>
      <c r="N126" s="19"/>
      <c r="O126" s="19"/>
      <c r="P126" s="21"/>
    </row>
    <row r="127" spans="1:16" x14ac:dyDescent="0.25">
      <c r="A127" s="26"/>
      <c r="B127" s="27" t="str">
        <f t="shared" si="3"/>
        <v/>
      </c>
      <c r="C127" s="19"/>
      <c r="D127" s="19"/>
      <c r="E127" s="19" t="str">
        <f>IFERROR(INDEX(Reinigungsplan!$B$3:$B$82,MATCH(D127,Reinigungsplan!$A$3:$A$82,0)),"")</f>
        <v/>
      </c>
      <c r="F127" s="19" t="str">
        <f>IFERROR(INDEX(Reinigungsplan!$C$3:$C$82,MATCH(D127,Reinigungsplan!$A$3:$A$82,0)),"")</f>
        <v/>
      </c>
      <c r="G127" s="19" t="str">
        <f>IFERROR(INDEX(Reinigungsplan!$D$3:$D$82,MATCH(D127,Reinigungsplan!$A$3:$A$82,0)),"")</f>
        <v/>
      </c>
      <c r="H127" s="19" t="str">
        <f>IFERROR(INDEX(Reinigungsplan!$E$3:$E$82,MATCH(D127,Reinigungsplan!$A$3:$A$82,0)),"")</f>
        <v/>
      </c>
      <c r="I127" s="27"/>
      <c r="J127" s="27"/>
      <c r="K127" s="19"/>
      <c r="L127" s="19"/>
      <c r="M127" s="19"/>
      <c r="N127" s="19"/>
      <c r="O127" s="19"/>
      <c r="P127" s="21"/>
    </row>
    <row r="128" spans="1:16" x14ac:dyDescent="0.25">
      <c r="A128" s="26"/>
      <c r="B128" s="27" t="str">
        <f t="shared" si="3"/>
        <v/>
      </c>
      <c r="C128" s="19"/>
      <c r="D128" s="19"/>
      <c r="E128" s="19" t="str">
        <f>IFERROR(INDEX(Reinigungsplan!$B$3:$B$82,MATCH(D128,Reinigungsplan!$A$3:$A$82,0)),"")</f>
        <v/>
      </c>
      <c r="F128" s="19" t="str">
        <f>IFERROR(INDEX(Reinigungsplan!$C$3:$C$82,MATCH(D128,Reinigungsplan!$A$3:$A$82,0)),"")</f>
        <v/>
      </c>
      <c r="G128" s="19" t="str">
        <f>IFERROR(INDEX(Reinigungsplan!$D$3:$D$82,MATCH(D128,Reinigungsplan!$A$3:$A$82,0)),"")</f>
        <v/>
      </c>
      <c r="H128" s="19" t="str">
        <f>IFERROR(INDEX(Reinigungsplan!$E$3:$E$82,MATCH(D128,Reinigungsplan!$A$3:$A$82,0)),"")</f>
        <v/>
      </c>
      <c r="I128" s="27"/>
      <c r="J128" s="27"/>
      <c r="K128" s="19"/>
      <c r="L128" s="19"/>
      <c r="M128" s="19"/>
      <c r="N128" s="19"/>
      <c r="O128" s="19"/>
      <c r="P128" s="21"/>
    </row>
    <row r="129" spans="1:16" x14ac:dyDescent="0.25">
      <c r="A129" s="26"/>
      <c r="B129" s="27" t="str">
        <f t="shared" si="3"/>
        <v/>
      </c>
      <c r="C129" s="19"/>
      <c r="D129" s="19"/>
      <c r="E129" s="19" t="str">
        <f>IFERROR(INDEX(Reinigungsplan!$B$3:$B$82,MATCH(D129,Reinigungsplan!$A$3:$A$82,0)),"")</f>
        <v/>
      </c>
      <c r="F129" s="19" t="str">
        <f>IFERROR(INDEX(Reinigungsplan!$C$3:$C$82,MATCH(D129,Reinigungsplan!$A$3:$A$82,0)),"")</f>
        <v/>
      </c>
      <c r="G129" s="19" t="str">
        <f>IFERROR(INDEX(Reinigungsplan!$D$3:$D$82,MATCH(D129,Reinigungsplan!$A$3:$A$82,0)),"")</f>
        <v/>
      </c>
      <c r="H129" s="19" t="str">
        <f>IFERROR(INDEX(Reinigungsplan!$E$3:$E$82,MATCH(D129,Reinigungsplan!$A$3:$A$82,0)),"")</f>
        <v/>
      </c>
      <c r="I129" s="27"/>
      <c r="J129" s="27"/>
      <c r="K129" s="19"/>
      <c r="L129" s="19"/>
      <c r="M129" s="19"/>
      <c r="N129" s="19"/>
      <c r="O129" s="19"/>
      <c r="P129" s="21"/>
    </row>
    <row r="130" spans="1:16" x14ac:dyDescent="0.25">
      <c r="A130" s="26"/>
      <c r="B130" s="27" t="str">
        <f t="shared" si="3"/>
        <v/>
      </c>
      <c r="C130" s="19"/>
      <c r="D130" s="19"/>
      <c r="E130" s="19" t="str">
        <f>IFERROR(INDEX(Reinigungsplan!$B$3:$B$82,MATCH(D130,Reinigungsplan!$A$3:$A$82,0)),"")</f>
        <v/>
      </c>
      <c r="F130" s="19" t="str">
        <f>IFERROR(INDEX(Reinigungsplan!$C$3:$C$82,MATCH(D130,Reinigungsplan!$A$3:$A$82,0)),"")</f>
        <v/>
      </c>
      <c r="G130" s="19" t="str">
        <f>IFERROR(INDEX(Reinigungsplan!$D$3:$D$82,MATCH(D130,Reinigungsplan!$A$3:$A$82,0)),"")</f>
        <v/>
      </c>
      <c r="H130" s="19" t="str">
        <f>IFERROR(INDEX(Reinigungsplan!$E$3:$E$82,MATCH(D130,Reinigungsplan!$A$3:$A$82,0)),"")</f>
        <v/>
      </c>
      <c r="I130" s="27"/>
      <c r="J130" s="27"/>
      <c r="K130" s="19"/>
      <c r="L130" s="19"/>
      <c r="M130" s="19"/>
      <c r="N130" s="19"/>
      <c r="O130" s="19"/>
      <c r="P130" s="21"/>
    </row>
    <row r="131" spans="1:16" x14ac:dyDescent="0.25">
      <c r="A131" s="26"/>
      <c r="B131" s="27" t="str">
        <f t="shared" ref="B131:B162" si="4">IF(A131="","",WEEKNUM(A131,21))</f>
        <v/>
      </c>
      <c r="C131" s="19"/>
      <c r="D131" s="19"/>
      <c r="E131" s="19" t="str">
        <f>IFERROR(INDEX(Reinigungsplan!$B$3:$B$82,MATCH(D131,Reinigungsplan!$A$3:$A$82,0)),"")</f>
        <v/>
      </c>
      <c r="F131" s="19" t="str">
        <f>IFERROR(INDEX(Reinigungsplan!$C$3:$C$82,MATCH(D131,Reinigungsplan!$A$3:$A$82,0)),"")</f>
        <v/>
      </c>
      <c r="G131" s="19" t="str">
        <f>IFERROR(INDEX(Reinigungsplan!$D$3:$D$82,MATCH(D131,Reinigungsplan!$A$3:$A$82,0)),"")</f>
        <v/>
      </c>
      <c r="H131" s="19" t="str">
        <f>IFERROR(INDEX(Reinigungsplan!$E$3:$E$82,MATCH(D131,Reinigungsplan!$A$3:$A$82,0)),"")</f>
        <v/>
      </c>
      <c r="I131" s="27"/>
      <c r="J131" s="27"/>
      <c r="K131" s="19"/>
      <c r="L131" s="19"/>
      <c r="M131" s="19"/>
      <c r="N131" s="19"/>
      <c r="O131" s="19"/>
      <c r="P131" s="21"/>
    </row>
    <row r="132" spans="1:16" x14ac:dyDescent="0.25">
      <c r="A132" s="26"/>
      <c r="B132" s="27" t="str">
        <f t="shared" si="4"/>
        <v/>
      </c>
      <c r="C132" s="19"/>
      <c r="D132" s="19"/>
      <c r="E132" s="19" t="str">
        <f>IFERROR(INDEX(Reinigungsplan!$B$3:$B$82,MATCH(D132,Reinigungsplan!$A$3:$A$82,0)),"")</f>
        <v/>
      </c>
      <c r="F132" s="19" t="str">
        <f>IFERROR(INDEX(Reinigungsplan!$C$3:$C$82,MATCH(D132,Reinigungsplan!$A$3:$A$82,0)),"")</f>
        <v/>
      </c>
      <c r="G132" s="19" t="str">
        <f>IFERROR(INDEX(Reinigungsplan!$D$3:$D$82,MATCH(D132,Reinigungsplan!$A$3:$A$82,0)),"")</f>
        <v/>
      </c>
      <c r="H132" s="19" t="str">
        <f>IFERROR(INDEX(Reinigungsplan!$E$3:$E$82,MATCH(D132,Reinigungsplan!$A$3:$A$82,0)),"")</f>
        <v/>
      </c>
      <c r="I132" s="27"/>
      <c r="J132" s="27"/>
      <c r="K132" s="19"/>
      <c r="L132" s="19"/>
      <c r="M132" s="19"/>
      <c r="N132" s="19"/>
      <c r="O132" s="19"/>
      <c r="P132" s="21"/>
    </row>
    <row r="133" spans="1:16" x14ac:dyDescent="0.25">
      <c r="A133" s="26"/>
      <c r="B133" s="27" t="str">
        <f t="shared" si="4"/>
        <v/>
      </c>
      <c r="C133" s="19"/>
      <c r="D133" s="19"/>
      <c r="E133" s="19" t="str">
        <f>IFERROR(INDEX(Reinigungsplan!$B$3:$B$82,MATCH(D133,Reinigungsplan!$A$3:$A$82,0)),"")</f>
        <v/>
      </c>
      <c r="F133" s="19" t="str">
        <f>IFERROR(INDEX(Reinigungsplan!$C$3:$C$82,MATCH(D133,Reinigungsplan!$A$3:$A$82,0)),"")</f>
        <v/>
      </c>
      <c r="G133" s="19" t="str">
        <f>IFERROR(INDEX(Reinigungsplan!$D$3:$D$82,MATCH(D133,Reinigungsplan!$A$3:$A$82,0)),"")</f>
        <v/>
      </c>
      <c r="H133" s="19" t="str">
        <f>IFERROR(INDEX(Reinigungsplan!$E$3:$E$82,MATCH(D133,Reinigungsplan!$A$3:$A$82,0)),"")</f>
        <v/>
      </c>
      <c r="I133" s="27"/>
      <c r="J133" s="27"/>
      <c r="K133" s="19"/>
      <c r="L133" s="19"/>
      <c r="M133" s="19"/>
      <c r="N133" s="19"/>
      <c r="O133" s="19"/>
      <c r="P133" s="21"/>
    </row>
    <row r="134" spans="1:16" x14ac:dyDescent="0.25">
      <c r="A134" s="26"/>
      <c r="B134" s="27" t="str">
        <f t="shared" si="4"/>
        <v/>
      </c>
      <c r="C134" s="19"/>
      <c r="D134" s="19"/>
      <c r="E134" s="19" t="str">
        <f>IFERROR(INDEX(Reinigungsplan!$B$3:$B$82,MATCH(D134,Reinigungsplan!$A$3:$A$82,0)),"")</f>
        <v/>
      </c>
      <c r="F134" s="19" t="str">
        <f>IFERROR(INDEX(Reinigungsplan!$C$3:$C$82,MATCH(D134,Reinigungsplan!$A$3:$A$82,0)),"")</f>
        <v/>
      </c>
      <c r="G134" s="19" t="str">
        <f>IFERROR(INDEX(Reinigungsplan!$D$3:$D$82,MATCH(D134,Reinigungsplan!$A$3:$A$82,0)),"")</f>
        <v/>
      </c>
      <c r="H134" s="19" t="str">
        <f>IFERROR(INDEX(Reinigungsplan!$E$3:$E$82,MATCH(D134,Reinigungsplan!$A$3:$A$82,0)),"")</f>
        <v/>
      </c>
      <c r="I134" s="27"/>
      <c r="J134" s="27"/>
      <c r="K134" s="19"/>
      <c r="L134" s="19"/>
      <c r="M134" s="19"/>
      <c r="N134" s="19"/>
      <c r="O134" s="19"/>
      <c r="P134" s="21"/>
    </row>
    <row r="135" spans="1:16" x14ac:dyDescent="0.25">
      <c r="A135" s="26"/>
      <c r="B135" s="27" t="str">
        <f t="shared" si="4"/>
        <v/>
      </c>
      <c r="C135" s="19"/>
      <c r="D135" s="19"/>
      <c r="E135" s="19" t="str">
        <f>IFERROR(INDEX(Reinigungsplan!$B$3:$B$82,MATCH(D135,Reinigungsplan!$A$3:$A$82,0)),"")</f>
        <v/>
      </c>
      <c r="F135" s="19" t="str">
        <f>IFERROR(INDEX(Reinigungsplan!$C$3:$C$82,MATCH(D135,Reinigungsplan!$A$3:$A$82,0)),"")</f>
        <v/>
      </c>
      <c r="G135" s="19" t="str">
        <f>IFERROR(INDEX(Reinigungsplan!$D$3:$D$82,MATCH(D135,Reinigungsplan!$A$3:$A$82,0)),"")</f>
        <v/>
      </c>
      <c r="H135" s="19" t="str">
        <f>IFERROR(INDEX(Reinigungsplan!$E$3:$E$82,MATCH(D135,Reinigungsplan!$A$3:$A$82,0)),"")</f>
        <v/>
      </c>
      <c r="I135" s="27"/>
      <c r="J135" s="27"/>
      <c r="K135" s="19"/>
      <c r="L135" s="19"/>
      <c r="M135" s="19"/>
      <c r="N135" s="19"/>
      <c r="O135" s="19"/>
      <c r="P135" s="21"/>
    </row>
    <row r="136" spans="1:16" x14ac:dyDescent="0.25">
      <c r="A136" s="26"/>
      <c r="B136" s="27" t="str">
        <f t="shared" si="4"/>
        <v/>
      </c>
      <c r="C136" s="19"/>
      <c r="D136" s="19"/>
      <c r="E136" s="19" t="str">
        <f>IFERROR(INDEX(Reinigungsplan!$B$3:$B$82,MATCH(D136,Reinigungsplan!$A$3:$A$82,0)),"")</f>
        <v/>
      </c>
      <c r="F136" s="19" t="str">
        <f>IFERROR(INDEX(Reinigungsplan!$C$3:$C$82,MATCH(D136,Reinigungsplan!$A$3:$A$82,0)),"")</f>
        <v/>
      </c>
      <c r="G136" s="19" t="str">
        <f>IFERROR(INDEX(Reinigungsplan!$D$3:$D$82,MATCH(D136,Reinigungsplan!$A$3:$A$82,0)),"")</f>
        <v/>
      </c>
      <c r="H136" s="19" t="str">
        <f>IFERROR(INDEX(Reinigungsplan!$E$3:$E$82,MATCH(D136,Reinigungsplan!$A$3:$A$82,0)),"")</f>
        <v/>
      </c>
      <c r="I136" s="27"/>
      <c r="J136" s="27"/>
      <c r="K136" s="19"/>
      <c r="L136" s="19"/>
      <c r="M136" s="19"/>
      <c r="N136" s="19"/>
      <c r="O136" s="19"/>
      <c r="P136" s="21"/>
    </row>
    <row r="137" spans="1:16" x14ac:dyDescent="0.25">
      <c r="A137" s="26"/>
      <c r="B137" s="27" t="str">
        <f t="shared" si="4"/>
        <v/>
      </c>
      <c r="C137" s="19"/>
      <c r="D137" s="19"/>
      <c r="E137" s="19" t="str">
        <f>IFERROR(INDEX(Reinigungsplan!$B$3:$B$82,MATCH(D137,Reinigungsplan!$A$3:$A$82,0)),"")</f>
        <v/>
      </c>
      <c r="F137" s="19" t="str">
        <f>IFERROR(INDEX(Reinigungsplan!$C$3:$C$82,MATCH(D137,Reinigungsplan!$A$3:$A$82,0)),"")</f>
        <v/>
      </c>
      <c r="G137" s="19" t="str">
        <f>IFERROR(INDEX(Reinigungsplan!$D$3:$D$82,MATCH(D137,Reinigungsplan!$A$3:$A$82,0)),"")</f>
        <v/>
      </c>
      <c r="H137" s="19" t="str">
        <f>IFERROR(INDEX(Reinigungsplan!$E$3:$E$82,MATCH(D137,Reinigungsplan!$A$3:$A$82,0)),"")</f>
        <v/>
      </c>
      <c r="I137" s="27"/>
      <c r="J137" s="27"/>
      <c r="K137" s="19"/>
      <c r="L137" s="19"/>
      <c r="M137" s="19"/>
      <c r="N137" s="19"/>
      <c r="O137" s="19"/>
      <c r="P137" s="21"/>
    </row>
    <row r="138" spans="1:16" x14ac:dyDescent="0.25">
      <c r="A138" s="26"/>
      <c r="B138" s="27" t="str">
        <f t="shared" si="4"/>
        <v/>
      </c>
      <c r="C138" s="19"/>
      <c r="D138" s="19"/>
      <c r="E138" s="19" t="str">
        <f>IFERROR(INDEX(Reinigungsplan!$B$3:$B$82,MATCH(D138,Reinigungsplan!$A$3:$A$82,0)),"")</f>
        <v/>
      </c>
      <c r="F138" s="19" t="str">
        <f>IFERROR(INDEX(Reinigungsplan!$C$3:$C$82,MATCH(D138,Reinigungsplan!$A$3:$A$82,0)),"")</f>
        <v/>
      </c>
      <c r="G138" s="19" t="str">
        <f>IFERROR(INDEX(Reinigungsplan!$D$3:$D$82,MATCH(D138,Reinigungsplan!$A$3:$A$82,0)),"")</f>
        <v/>
      </c>
      <c r="H138" s="19" t="str">
        <f>IFERROR(INDEX(Reinigungsplan!$E$3:$E$82,MATCH(D138,Reinigungsplan!$A$3:$A$82,0)),"")</f>
        <v/>
      </c>
      <c r="I138" s="27"/>
      <c r="J138" s="27"/>
      <c r="K138" s="19"/>
      <c r="L138" s="19"/>
      <c r="M138" s="19"/>
      <c r="N138" s="19"/>
      <c r="O138" s="19"/>
      <c r="P138" s="21"/>
    </row>
    <row r="139" spans="1:16" x14ac:dyDescent="0.25">
      <c r="A139" s="26"/>
      <c r="B139" s="27" t="str">
        <f t="shared" si="4"/>
        <v/>
      </c>
      <c r="C139" s="19"/>
      <c r="D139" s="19"/>
      <c r="E139" s="19" t="str">
        <f>IFERROR(INDEX(Reinigungsplan!$B$3:$B$82,MATCH(D139,Reinigungsplan!$A$3:$A$82,0)),"")</f>
        <v/>
      </c>
      <c r="F139" s="19" t="str">
        <f>IFERROR(INDEX(Reinigungsplan!$C$3:$C$82,MATCH(D139,Reinigungsplan!$A$3:$A$82,0)),"")</f>
        <v/>
      </c>
      <c r="G139" s="19" t="str">
        <f>IFERROR(INDEX(Reinigungsplan!$D$3:$D$82,MATCH(D139,Reinigungsplan!$A$3:$A$82,0)),"")</f>
        <v/>
      </c>
      <c r="H139" s="19" t="str">
        <f>IFERROR(INDEX(Reinigungsplan!$E$3:$E$82,MATCH(D139,Reinigungsplan!$A$3:$A$82,0)),"")</f>
        <v/>
      </c>
      <c r="I139" s="27"/>
      <c r="J139" s="27"/>
      <c r="K139" s="19"/>
      <c r="L139" s="19"/>
      <c r="M139" s="19"/>
      <c r="N139" s="19"/>
      <c r="O139" s="19"/>
      <c r="P139" s="21"/>
    </row>
    <row r="140" spans="1:16" x14ac:dyDescent="0.25">
      <c r="A140" s="26"/>
      <c r="B140" s="27" t="str">
        <f t="shared" si="4"/>
        <v/>
      </c>
      <c r="C140" s="19"/>
      <c r="D140" s="19"/>
      <c r="E140" s="19" t="str">
        <f>IFERROR(INDEX(Reinigungsplan!$B$3:$B$82,MATCH(D140,Reinigungsplan!$A$3:$A$82,0)),"")</f>
        <v/>
      </c>
      <c r="F140" s="19" t="str">
        <f>IFERROR(INDEX(Reinigungsplan!$C$3:$C$82,MATCH(D140,Reinigungsplan!$A$3:$A$82,0)),"")</f>
        <v/>
      </c>
      <c r="G140" s="19" t="str">
        <f>IFERROR(INDEX(Reinigungsplan!$D$3:$D$82,MATCH(D140,Reinigungsplan!$A$3:$A$82,0)),"")</f>
        <v/>
      </c>
      <c r="H140" s="19" t="str">
        <f>IFERROR(INDEX(Reinigungsplan!$E$3:$E$82,MATCH(D140,Reinigungsplan!$A$3:$A$82,0)),"")</f>
        <v/>
      </c>
      <c r="I140" s="27"/>
      <c r="J140" s="27"/>
      <c r="K140" s="19"/>
      <c r="L140" s="19"/>
      <c r="M140" s="19"/>
      <c r="N140" s="19"/>
      <c r="O140" s="19"/>
      <c r="P140" s="21"/>
    </row>
    <row r="141" spans="1:16" x14ac:dyDescent="0.25">
      <c r="A141" s="26"/>
      <c r="B141" s="27" t="str">
        <f t="shared" si="4"/>
        <v/>
      </c>
      <c r="C141" s="19"/>
      <c r="D141" s="19"/>
      <c r="E141" s="19" t="str">
        <f>IFERROR(INDEX(Reinigungsplan!$B$3:$B$82,MATCH(D141,Reinigungsplan!$A$3:$A$82,0)),"")</f>
        <v/>
      </c>
      <c r="F141" s="19" t="str">
        <f>IFERROR(INDEX(Reinigungsplan!$C$3:$C$82,MATCH(D141,Reinigungsplan!$A$3:$A$82,0)),"")</f>
        <v/>
      </c>
      <c r="G141" s="19" t="str">
        <f>IFERROR(INDEX(Reinigungsplan!$D$3:$D$82,MATCH(D141,Reinigungsplan!$A$3:$A$82,0)),"")</f>
        <v/>
      </c>
      <c r="H141" s="19" t="str">
        <f>IFERROR(INDEX(Reinigungsplan!$E$3:$E$82,MATCH(D141,Reinigungsplan!$A$3:$A$82,0)),"")</f>
        <v/>
      </c>
      <c r="I141" s="27"/>
      <c r="J141" s="27"/>
      <c r="K141" s="19"/>
      <c r="L141" s="19"/>
      <c r="M141" s="19"/>
      <c r="N141" s="19"/>
      <c r="O141" s="19"/>
      <c r="P141" s="21"/>
    </row>
    <row r="142" spans="1:16" x14ac:dyDescent="0.25">
      <c r="A142" s="26"/>
      <c r="B142" s="27" t="str">
        <f t="shared" si="4"/>
        <v/>
      </c>
      <c r="C142" s="19"/>
      <c r="D142" s="19"/>
      <c r="E142" s="19" t="str">
        <f>IFERROR(INDEX(Reinigungsplan!$B$3:$B$82,MATCH(D142,Reinigungsplan!$A$3:$A$82,0)),"")</f>
        <v/>
      </c>
      <c r="F142" s="19" t="str">
        <f>IFERROR(INDEX(Reinigungsplan!$C$3:$C$82,MATCH(D142,Reinigungsplan!$A$3:$A$82,0)),"")</f>
        <v/>
      </c>
      <c r="G142" s="19" t="str">
        <f>IFERROR(INDEX(Reinigungsplan!$D$3:$D$82,MATCH(D142,Reinigungsplan!$A$3:$A$82,0)),"")</f>
        <v/>
      </c>
      <c r="H142" s="19" t="str">
        <f>IFERROR(INDEX(Reinigungsplan!$E$3:$E$82,MATCH(D142,Reinigungsplan!$A$3:$A$82,0)),"")</f>
        <v/>
      </c>
      <c r="I142" s="27"/>
      <c r="J142" s="27"/>
      <c r="K142" s="19"/>
      <c r="L142" s="19"/>
      <c r="M142" s="19"/>
      <c r="N142" s="19"/>
      <c r="O142" s="19"/>
      <c r="P142" s="21"/>
    </row>
    <row r="143" spans="1:16" x14ac:dyDescent="0.25">
      <c r="A143" s="26"/>
      <c r="B143" s="27" t="str">
        <f t="shared" si="4"/>
        <v/>
      </c>
      <c r="C143" s="19"/>
      <c r="D143" s="19"/>
      <c r="E143" s="19" t="str">
        <f>IFERROR(INDEX(Reinigungsplan!$B$3:$B$82,MATCH(D143,Reinigungsplan!$A$3:$A$82,0)),"")</f>
        <v/>
      </c>
      <c r="F143" s="19" t="str">
        <f>IFERROR(INDEX(Reinigungsplan!$C$3:$C$82,MATCH(D143,Reinigungsplan!$A$3:$A$82,0)),"")</f>
        <v/>
      </c>
      <c r="G143" s="19" t="str">
        <f>IFERROR(INDEX(Reinigungsplan!$D$3:$D$82,MATCH(D143,Reinigungsplan!$A$3:$A$82,0)),"")</f>
        <v/>
      </c>
      <c r="H143" s="19" t="str">
        <f>IFERROR(INDEX(Reinigungsplan!$E$3:$E$82,MATCH(D143,Reinigungsplan!$A$3:$A$82,0)),"")</f>
        <v/>
      </c>
      <c r="I143" s="27"/>
      <c r="J143" s="27"/>
      <c r="K143" s="19"/>
      <c r="L143" s="19"/>
      <c r="M143" s="19"/>
      <c r="N143" s="19"/>
      <c r="O143" s="19"/>
      <c r="P143" s="21"/>
    </row>
    <row r="144" spans="1:16" x14ac:dyDescent="0.25">
      <c r="A144" s="26"/>
      <c r="B144" s="27" t="str">
        <f t="shared" si="4"/>
        <v/>
      </c>
      <c r="C144" s="19"/>
      <c r="D144" s="19"/>
      <c r="E144" s="19" t="str">
        <f>IFERROR(INDEX(Reinigungsplan!$B$3:$B$82,MATCH(D144,Reinigungsplan!$A$3:$A$82,0)),"")</f>
        <v/>
      </c>
      <c r="F144" s="19" t="str">
        <f>IFERROR(INDEX(Reinigungsplan!$C$3:$C$82,MATCH(D144,Reinigungsplan!$A$3:$A$82,0)),"")</f>
        <v/>
      </c>
      <c r="G144" s="19" t="str">
        <f>IFERROR(INDEX(Reinigungsplan!$D$3:$D$82,MATCH(D144,Reinigungsplan!$A$3:$A$82,0)),"")</f>
        <v/>
      </c>
      <c r="H144" s="19" t="str">
        <f>IFERROR(INDEX(Reinigungsplan!$E$3:$E$82,MATCH(D144,Reinigungsplan!$A$3:$A$82,0)),"")</f>
        <v/>
      </c>
      <c r="I144" s="27"/>
      <c r="J144" s="27"/>
      <c r="K144" s="19"/>
      <c r="L144" s="19"/>
      <c r="M144" s="19"/>
      <c r="N144" s="19"/>
      <c r="O144" s="19"/>
      <c r="P144" s="21"/>
    </row>
    <row r="145" spans="1:16" x14ac:dyDescent="0.25">
      <c r="A145" s="26"/>
      <c r="B145" s="27" t="str">
        <f t="shared" si="4"/>
        <v/>
      </c>
      <c r="C145" s="19"/>
      <c r="D145" s="19"/>
      <c r="E145" s="19" t="str">
        <f>IFERROR(INDEX(Reinigungsplan!$B$3:$B$82,MATCH(D145,Reinigungsplan!$A$3:$A$82,0)),"")</f>
        <v/>
      </c>
      <c r="F145" s="19" t="str">
        <f>IFERROR(INDEX(Reinigungsplan!$C$3:$C$82,MATCH(D145,Reinigungsplan!$A$3:$A$82,0)),"")</f>
        <v/>
      </c>
      <c r="G145" s="19" t="str">
        <f>IFERROR(INDEX(Reinigungsplan!$D$3:$D$82,MATCH(D145,Reinigungsplan!$A$3:$A$82,0)),"")</f>
        <v/>
      </c>
      <c r="H145" s="19" t="str">
        <f>IFERROR(INDEX(Reinigungsplan!$E$3:$E$82,MATCH(D145,Reinigungsplan!$A$3:$A$82,0)),"")</f>
        <v/>
      </c>
      <c r="I145" s="27"/>
      <c r="J145" s="27"/>
      <c r="K145" s="19"/>
      <c r="L145" s="19"/>
      <c r="M145" s="19"/>
      <c r="N145" s="19"/>
      <c r="O145" s="19"/>
      <c r="P145" s="21"/>
    </row>
    <row r="146" spans="1:16" x14ac:dyDescent="0.25">
      <c r="A146" s="26"/>
      <c r="B146" s="27" t="str">
        <f t="shared" si="4"/>
        <v/>
      </c>
      <c r="C146" s="19"/>
      <c r="D146" s="19"/>
      <c r="E146" s="19" t="str">
        <f>IFERROR(INDEX(Reinigungsplan!$B$3:$B$82,MATCH(D146,Reinigungsplan!$A$3:$A$82,0)),"")</f>
        <v/>
      </c>
      <c r="F146" s="19" t="str">
        <f>IFERROR(INDEX(Reinigungsplan!$C$3:$C$82,MATCH(D146,Reinigungsplan!$A$3:$A$82,0)),"")</f>
        <v/>
      </c>
      <c r="G146" s="19" t="str">
        <f>IFERROR(INDEX(Reinigungsplan!$D$3:$D$82,MATCH(D146,Reinigungsplan!$A$3:$A$82,0)),"")</f>
        <v/>
      </c>
      <c r="H146" s="19" t="str">
        <f>IFERROR(INDEX(Reinigungsplan!$E$3:$E$82,MATCH(D146,Reinigungsplan!$A$3:$A$82,0)),"")</f>
        <v/>
      </c>
      <c r="I146" s="27"/>
      <c r="J146" s="27"/>
      <c r="K146" s="19"/>
      <c r="L146" s="19"/>
      <c r="M146" s="19"/>
      <c r="N146" s="19"/>
      <c r="O146" s="19"/>
      <c r="P146" s="21"/>
    </row>
    <row r="147" spans="1:16" x14ac:dyDescent="0.25">
      <c r="A147" s="26"/>
      <c r="B147" s="27" t="str">
        <f t="shared" si="4"/>
        <v/>
      </c>
      <c r="C147" s="19"/>
      <c r="D147" s="19"/>
      <c r="E147" s="19" t="str">
        <f>IFERROR(INDEX(Reinigungsplan!$B$3:$B$82,MATCH(D147,Reinigungsplan!$A$3:$A$82,0)),"")</f>
        <v/>
      </c>
      <c r="F147" s="19" t="str">
        <f>IFERROR(INDEX(Reinigungsplan!$C$3:$C$82,MATCH(D147,Reinigungsplan!$A$3:$A$82,0)),"")</f>
        <v/>
      </c>
      <c r="G147" s="19" t="str">
        <f>IFERROR(INDEX(Reinigungsplan!$D$3:$D$82,MATCH(D147,Reinigungsplan!$A$3:$A$82,0)),"")</f>
        <v/>
      </c>
      <c r="H147" s="19" t="str">
        <f>IFERROR(INDEX(Reinigungsplan!$E$3:$E$82,MATCH(D147,Reinigungsplan!$A$3:$A$82,0)),"")</f>
        <v/>
      </c>
      <c r="I147" s="27"/>
      <c r="J147" s="27"/>
      <c r="K147" s="19"/>
      <c r="L147" s="19"/>
      <c r="M147" s="19"/>
      <c r="N147" s="19"/>
      <c r="O147" s="19"/>
      <c r="P147" s="21"/>
    </row>
    <row r="148" spans="1:16" x14ac:dyDescent="0.25">
      <c r="A148" s="26"/>
      <c r="B148" s="27" t="str">
        <f t="shared" si="4"/>
        <v/>
      </c>
      <c r="C148" s="19"/>
      <c r="D148" s="19"/>
      <c r="E148" s="19" t="str">
        <f>IFERROR(INDEX(Reinigungsplan!$B$3:$B$82,MATCH(D148,Reinigungsplan!$A$3:$A$82,0)),"")</f>
        <v/>
      </c>
      <c r="F148" s="19" t="str">
        <f>IFERROR(INDEX(Reinigungsplan!$C$3:$C$82,MATCH(D148,Reinigungsplan!$A$3:$A$82,0)),"")</f>
        <v/>
      </c>
      <c r="G148" s="19" t="str">
        <f>IFERROR(INDEX(Reinigungsplan!$D$3:$D$82,MATCH(D148,Reinigungsplan!$A$3:$A$82,0)),"")</f>
        <v/>
      </c>
      <c r="H148" s="19" t="str">
        <f>IFERROR(INDEX(Reinigungsplan!$E$3:$E$82,MATCH(D148,Reinigungsplan!$A$3:$A$82,0)),"")</f>
        <v/>
      </c>
      <c r="I148" s="27"/>
      <c r="J148" s="27"/>
      <c r="K148" s="19"/>
      <c r="L148" s="19"/>
      <c r="M148" s="19"/>
      <c r="N148" s="19"/>
      <c r="O148" s="19"/>
      <c r="P148" s="21"/>
    </row>
    <row r="149" spans="1:16" x14ac:dyDescent="0.25">
      <c r="A149" s="26"/>
      <c r="B149" s="27" t="str">
        <f t="shared" si="4"/>
        <v/>
      </c>
      <c r="C149" s="19"/>
      <c r="D149" s="19"/>
      <c r="E149" s="19" t="str">
        <f>IFERROR(INDEX(Reinigungsplan!$B$3:$B$82,MATCH(D149,Reinigungsplan!$A$3:$A$82,0)),"")</f>
        <v/>
      </c>
      <c r="F149" s="19" t="str">
        <f>IFERROR(INDEX(Reinigungsplan!$C$3:$C$82,MATCH(D149,Reinigungsplan!$A$3:$A$82,0)),"")</f>
        <v/>
      </c>
      <c r="G149" s="19" t="str">
        <f>IFERROR(INDEX(Reinigungsplan!$D$3:$D$82,MATCH(D149,Reinigungsplan!$A$3:$A$82,0)),"")</f>
        <v/>
      </c>
      <c r="H149" s="19" t="str">
        <f>IFERROR(INDEX(Reinigungsplan!$E$3:$E$82,MATCH(D149,Reinigungsplan!$A$3:$A$82,0)),"")</f>
        <v/>
      </c>
      <c r="I149" s="27"/>
      <c r="J149" s="27"/>
      <c r="K149" s="19"/>
      <c r="L149" s="19"/>
      <c r="M149" s="19"/>
      <c r="N149" s="19"/>
      <c r="O149" s="19"/>
      <c r="P149" s="21"/>
    </row>
    <row r="150" spans="1:16" x14ac:dyDescent="0.25">
      <c r="A150" s="26"/>
      <c r="B150" s="27" t="str">
        <f t="shared" si="4"/>
        <v/>
      </c>
      <c r="C150" s="19"/>
      <c r="D150" s="19"/>
      <c r="E150" s="19" t="str">
        <f>IFERROR(INDEX(Reinigungsplan!$B$3:$B$82,MATCH(D150,Reinigungsplan!$A$3:$A$82,0)),"")</f>
        <v/>
      </c>
      <c r="F150" s="19" t="str">
        <f>IFERROR(INDEX(Reinigungsplan!$C$3:$C$82,MATCH(D150,Reinigungsplan!$A$3:$A$82,0)),"")</f>
        <v/>
      </c>
      <c r="G150" s="19" t="str">
        <f>IFERROR(INDEX(Reinigungsplan!$D$3:$D$82,MATCH(D150,Reinigungsplan!$A$3:$A$82,0)),"")</f>
        <v/>
      </c>
      <c r="H150" s="19" t="str">
        <f>IFERROR(INDEX(Reinigungsplan!$E$3:$E$82,MATCH(D150,Reinigungsplan!$A$3:$A$82,0)),"")</f>
        <v/>
      </c>
      <c r="I150" s="27"/>
      <c r="J150" s="27"/>
      <c r="K150" s="19"/>
      <c r="L150" s="19"/>
      <c r="M150" s="19"/>
      <c r="N150" s="19"/>
      <c r="O150" s="19"/>
      <c r="P150" s="21"/>
    </row>
    <row r="151" spans="1:16" x14ac:dyDescent="0.25">
      <c r="A151" s="26"/>
      <c r="B151" s="27" t="str">
        <f t="shared" si="4"/>
        <v/>
      </c>
      <c r="C151" s="19"/>
      <c r="D151" s="19"/>
      <c r="E151" s="19" t="str">
        <f>IFERROR(INDEX(Reinigungsplan!$B$3:$B$82,MATCH(D151,Reinigungsplan!$A$3:$A$82,0)),"")</f>
        <v/>
      </c>
      <c r="F151" s="19" t="str">
        <f>IFERROR(INDEX(Reinigungsplan!$C$3:$C$82,MATCH(D151,Reinigungsplan!$A$3:$A$82,0)),"")</f>
        <v/>
      </c>
      <c r="G151" s="19" t="str">
        <f>IFERROR(INDEX(Reinigungsplan!$D$3:$D$82,MATCH(D151,Reinigungsplan!$A$3:$A$82,0)),"")</f>
        <v/>
      </c>
      <c r="H151" s="19" t="str">
        <f>IFERROR(INDEX(Reinigungsplan!$E$3:$E$82,MATCH(D151,Reinigungsplan!$A$3:$A$82,0)),"")</f>
        <v/>
      </c>
      <c r="I151" s="27"/>
      <c r="J151" s="27"/>
      <c r="K151" s="19"/>
      <c r="L151" s="19"/>
      <c r="M151" s="19"/>
      <c r="N151" s="19"/>
      <c r="O151" s="19"/>
      <c r="P151" s="21"/>
    </row>
    <row r="152" spans="1:16" x14ac:dyDescent="0.25">
      <c r="A152" s="26"/>
      <c r="B152" s="27" t="str">
        <f t="shared" si="4"/>
        <v/>
      </c>
      <c r="C152" s="19"/>
      <c r="D152" s="19"/>
      <c r="E152" s="19" t="str">
        <f>IFERROR(INDEX(Reinigungsplan!$B$3:$B$82,MATCH(D152,Reinigungsplan!$A$3:$A$82,0)),"")</f>
        <v/>
      </c>
      <c r="F152" s="19" t="str">
        <f>IFERROR(INDEX(Reinigungsplan!$C$3:$C$82,MATCH(D152,Reinigungsplan!$A$3:$A$82,0)),"")</f>
        <v/>
      </c>
      <c r="G152" s="19" t="str">
        <f>IFERROR(INDEX(Reinigungsplan!$D$3:$D$82,MATCH(D152,Reinigungsplan!$A$3:$A$82,0)),"")</f>
        <v/>
      </c>
      <c r="H152" s="19" t="str">
        <f>IFERROR(INDEX(Reinigungsplan!$E$3:$E$82,MATCH(D152,Reinigungsplan!$A$3:$A$82,0)),"")</f>
        <v/>
      </c>
      <c r="I152" s="27"/>
      <c r="J152" s="27"/>
      <c r="K152" s="19"/>
      <c r="L152" s="19"/>
      <c r="M152" s="19"/>
      <c r="N152" s="19"/>
      <c r="O152" s="19"/>
      <c r="P152" s="21"/>
    </row>
    <row r="153" spans="1:16" x14ac:dyDescent="0.25">
      <c r="A153" s="26"/>
      <c r="B153" s="27" t="str">
        <f t="shared" si="4"/>
        <v/>
      </c>
      <c r="C153" s="19"/>
      <c r="D153" s="19"/>
      <c r="E153" s="19" t="str">
        <f>IFERROR(INDEX(Reinigungsplan!$B$3:$B$82,MATCH(D153,Reinigungsplan!$A$3:$A$82,0)),"")</f>
        <v/>
      </c>
      <c r="F153" s="19" t="str">
        <f>IFERROR(INDEX(Reinigungsplan!$C$3:$C$82,MATCH(D153,Reinigungsplan!$A$3:$A$82,0)),"")</f>
        <v/>
      </c>
      <c r="G153" s="19" t="str">
        <f>IFERROR(INDEX(Reinigungsplan!$D$3:$D$82,MATCH(D153,Reinigungsplan!$A$3:$A$82,0)),"")</f>
        <v/>
      </c>
      <c r="H153" s="19" t="str">
        <f>IFERROR(INDEX(Reinigungsplan!$E$3:$E$82,MATCH(D153,Reinigungsplan!$A$3:$A$82,0)),"")</f>
        <v/>
      </c>
      <c r="I153" s="27"/>
      <c r="J153" s="27"/>
      <c r="K153" s="19"/>
      <c r="L153" s="19"/>
      <c r="M153" s="19"/>
      <c r="N153" s="19"/>
      <c r="O153" s="19"/>
      <c r="P153" s="21"/>
    </row>
    <row r="154" spans="1:16" x14ac:dyDescent="0.25">
      <c r="A154" s="26"/>
      <c r="B154" s="27" t="str">
        <f t="shared" si="4"/>
        <v/>
      </c>
      <c r="C154" s="19"/>
      <c r="D154" s="19"/>
      <c r="E154" s="19" t="str">
        <f>IFERROR(INDEX(Reinigungsplan!$B$3:$B$82,MATCH(D154,Reinigungsplan!$A$3:$A$82,0)),"")</f>
        <v/>
      </c>
      <c r="F154" s="19" t="str">
        <f>IFERROR(INDEX(Reinigungsplan!$C$3:$C$82,MATCH(D154,Reinigungsplan!$A$3:$A$82,0)),"")</f>
        <v/>
      </c>
      <c r="G154" s="19" t="str">
        <f>IFERROR(INDEX(Reinigungsplan!$D$3:$D$82,MATCH(D154,Reinigungsplan!$A$3:$A$82,0)),"")</f>
        <v/>
      </c>
      <c r="H154" s="19" t="str">
        <f>IFERROR(INDEX(Reinigungsplan!$E$3:$E$82,MATCH(D154,Reinigungsplan!$A$3:$A$82,0)),"")</f>
        <v/>
      </c>
      <c r="I154" s="27"/>
      <c r="J154" s="27"/>
      <c r="K154" s="19"/>
      <c r="L154" s="19"/>
      <c r="M154" s="19"/>
      <c r="N154" s="19"/>
      <c r="O154" s="19"/>
      <c r="P154" s="21"/>
    </row>
    <row r="155" spans="1:16" x14ac:dyDescent="0.25">
      <c r="A155" s="26"/>
      <c r="B155" s="27" t="str">
        <f t="shared" si="4"/>
        <v/>
      </c>
      <c r="C155" s="19"/>
      <c r="D155" s="19"/>
      <c r="E155" s="19" t="str">
        <f>IFERROR(INDEX(Reinigungsplan!$B$3:$B$82,MATCH(D155,Reinigungsplan!$A$3:$A$82,0)),"")</f>
        <v/>
      </c>
      <c r="F155" s="19" t="str">
        <f>IFERROR(INDEX(Reinigungsplan!$C$3:$C$82,MATCH(D155,Reinigungsplan!$A$3:$A$82,0)),"")</f>
        <v/>
      </c>
      <c r="G155" s="19" t="str">
        <f>IFERROR(INDEX(Reinigungsplan!$D$3:$D$82,MATCH(D155,Reinigungsplan!$A$3:$A$82,0)),"")</f>
        <v/>
      </c>
      <c r="H155" s="19" t="str">
        <f>IFERROR(INDEX(Reinigungsplan!$E$3:$E$82,MATCH(D155,Reinigungsplan!$A$3:$A$82,0)),"")</f>
        <v/>
      </c>
      <c r="I155" s="27"/>
      <c r="J155" s="27"/>
      <c r="K155" s="19"/>
      <c r="L155" s="19"/>
      <c r="M155" s="19"/>
      <c r="N155" s="19"/>
      <c r="O155" s="19"/>
      <c r="P155" s="21"/>
    </row>
    <row r="156" spans="1:16" x14ac:dyDescent="0.25">
      <c r="A156" s="26"/>
      <c r="B156" s="27" t="str">
        <f t="shared" si="4"/>
        <v/>
      </c>
      <c r="C156" s="19"/>
      <c r="D156" s="19"/>
      <c r="E156" s="19" t="str">
        <f>IFERROR(INDEX(Reinigungsplan!$B$3:$B$82,MATCH(D156,Reinigungsplan!$A$3:$A$82,0)),"")</f>
        <v/>
      </c>
      <c r="F156" s="19" t="str">
        <f>IFERROR(INDEX(Reinigungsplan!$C$3:$C$82,MATCH(D156,Reinigungsplan!$A$3:$A$82,0)),"")</f>
        <v/>
      </c>
      <c r="G156" s="19" t="str">
        <f>IFERROR(INDEX(Reinigungsplan!$D$3:$D$82,MATCH(D156,Reinigungsplan!$A$3:$A$82,0)),"")</f>
        <v/>
      </c>
      <c r="H156" s="19" t="str">
        <f>IFERROR(INDEX(Reinigungsplan!$E$3:$E$82,MATCH(D156,Reinigungsplan!$A$3:$A$82,0)),"")</f>
        <v/>
      </c>
      <c r="I156" s="27"/>
      <c r="J156" s="27"/>
      <c r="K156" s="19"/>
      <c r="L156" s="19"/>
      <c r="M156" s="19"/>
      <c r="N156" s="19"/>
      <c r="O156" s="19"/>
      <c r="P156" s="21"/>
    </row>
    <row r="157" spans="1:16" x14ac:dyDescent="0.25">
      <c r="A157" s="26"/>
      <c r="B157" s="27" t="str">
        <f t="shared" si="4"/>
        <v/>
      </c>
      <c r="C157" s="19"/>
      <c r="D157" s="19"/>
      <c r="E157" s="19" t="str">
        <f>IFERROR(INDEX(Reinigungsplan!$B$3:$B$82,MATCH(D157,Reinigungsplan!$A$3:$A$82,0)),"")</f>
        <v/>
      </c>
      <c r="F157" s="19" t="str">
        <f>IFERROR(INDEX(Reinigungsplan!$C$3:$C$82,MATCH(D157,Reinigungsplan!$A$3:$A$82,0)),"")</f>
        <v/>
      </c>
      <c r="G157" s="19" t="str">
        <f>IFERROR(INDEX(Reinigungsplan!$D$3:$D$82,MATCH(D157,Reinigungsplan!$A$3:$A$82,0)),"")</f>
        <v/>
      </c>
      <c r="H157" s="19" t="str">
        <f>IFERROR(INDEX(Reinigungsplan!$E$3:$E$82,MATCH(D157,Reinigungsplan!$A$3:$A$82,0)),"")</f>
        <v/>
      </c>
      <c r="I157" s="27"/>
      <c r="J157" s="27"/>
      <c r="K157" s="19"/>
      <c r="L157" s="19"/>
      <c r="M157" s="19"/>
      <c r="N157" s="19"/>
      <c r="O157" s="19"/>
      <c r="P157" s="21"/>
    </row>
    <row r="158" spans="1:16" x14ac:dyDescent="0.25">
      <c r="A158" s="26"/>
      <c r="B158" s="27" t="str">
        <f t="shared" si="4"/>
        <v/>
      </c>
      <c r="C158" s="19"/>
      <c r="D158" s="19"/>
      <c r="E158" s="19" t="str">
        <f>IFERROR(INDEX(Reinigungsplan!$B$3:$B$82,MATCH(D158,Reinigungsplan!$A$3:$A$82,0)),"")</f>
        <v/>
      </c>
      <c r="F158" s="19" t="str">
        <f>IFERROR(INDEX(Reinigungsplan!$C$3:$C$82,MATCH(D158,Reinigungsplan!$A$3:$A$82,0)),"")</f>
        <v/>
      </c>
      <c r="G158" s="19" t="str">
        <f>IFERROR(INDEX(Reinigungsplan!$D$3:$D$82,MATCH(D158,Reinigungsplan!$A$3:$A$82,0)),"")</f>
        <v/>
      </c>
      <c r="H158" s="19" t="str">
        <f>IFERROR(INDEX(Reinigungsplan!$E$3:$E$82,MATCH(D158,Reinigungsplan!$A$3:$A$82,0)),"")</f>
        <v/>
      </c>
      <c r="I158" s="27"/>
      <c r="J158" s="27"/>
      <c r="K158" s="19"/>
      <c r="L158" s="19"/>
      <c r="M158" s="19"/>
      <c r="N158" s="19"/>
      <c r="O158" s="19"/>
      <c r="P158" s="21"/>
    </row>
    <row r="159" spans="1:16" x14ac:dyDescent="0.25">
      <c r="A159" s="26"/>
      <c r="B159" s="27" t="str">
        <f t="shared" si="4"/>
        <v/>
      </c>
      <c r="C159" s="19"/>
      <c r="D159" s="19"/>
      <c r="E159" s="19" t="str">
        <f>IFERROR(INDEX(Reinigungsplan!$B$3:$B$82,MATCH(D159,Reinigungsplan!$A$3:$A$82,0)),"")</f>
        <v/>
      </c>
      <c r="F159" s="19" t="str">
        <f>IFERROR(INDEX(Reinigungsplan!$C$3:$C$82,MATCH(D159,Reinigungsplan!$A$3:$A$82,0)),"")</f>
        <v/>
      </c>
      <c r="G159" s="19" t="str">
        <f>IFERROR(INDEX(Reinigungsplan!$D$3:$D$82,MATCH(D159,Reinigungsplan!$A$3:$A$82,0)),"")</f>
        <v/>
      </c>
      <c r="H159" s="19" t="str">
        <f>IFERROR(INDEX(Reinigungsplan!$E$3:$E$82,MATCH(D159,Reinigungsplan!$A$3:$A$82,0)),"")</f>
        <v/>
      </c>
      <c r="I159" s="27"/>
      <c r="J159" s="27"/>
      <c r="K159" s="19"/>
      <c r="L159" s="19"/>
      <c r="M159" s="19"/>
      <c r="N159" s="19"/>
      <c r="O159" s="19"/>
      <c r="P159" s="21"/>
    </row>
    <row r="160" spans="1:16" x14ac:dyDescent="0.25">
      <c r="A160" s="26"/>
      <c r="B160" s="27" t="str">
        <f t="shared" si="4"/>
        <v/>
      </c>
      <c r="C160" s="19"/>
      <c r="D160" s="19"/>
      <c r="E160" s="19" t="str">
        <f>IFERROR(INDEX(Reinigungsplan!$B$3:$B$82,MATCH(D160,Reinigungsplan!$A$3:$A$82,0)),"")</f>
        <v/>
      </c>
      <c r="F160" s="19" t="str">
        <f>IFERROR(INDEX(Reinigungsplan!$C$3:$C$82,MATCH(D160,Reinigungsplan!$A$3:$A$82,0)),"")</f>
        <v/>
      </c>
      <c r="G160" s="19" t="str">
        <f>IFERROR(INDEX(Reinigungsplan!$D$3:$D$82,MATCH(D160,Reinigungsplan!$A$3:$A$82,0)),"")</f>
        <v/>
      </c>
      <c r="H160" s="19" t="str">
        <f>IFERROR(INDEX(Reinigungsplan!$E$3:$E$82,MATCH(D160,Reinigungsplan!$A$3:$A$82,0)),"")</f>
        <v/>
      </c>
      <c r="I160" s="27"/>
      <c r="J160" s="27"/>
      <c r="K160" s="19"/>
      <c r="L160" s="19"/>
      <c r="M160" s="19"/>
      <c r="N160" s="19"/>
      <c r="O160" s="19"/>
      <c r="P160" s="21"/>
    </row>
    <row r="161" spans="1:16" x14ac:dyDescent="0.25">
      <c r="A161" s="26"/>
      <c r="B161" s="27" t="str">
        <f t="shared" si="4"/>
        <v/>
      </c>
      <c r="C161" s="19"/>
      <c r="D161" s="19"/>
      <c r="E161" s="19" t="str">
        <f>IFERROR(INDEX(Reinigungsplan!$B$3:$B$82,MATCH(D161,Reinigungsplan!$A$3:$A$82,0)),"")</f>
        <v/>
      </c>
      <c r="F161" s="19" t="str">
        <f>IFERROR(INDEX(Reinigungsplan!$C$3:$C$82,MATCH(D161,Reinigungsplan!$A$3:$A$82,0)),"")</f>
        <v/>
      </c>
      <c r="G161" s="19" t="str">
        <f>IFERROR(INDEX(Reinigungsplan!$D$3:$D$82,MATCH(D161,Reinigungsplan!$A$3:$A$82,0)),"")</f>
        <v/>
      </c>
      <c r="H161" s="19" t="str">
        <f>IFERROR(INDEX(Reinigungsplan!$E$3:$E$82,MATCH(D161,Reinigungsplan!$A$3:$A$82,0)),"")</f>
        <v/>
      </c>
      <c r="I161" s="27"/>
      <c r="J161" s="27"/>
      <c r="K161" s="19"/>
      <c r="L161" s="19"/>
      <c r="M161" s="19"/>
      <c r="N161" s="19"/>
      <c r="O161" s="19"/>
      <c r="P161" s="21"/>
    </row>
    <row r="162" spans="1:16" x14ac:dyDescent="0.25">
      <c r="A162" s="26"/>
      <c r="B162" s="27" t="str">
        <f t="shared" si="4"/>
        <v/>
      </c>
      <c r="C162" s="19"/>
      <c r="D162" s="19"/>
      <c r="E162" s="19" t="str">
        <f>IFERROR(INDEX(Reinigungsplan!$B$3:$B$82,MATCH(D162,Reinigungsplan!$A$3:$A$82,0)),"")</f>
        <v/>
      </c>
      <c r="F162" s="19" t="str">
        <f>IFERROR(INDEX(Reinigungsplan!$C$3:$C$82,MATCH(D162,Reinigungsplan!$A$3:$A$82,0)),"")</f>
        <v/>
      </c>
      <c r="G162" s="19" t="str">
        <f>IFERROR(INDEX(Reinigungsplan!$D$3:$D$82,MATCH(D162,Reinigungsplan!$A$3:$A$82,0)),"")</f>
        <v/>
      </c>
      <c r="H162" s="19" t="str">
        <f>IFERROR(INDEX(Reinigungsplan!$E$3:$E$82,MATCH(D162,Reinigungsplan!$A$3:$A$82,0)),"")</f>
        <v/>
      </c>
      <c r="I162" s="27"/>
      <c r="J162" s="27"/>
      <c r="K162" s="19"/>
      <c r="L162" s="19"/>
      <c r="M162" s="19"/>
      <c r="N162" s="19"/>
      <c r="O162" s="19"/>
      <c r="P162" s="21"/>
    </row>
    <row r="163" spans="1:16" x14ac:dyDescent="0.25">
      <c r="A163" s="26"/>
      <c r="B163" s="27" t="str">
        <f t="shared" ref="B163:B194" si="5">IF(A163="","",WEEKNUM(A163,21))</f>
        <v/>
      </c>
      <c r="C163" s="19"/>
      <c r="D163" s="19"/>
      <c r="E163" s="19" t="str">
        <f>IFERROR(INDEX(Reinigungsplan!$B$3:$B$82,MATCH(D163,Reinigungsplan!$A$3:$A$82,0)),"")</f>
        <v/>
      </c>
      <c r="F163" s="19" t="str">
        <f>IFERROR(INDEX(Reinigungsplan!$C$3:$C$82,MATCH(D163,Reinigungsplan!$A$3:$A$82,0)),"")</f>
        <v/>
      </c>
      <c r="G163" s="19" t="str">
        <f>IFERROR(INDEX(Reinigungsplan!$D$3:$D$82,MATCH(D163,Reinigungsplan!$A$3:$A$82,0)),"")</f>
        <v/>
      </c>
      <c r="H163" s="19" t="str">
        <f>IFERROR(INDEX(Reinigungsplan!$E$3:$E$82,MATCH(D163,Reinigungsplan!$A$3:$A$82,0)),"")</f>
        <v/>
      </c>
      <c r="I163" s="27"/>
      <c r="J163" s="27"/>
      <c r="K163" s="19"/>
      <c r="L163" s="19"/>
      <c r="M163" s="19"/>
      <c r="N163" s="19"/>
      <c r="O163" s="19"/>
      <c r="P163" s="21"/>
    </row>
    <row r="164" spans="1:16" x14ac:dyDescent="0.25">
      <c r="A164" s="26"/>
      <c r="B164" s="27" t="str">
        <f t="shared" si="5"/>
        <v/>
      </c>
      <c r="C164" s="19"/>
      <c r="D164" s="19"/>
      <c r="E164" s="19" t="str">
        <f>IFERROR(INDEX(Reinigungsplan!$B$3:$B$82,MATCH(D164,Reinigungsplan!$A$3:$A$82,0)),"")</f>
        <v/>
      </c>
      <c r="F164" s="19" t="str">
        <f>IFERROR(INDEX(Reinigungsplan!$C$3:$C$82,MATCH(D164,Reinigungsplan!$A$3:$A$82,0)),"")</f>
        <v/>
      </c>
      <c r="G164" s="19" t="str">
        <f>IFERROR(INDEX(Reinigungsplan!$D$3:$D$82,MATCH(D164,Reinigungsplan!$A$3:$A$82,0)),"")</f>
        <v/>
      </c>
      <c r="H164" s="19" t="str">
        <f>IFERROR(INDEX(Reinigungsplan!$E$3:$E$82,MATCH(D164,Reinigungsplan!$A$3:$A$82,0)),"")</f>
        <v/>
      </c>
      <c r="I164" s="27"/>
      <c r="J164" s="27"/>
      <c r="K164" s="19"/>
      <c r="L164" s="19"/>
      <c r="M164" s="19"/>
      <c r="N164" s="19"/>
      <c r="O164" s="19"/>
      <c r="P164" s="21"/>
    </row>
    <row r="165" spans="1:16" x14ac:dyDescent="0.25">
      <c r="A165" s="26"/>
      <c r="B165" s="27" t="str">
        <f t="shared" si="5"/>
        <v/>
      </c>
      <c r="C165" s="19"/>
      <c r="D165" s="19"/>
      <c r="E165" s="19" t="str">
        <f>IFERROR(INDEX(Reinigungsplan!$B$3:$B$82,MATCH(D165,Reinigungsplan!$A$3:$A$82,0)),"")</f>
        <v/>
      </c>
      <c r="F165" s="19" t="str">
        <f>IFERROR(INDEX(Reinigungsplan!$C$3:$C$82,MATCH(D165,Reinigungsplan!$A$3:$A$82,0)),"")</f>
        <v/>
      </c>
      <c r="G165" s="19" t="str">
        <f>IFERROR(INDEX(Reinigungsplan!$D$3:$D$82,MATCH(D165,Reinigungsplan!$A$3:$A$82,0)),"")</f>
        <v/>
      </c>
      <c r="H165" s="19" t="str">
        <f>IFERROR(INDEX(Reinigungsplan!$E$3:$E$82,MATCH(D165,Reinigungsplan!$A$3:$A$82,0)),"")</f>
        <v/>
      </c>
      <c r="I165" s="27"/>
      <c r="J165" s="27"/>
      <c r="K165" s="19"/>
      <c r="L165" s="19"/>
      <c r="M165" s="19"/>
      <c r="N165" s="19"/>
      <c r="O165" s="19"/>
      <c r="P165" s="21"/>
    </row>
    <row r="166" spans="1:16" x14ac:dyDescent="0.25">
      <c r="A166" s="26"/>
      <c r="B166" s="27" t="str">
        <f t="shared" si="5"/>
        <v/>
      </c>
      <c r="C166" s="19"/>
      <c r="D166" s="19"/>
      <c r="E166" s="19" t="str">
        <f>IFERROR(INDEX(Reinigungsplan!$B$3:$B$82,MATCH(D166,Reinigungsplan!$A$3:$A$82,0)),"")</f>
        <v/>
      </c>
      <c r="F166" s="19" t="str">
        <f>IFERROR(INDEX(Reinigungsplan!$C$3:$C$82,MATCH(D166,Reinigungsplan!$A$3:$A$82,0)),"")</f>
        <v/>
      </c>
      <c r="G166" s="19" t="str">
        <f>IFERROR(INDEX(Reinigungsplan!$D$3:$D$82,MATCH(D166,Reinigungsplan!$A$3:$A$82,0)),"")</f>
        <v/>
      </c>
      <c r="H166" s="19" t="str">
        <f>IFERROR(INDEX(Reinigungsplan!$E$3:$E$82,MATCH(D166,Reinigungsplan!$A$3:$A$82,0)),"")</f>
        <v/>
      </c>
      <c r="I166" s="27"/>
      <c r="J166" s="27"/>
      <c r="K166" s="19"/>
      <c r="L166" s="19"/>
      <c r="M166" s="19"/>
      <c r="N166" s="19"/>
      <c r="O166" s="19"/>
      <c r="P166" s="21"/>
    </row>
    <row r="167" spans="1:16" x14ac:dyDescent="0.25">
      <c r="A167" s="26"/>
      <c r="B167" s="27" t="str">
        <f t="shared" si="5"/>
        <v/>
      </c>
      <c r="C167" s="19"/>
      <c r="D167" s="19"/>
      <c r="E167" s="19" t="str">
        <f>IFERROR(INDEX(Reinigungsplan!$B$3:$B$82,MATCH(D167,Reinigungsplan!$A$3:$A$82,0)),"")</f>
        <v/>
      </c>
      <c r="F167" s="19" t="str">
        <f>IFERROR(INDEX(Reinigungsplan!$C$3:$C$82,MATCH(D167,Reinigungsplan!$A$3:$A$82,0)),"")</f>
        <v/>
      </c>
      <c r="G167" s="19" t="str">
        <f>IFERROR(INDEX(Reinigungsplan!$D$3:$D$82,MATCH(D167,Reinigungsplan!$A$3:$A$82,0)),"")</f>
        <v/>
      </c>
      <c r="H167" s="19" t="str">
        <f>IFERROR(INDEX(Reinigungsplan!$E$3:$E$82,MATCH(D167,Reinigungsplan!$A$3:$A$82,0)),"")</f>
        <v/>
      </c>
      <c r="I167" s="27"/>
      <c r="J167" s="27"/>
      <c r="K167" s="19"/>
      <c r="L167" s="19"/>
      <c r="M167" s="19"/>
      <c r="N167" s="19"/>
      <c r="O167" s="19"/>
      <c r="P167" s="21"/>
    </row>
    <row r="168" spans="1:16" x14ac:dyDescent="0.25">
      <c r="A168" s="26"/>
      <c r="B168" s="27" t="str">
        <f t="shared" si="5"/>
        <v/>
      </c>
      <c r="C168" s="19"/>
      <c r="D168" s="19"/>
      <c r="E168" s="19" t="str">
        <f>IFERROR(INDEX(Reinigungsplan!$B$3:$B$82,MATCH(D168,Reinigungsplan!$A$3:$A$82,0)),"")</f>
        <v/>
      </c>
      <c r="F168" s="19" t="str">
        <f>IFERROR(INDEX(Reinigungsplan!$C$3:$C$82,MATCH(D168,Reinigungsplan!$A$3:$A$82,0)),"")</f>
        <v/>
      </c>
      <c r="G168" s="19" t="str">
        <f>IFERROR(INDEX(Reinigungsplan!$D$3:$D$82,MATCH(D168,Reinigungsplan!$A$3:$A$82,0)),"")</f>
        <v/>
      </c>
      <c r="H168" s="19" t="str">
        <f>IFERROR(INDEX(Reinigungsplan!$E$3:$E$82,MATCH(D168,Reinigungsplan!$A$3:$A$82,0)),"")</f>
        <v/>
      </c>
      <c r="I168" s="27"/>
      <c r="J168" s="27"/>
      <c r="K168" s="19"/>
      <c r="L168" s="19"/>
      <c r="M168" s="19"/>
      <c r="N168" s="19"/>
      <c r="O168" s="19"/>
      <c r="P168" s="21"/>
    </row>
    <row r="169" spans="1:16" x14ac:dyDescent="0.25">
      <c r="A169" s="26"/>
      <c r="B169" s="27" t="str">
        <f t="shared" si="5"/>
        <v/>
      </c>
      <c r="C169" s="19"/>
      <c r="D169" s="19"/>
      <c r="E169" s="19" t="str">
        <f>IFERROR(INDEX(Reinigungsplan!$B$3:$B$82,MATCH(D169,Reinigungsplan!$A$3:$A$82,0)),"")</f>
        <v/>
      </c>
      <c r="F169" s="19" t="str">
        <f>IFERROR(INDEX(Reinigungsplan!$C$3:$C$82,MATCH(D169,Reinigungsplan!$A$3:$A$82,0)),"")</f>
        <v/>
      </c>
      <c r="G169" s="19" t="str">
        <f>IFERROR(INDEX(Reinigungsplan!$D$3:$D$82,MATCH(D169,Reinigungsplan!$A$3:$A$82,0)),"")</f>
        <v/>
      </c>
      <c r="H169" s="19" t="str">
        <f>IFERROR(INDEX(Reinigungsplan!$E$3:$E$82,MATCH(D169,Reinigungsplan!$A$3:$A$82,0)),"")</f>
        <v/>
      </c>
      <c r="I169" s="27"/>
      <c r="J169" s="27"/>
      <c r="K169" s="19"/>
      <c r="L169" s="19"/>
      <c r="M169" s="19"/>
      <c r="N169" s="19"/>
      <c r="O169" s="19"/>
      <c r="P169" s="21"/>
    </row>
    <row r="170" spans="1:16" x14ac:dyDescent="0.25">
      <c r="A170" s="26"/>
      <c r="B170" s="27" t="str">
        <f t="shared" si="5"/>
        <v/>
      </c>
      <c r="C170" s="19"/>
      <c r="D170" s="19"/>
      <c r="E170" s="19" t="str">
        <f>IFERROR(INDEX(Reinigungsplan!$B$3:$B$82,MATCH(D170,Reinigungsplan!$A$3:$A$82,0)),"")</f>
        <v/>
      </c>
      <c r="F170" s="19" t="str">
        <f>IFERROR(INDEX(Reinigungsplan!$C$3:$C$82,MATCH(D170,Reinigungsplan!$A$3:$A$82,0)),"")</f>
        <v/>
      </c>
      <c r="G170" s="19" t="str">
        <f>IFERROR(INDEX(Reinigungsplan!$D$3:$D$82,MATCH(D170,Reinigungsplan!$A$3:$A$82,0)),"")</f>
        <v/>
      </c>
      <c r="H170" s="19" t="str">
        <f>IFERROR(INDEX(Reinigungsplan!$E$3:$E$82,MATCH(D170,Reinigungsplan!$A$3:$A$82,0)),"")</f>
        <v/>
      </c>
      <c r="I170" s="27"/>
      <c r="J170" s="27"/>
      <c r="K170" s="19"/>
      <c r="L170" s="19"/>
      <c r="M170" s="19"/>
      <c r="N170" s="19"/>
      <c r="O170" s="19"/>
      <c r="P170" s="21"/>
    </row>
    <row r="171" spans="1:16" x14ac:dyDescent="0.25">
      <c r="A171" s="26"/>
      <c r="B171" s="27" t="str">
        <f t="shared" si="5"/>
        <v/>
      </c>
      <c r="C171" s="19"/>
      <c r="D171" s="19"/>
      <c r="E171" s="19" t="str">
        <f>IFERROR(INDEX(Reinigungsplan!$B$3:$B$82,MATCH(D171,Reinigungsplan!$A$3:$A$82,0)),"")</f>
        <v/>
      </c>
      <c r="F171" s="19" t="str">
        <f>IFERROR(INDEX(Reinigungsplan!$C$3:$C$82,MATCH(D171,Reinigungsplan!$A$3:$A$82,0)),"")</f>
        <v/>
      </c>
      <c r="G171" s="19" t="str">
        <f>IFERROR(INDEX(Reinigungsplan!$D$3:$D$82,MATCH(D171,Reinigungsplan!$A$3:$A$82,0)),"")</f>
        <v/>
      </c>
      <c r="H171" s="19" t="str">
        <f>IFERROR(INDEX(Reinigungsplan!$E$3:$E$82,MATCH(D171,Reinigungsplan!$A$3:$A$82,0)),"")</f>
        <v/>
      </c>
      <c r="I171" s="27"/>
      <c r="J171" s="27"/>
      <c r="K171" s="19"/>
      <c r="L171" s="19"/>
      <c r="M171" s="19"/>
      <c r="N171" s="19"/>
      <c r="O171" s="19"/>
      <c r="P171" s="21"/>
    </row>
    <row r="172" spans="1:16" x14ac:dyDescent="0.25">
      <c r="A172" s="26"/>
      <c r="B172" s="27" t="str">
        <f t="shared" si="5"/>
        <v/>
      </c>
      <c r="C172" s="19"/>
      <c r="D172" s="19"/>
      <c r="E172" s="19" t="str">
        <f>IFERROR(INDEX(Reinigungsplan!$B$3:$B$82,MATCH(D172,Reinigungsplan!$A$3:$A$82,0)),"")</f>
        <v/>
      </c>
      <c r="F172" s="19" t="str">
        <f>IFERROR(INDEX(Reinigungsplan!$C$3:$C$82,MATCH(D172,Reinigungsplan!$A$3:$A$82,0)),"")</f>
        <v/>
      </c>
      <c r="G172" s="19" t="str">
        <f>IFERROR(INDEX(Reinigungsplan!$D$3:$D$82,MATCH(D172,Reinigungsplan!$A$3:$A$82,0)),"")</f>
        <v/>
      </c>
      <c r="H172" s="19" t="str">
        <f>IFERROR(INDEX(Reinigungsplan!$E$3:$E$82,MATCH(D172,Reinigungsplan!$A$3:$A$82,0)),"")</f>
        <v/>
      </c>
      <c r="I172" s="27"/>
      <c r="J172" s="27"/>
      <c r="K172" s="19"/>
      <c r="L172" s="19"/>
      <c r="M172" s="19"/>
      <c r="N172" s="19"/>
      <c r="O172" s="19"/>
      <c r="P172" s="21"/>
    </row>
    <row r="173" spans="1:16" x14ac:dyDescent="0.25">
      <c r="A173" s="26"/>
      <c r="B173" s="27" t="str">
        <f t="shared" si="5"/>
        <v/>
      </c>
      <c r="C173" s="19"/>
      <c r="D173" s="19"/>
      <c r="E173" s="19" t="str">
        <f>IFERROR(INDEX(Reinigungsplan!$B$3:$B$82,MATCH(D173,Reinigungsplan!$A$3:$A$82,0)),"")</f>
        <v/>
      </c>
      <c r="F173" s="19" t="str">
        <f>IFERROR(INDEX(Reinigungsplan!$C$3:$C$82,MATCH(D173,Reinigungsplan!$A$3:$A$82,0)),"")</f>
        <v/>
      </c>
      <c r="G173" s="19" t="str">
        <f>IFERROR(INDEX(Reinigungsplan!$D$3:$D$82,MATCH(D173,Reinigungsplan!$A$3:$A$82,0)),"")</f>
        <v/>
      </c>
      <c r="H173" s="19" t="str">
        <f>IFERROR(INDEX(Reinigungsplan!$E$3:$E$82,MATCH(D173,Reinigungsplan!$A$3:$A$82,0)),"")</f>
        <v/>
      </c>
      <c r="I173" s="27"/>
      <c r="J173" s="27"/>
      <c r="K173" s="19"/>
      <c r="L173" s="19"/>
      <c r="M173" s="19"/>
      <c r="N173" s="19"/>
      <c r="O173" s="19"/>
      <c r="P173" s="21"/>
    </row>
    <row r="174" spans="1:16" x14ac:dyDescent="0.25">
      <c r="A174" s="26"/>
      <c r="B174" s="27" t="str">
        <f t="shared" si="5"/>
        <v/>
      </c>
      <c r="C174" s="19"/>
      <c r="D174" s="19"/>
      <c r="E174" s="19" t="str">
        <f>IFERROR(INDEX(Reinigungsplan!$B$3:$B$82,MATCH(D174,Reinigungsplan!$A$3:$A$82,0)),"")</f>
        <v/>
      </c>
      <c r="F174" s="19" t="str">
        <f>IFERROR(INDEX(Reinigungsplan!$C$3:$C$82,MATCH(D174,Reinigungsplan!$A$3:$A$82,0)),"")</f>
        <v/>
      </c>
      <c r="G174" s="19" t="str">
        <f>IFERROR(INDEX(Reinigungsplan!$D$3:$D$82,MATCH(D174,Reinigungsplan!$A$3:$A$82,0)),"")</f>
        <v/>
      </c>
      <c r="H174" s="19" t="str">
        <f>IFERROR(INDEX(Reinigungsplan!$E$3:$E$82,MATCH(D174,Reinigungsplan!$A$3:$A$82,0)),"")</f>
        <v/>
      </c>
      <c r="I174" s="27"/>
      <c r="J174" s="27"/>
      <c r="K174" s="19"/>
      <c r="L174" s="19"/>
      <c r="M174" s="19"/>
      <c r="N174" s="19"/>
      <c r="O174" s="19"/>
      <c r="P174" s="21"/>
    </row>
    <row r="175" spans="1:16" x14ac:dyDescent="0.25">
      <c r="A175" s="26"/>
      <c r="B175" s="27" t="str">
        <f t="shared" si="5"/>
        <v/>
      </c>
      <c r="C175" s="19"/>
      <c r="D175" s="19"/>
      <c r="E175" s="19" t="str">
        <f>IFERROR(INDEX(Reinigungsplan!$B$3:$B$82,MATCH(D175,Reinigungsplan!$A$3:$A$82,0)),"")</f>
        <v/>
      </c>
      <c r="F175" s="19" t="str">
        <f>IFERROR(INDEX(Reinigungsplan!$C$3:$C$82,MATCH(D175,Reinigungsplan!$A$3:$A$82,0)),"")</f>
        <v/>
      </c>
      <c r="G175" s="19" t="str">
        <f>IFERROR(INDEX(Reinigungsplan!$D$3:$D$82,MATCH(D175,Reinigungsplan!$A$3:$A$82,0)),"")</f>
        <v/>
      </c>
      <c r="H175" s="19" t="str">
        <f>IFERROR(INDEX(Reinigungsplan!$E$3:$E$82,MATCH(D175,Reinigungsplan!$A$3:$A$82,0)),"")</f>
        <v/>
      </c>
      <c r="I175" s="27"/>
      <c r="J175" s="27"/>
      <c r="K175" s="19"/>
      <c r="L175" s="19"/>
      <c r="M175" s="19"/>
      <c r="N175" s="19"/>
      <c r="O175" s="19"/>
      <c r="P175" s="21"/>
    </row>
    <row r="176" spans="1:16" x14ac:dyDescent="0.25">
      <c r="A176" s="26"/>
      <c r="B176" s="27" t="str">
        <f t="shared" si="5"/>
        <v/>
      </c>
      <c r="C176" s="19"/>
      <c r="D176" s="19"/>
      <c r="E176" s="19" t="str">
        <f>IFERROR(INDEX(Reinigungsplan!$B$3:$B$82,MATCH(D176,Reinigungsplan!$A$3:$A$82,0)),"")</f>
        <v/>
      </c>
      <c r="F176" s="19" t="str">
        <f>IFERROR(INDEX(Reinigungsplan!$C$3:$C$82,MATCH(D176,Reinigungsplan!$A$3:$A$82,0)),"")</f>
        <v/>
      </c>
      <c r="G176" s="19" t="str">
        <f>IFERROR(INDEX(Reinigungsplan!$D$3:$D$82,MATCH(D176,Reinigungsplan!$A$3:$A$82,0)),"")</f>
        <v/>
      </c>
      <c r="H176" s="19" t="str">
        <f>IFERROR(INDEX(Reinigungsplan!$E$3:$E$82,MATCH(D176,Reinigungsplan!$A$3:$A$82,0)),"")</f>
        <v/>
      </c>
      <c r="I176" s="27"/>
      <c r="J176" s="27"/>
      <c r="K176" s="19"/>
      <c r="L176" s="19"/>
      <c r="M176" s="19"/>
      <c r="N176" s="19"/>
      <c r="O176" s="19"/>
      <c r="P176" s="21"/>
    </row>
    <row r="177" spans="1:16" x14ac:dyDescent="0.25">
      <c r="A177" s="26"/>
      <c r="B177" s="27" t="str">
        <f t="shared" si="5"/>
        <v/>
      </c>
      <c r="C177" s="19"/>
      <c r="D177" s="19"/>
      <c r="E177" s="19" t="str">
        <f>IFERROR(INDEX(Reinigungsplan!$B$3:$B$82,MATCH(D177,Reinigungsplan!$A$3:$A$82,0)),"")</f>
        <v/>
      </c>
      <c r="F177" s="19" t="str">
        <f>IFERROR(INDEX(Reinigungsplan!$C$3:$C$82,MATCH(D177,Reinigungsplan!$A$3:$A$82,0)),"")</f>
        <v/>
      </c>
      <c r="G177" s="19" t="str">
        <f>IFERROR(INDEX(Reinigungsplan!$D$3:$D$82,MATCH(D177,Reinigungsplan!$A$3:$A$82,0)),"")</f>
        <v/>
      </c>
      <c r="H177" s="19" t="str">
        <f>IFERROR(INDEX(Reinigungsplan!$E$3:$E$82,MATCH(D177,Reinigungsplan!$A$3:$A$82,0)),"")</f>
        <v/>
      </c>
      <c r="I177" s="27"/>
      <c r="J177" s="27"/>
      <c r="K177" s="19"/>
      <c r="L177" s="19"/>
      <c r="M177" s="19"/>
      <c r="N177" s="19"/>
      <c r="O177" s="19"/>
      <c r="P177" s="21"/>
    </row>
    <row r="178" spans="1:16" x14ac:dyDescent="0.25">
      <c r="A178" s="26"/>
      <c r="B178" s="27" t="str">
        <f t="shared" si="5"/>
        <v/>
      </c>
      <c r="C178" s="19"/>
      <c r="D178" s="19"/>
      <c r="E178" s="19" t="str">
        <f>IFERROR(INDEX(Reinigungsplan!$B$3:$B$82,MATCH(D178,Reinigungsplan!$A$3:$A$82,0)),"")</f>
        <v/>
      </c>
      <c r="F178" s="19" t="str">
        <f>IFERROR(INDEX(Reinigungsplan!$C$3:$C$82,MATCH(D178,Reinigungsplan!$A$3:$A$82,0)),"")</f>
        <v/>
      </c>
      <c r="G178" s="19" t="str">
        <f>IFERROR(INDEX(Reinigungsplan!$D$3:$D$82,MATCH(D178,Reinigungsplan!$A$3:$A$82,0)),"")</f>
        <v/>
      </c>
      <c r="H178" s="19" t="str">
        <f>IFERROR(INDEX(Reinigungsplan!$E$3:$E$82,MATCH(D178,Reinigungsplan!$A$3:$A$82,0)),"")</f>
        <v/>
      </c>
      <c r="I178" s="27"/>
      <c r="J178" s="27"/>
      <c r="K178" s="19"/>
      <c r="L178" s="19"/>
      <c r="M178" s="19"/>
      <c r="N178" s="19"/>
      <c r="O178" s="19"/>
      <c r="P178" s="21"/>
    </row>
    <row r="179" spans="1:16" x14ac:dyDescent="0.25">
      <c r="A179" s="26"/>
      <c r="B179" s="27" t="str">
        <f t="shared" si="5"/>
        <v/>
      </c>
      <c r="C179" s="19"/>
      <c r="D179" s="19"/>
      <c r="E179" s="19" t="str">
        <f>IFERROR(INDEX(Reinigungsplan!$B$3:$B$82,MATCH(D179,Reinigungsplan!$A$3:$A$82,0)),"")</f>
        <v/>
      </c>
      <c r="F179" s="19" t="str">
        <f>IFERROR(INDEX(Reinigungsplan!$C$3:$C$82,MATCH(D179,Reinigungsplan!$A$3:$A$82,0)),"")</f>
        <v/>
      </c>
      <c r="G179" s="19" t="str">
        <f>IFERROR(INDEX(Reinigungsplan!$D$3:$D$82,MATCH(D179,Reinigungsplan!$A$3:$A$82,0)),"")</f>
        <v/>
      </c>
      <c r="H179" s="19" t="str">
        <f>IFERROR(INDEX(Reinigungsplan!$E$3:$E$82,MATCH(D179,Reinigungsplan!$A$3:$A$82,0)),"")</f>
        <v/>
      </c>
      <c r="I179" s="27"/>
      <c r="J179" s="27"/>
      <c r="K179" s="19"/>
      <c r="L179" s="19"/>
      <c r="M179" s="19"/>
      <c r="N179" s="19"/>
      <c r="O179" s="19"/>
      <c r="P179" s="21"/>
    </row>
    <row r="180" spans="1:16" x14ac:dyDescent="0.25">
      <c r="A180" s="26"/>
      <c r="B180" s="27" t="str">
        <f t="shared" si="5"/>
        <v/>
      </c>
      <c r="C180" s="19"/>
      <c r="D180" s="19"/>
      <c r="E180" s="19" t="str">
        <f>IFERROR(INDEX(Reinigungsplan!$B$3:$B$82,MATCH(D180,Reinigungsplan!$A$3:$A$82,0)),"")</f>
        <v/>
      </c>
      <c r="F180" s="19" t="str">
        <f>IFERROR(INDEX(Reinigungsplan!$C$3:$C$82,MATCH(D180,Reinigungsplan!$A$3:$A$82,0)),"")</f>
        <v/>
      </c>
      <c r="G180" s="19" t="str">
        <f>IFERROR(INDEX(Reinigungsplan!$D$3:$D$82,MATCH(D180,Reinigungsplan!$A$3:$A$82,0)),"")</f>
        <v/>
      </c>
      <c r="H180" s="19" t="str">
        <f>IFERROR(INDEX(Reinigungsplan!$E$3:$E$82,MATCH(D180,Reinigungsplan!$A$3:$A$82,0)),"")</f>
        <v/>
      </c>
      <c r="I180" s="27"/>
      <c r="J180" s="27"/>
      <c r="K180" s="19"/>
      <c r="L180" s="19"/>
      <c r="M180" s="19"/>
      <c r="N180" s="19"/>
      <c r="O180" s="19"/>
      <c r="P180" s="21"/>
    </row>
    <row r="181" spans="1:16" x14ac:dyDescent="0.25">
      <c r="A181" s="26"/>
      <c r="B181" s="27" t="str">
        <f t="shared" si="5"/>
        <v/>
      </c>
      <c r="C181" s="19"/>
      <c r="D181" s="19"/>
      <c r="E181" s="19" t="str">
        <f>IFERROR(INDEX(Reinigungsplan!$B$3:$B$82,MATCH(D181,Reinigungsplan!$A$3:$A$82,0)),"")</f>
        <v/>
      </c>
      <c r="F181" s="19" t="str">
        <f>IFERROR(INDEX(Reinigungsplan!$C$3:$C$82,MATCH(D181,Reinigungsplan!$A$3:$A$82,0)),"")</f>
        <v/>
      </c>
      <c r="G181" s="19" t="str">
        <f>IFERROR(INDEX(Reinigungsplan!$D$3:$D$82,MATCH(D181,Reinigungsplan!$A$3:$A$82,0)),"")</f>
        <v/>
      </c>
      <c r="H181" s="19" t="str">
        <f>IFERROR(INDEX(Reinigungsplan!$E$3:$E$82,MATCH(D181,Reinigungsplan!$A$3:$A$82,0)),"")</f>
        <v/>
      </c>
      <c r="I181" s="27"/>
      <c r="J181" s="27"/>
      <c r="K181" s="19"/>
      <c r="L181" s="19"/>
      <c r="M181" s="19"/>
      <c r="N181" s="19"/>
      <c r="O181" s="19"/>
      <c r="P181" s="21"/>
    </row>
    <row r="182" spans="1:16" x14ac:dyDescent="0.25">
      <c r="A182" s="26"/>
      <c r="B182" s="27" t="str">
        <f t="shared" si="5"/>
        <v/>
      </c>
      <c r="C182" s="19"/>
      <c r="D182" s="19"/>
      <c r="E182" s="19" t="str">
        <f>IFERROR(INDEX(Reinigungsplan!$B$3:$B$82,MATCH(D182,Reinigungsplan!$A$3:$A$82,0)),"")</f>
        <v/>
      </c>
      <c r="F182" s="19" t="str">
        <f>IFERROR(INDEX(Reinigungsplan!$C$3:$C$82,MATCH(D182,Reinigungsplan!$A$3:$A$82,0)),"")</f>
        <v/>
      </c>
      <c r="G182" s="19" t="str">
        <f>IFERROR(INDEX(Reinigungsplan!$D$3:$D$82,MATCH(D182,Reinigungsplan!$A$3:$A$82,0)),"")</f>
        <v/>
      </c>
      <c r="H182" s="19" t="str">
        <f>IFERROR(INDEX(Reinigungsplan!$E$3:$E$82,MATCH(D182,Reinigungsplan!$A$3:$A$82,0)),"")</f>
        <v/>
      </c>
      <c r="I182" s="27"/>
      <c r="J182" s="27"/>
      <c r="K182" s="19"/>
      <c r="L182" s="19"/>
      <c r="M182" s="19"/>
      <c r="N182" s="19"/>
      <c r="O182" s="19"/>
      <c r="P182" s="21"/>
    </row>
    <row r="183" spans="1:16" x14ac:dyDescent="0.25">
      <c r="A183" s="26"/>
      <c r="B183" s="27" t="str">
        <f t="shared" si="5"/>
        <v/>
      </c>
      <c r="C183" s="19"/>
      <c r="D183" s="19"/>
      <c r="E183" s="19" t="str">
        <f>IFERROR(INDEX(Reinigungsplan!$B$3:$B$82,MATCH(D183,Reinigungsplan!$A$3:$A$82,0)),"")</f>
        <v/>
      </c>
      <c r="F183" s="19" t="str">
        <f>IFERROR(INDEX(Reinigungsplan!$C$3:$C$82,MATCH(D183,Reinigungsplan!$A$3:$A$82,0)),"")</f>
        <v/>
      </c>
      <c r="G183" s="19" t="str">
        <f>IFERROR(INDEX(Reinigungsplan!$D$3:$D$82,MATCH(D183,Reinigungsplan!$A$3:$A$82,0)),"")</f>
        <v/>
      </c>
      <c r="H183" s="19" t="str">
        <f>IFERROR(INDEX(Reinigungsplan!$E$3:$E$82,MATCH(D183,Reinigungsplan!$A$3:$A$82,0)),"")</f>
        <v/>
      </c>
      <c r="I183" s="27"/>
      <c r="J183" s="27"/>
      <c r="K183" s="19"/>
      <c r="L183" s="19"/>
      <c r="M183" s="19"/>
      <c r="N183" s="19"/>
      <c r="O183" s="19"/>
      <c r="P183" s="21"/>
    </row>
    <row r="184" spans="1:16" x14ac:dyDescent="0.25">
      <c r="A184" s="26"/>
      <c r="B184" s="27" t="str">
        <f t="shared" si="5"/>
        <v/>
      </c>
      <c r="C184" s="19"/>
      <c r="D184" s="19"/>
      <c r="E184" s="19" t="str">
        <f>IFERROR(INDEX(Reinigungsplan!$B$3:$B$82,MATCH(D184,Reinigungsplan!$A$3:$A$82,0)),"")</f>
        <v/>
      </c>
      <c r="F184" s="19" t="str">
        <f>IFERROR(INDEX(Reinigungsplan!$C$3:$C$82,MATCH(D184,Reinigungsplan!$A$3:$A$82,0)),"")</f>
        <v/>
      </c>
      <c r="G184" s="19" t="str">
        <f>IFERROR(INDEX(Reinigungsplan!$D$3:$D$82,MATCH(D184,Reinigungsplan!$A$3:$A$82,0)),"")</f>
        <v/>
      </c>
      <c r="H184" s="19" t="str">
        <f>IFERROR(INDEX(Reinigungsplan!$E$3:$E$82,MATCH(D184,Reinigungsplan!$A$3:$A$82,0)),"")</f>
        <v/>
      </c>
      <c r="I184" s="27"/>
      <c r="J184" s="27"/>
      <c r="K184" s="19"/>
      <c r="L184" s="19"/>
      <c r="M184" s="19"/>
      <c r="N184" s="19"/>
      <c r="O184" s="19"/>
      <c r="P184" s="21"/>
    </row>
    <row r="185" spans="1:16" x14ac:dyDescent="0.25">
      <c r="A185" s="26"/>
      <c r="B185" s="27" t="str">
        <f t="shared" si="5"/>
        <v/>
      </c>
      <c r="C185" s="19"/>
      <c r="D185" s="19"/>
      <c r="E185" s="19" t="str">
        <f>IFERROR(INDEX(Reinigungsplan!$B$3:$B$82,MATCH(D185,Reinigungsplan!$A$3:$A$82,0)),"")</f>
        <v/>
      </c>
      <c r="F185" s="19" t="str">
        <f>IFERROR(INDEX(Reinigungsplan!$C$3:$C$82,MATCH(D185,Reinigungsplan!$A$3:$A$82,0)),"")</f>
        <v/>
      </c>
      <c r="G185" s="19" t="str">
        <f>IFERROR(INDEX(Reinigungsplan!$D$3:$D$82,MATCH(D185,Reinigungsplan!$A$3:$A$82,0)),"")</f>
        <v/>
      </c>
      <c r="H185" s="19" t="str">
        <f>IFERROR(INDEX(Reinigungsplan!$E$3:$E$82,MATCH(D185,Reinigungsplan!$A$3:$A$82,0)),"")</f>
        <v/>
      </c>
      <c r="I185" s="27"/>
      <c r="J185" s="27"/>
      <c r="K185" s="19"/>
      <c r="L185" s="19"/>
      <c r="M185" s="19"/>
      <c r="N185" s="19"/>
      <c r="O185" s="19"/>
      <c r="P185" s="21"/>
    </row>
    <row r="186" spans="1:16" x14ac:dyDescent="0.25">
      <c r="A186" s="26"/>
      <c r="B186" s="27" t="str">
        <f t="shared" si="5"/>
        <v/>
      </c>
      <c r="C186" s="19"/>
      <c r="D186" s="19"/>
      <c r="E186" s="19" t="str">
        <f>IFERROR(INDEX(Reinigungsplan!$B$3:$B$82,MATCH(D186,Reinigungsplan!$A$3:$A$82,0)),"")</f>
        <v/>
      </c>
      <c r="F186" s="19" t="str">
        <f>IFERROR(INDEX(Reinigungsplan!$C$3:$C$82,MATCH(D186,Reinigungsplan!$A$3:$A$82,0)),"")</f>
        <v/>
      </c>
      <c r="G186" s="19" t="str">
        <f>IFERROR(INDEX(Reinigungsplan!$D$3:$D$82,MATCH(D186,Reinigungsplan!$A$3:$A$82,0)),"")</f>
        <v/>
      </c>
      <c r="H186" s="19" t="str">
        <f>IFERROR(INDEX(Reinigungsplan!$E$3:$E$82,MATCH(D186,Reinigungsplan!$A$3:$A$82,0)),"")</f>
        <v/>
      </c>
      <c r="I186" s="27"/>
      <c r="J186" s="27"/>
      <c r="K186" s="19"/>
      <c r="L186" s="19"/>
      <c r="M186" s="19"/>
      <c r="N186" s="19"/>
      <c r="O186" s="19"/>
      <c r="P186" s="21"/>
    </row>
    <row r="187" spans="1:16" x14ac:dyDescent="0.25">
      <c r="A187" s="26"/>
      <c r="B187" s="27" t="str">
        <f t="shared" si="5"/>
        <v/>
      </c>
      <c r="C187" s="19"/>
      <c r="D187" s="19"/>
      <c r="E187" s="19" t="str">
        <f>IFERROR(INDEX(Reinigungsplan!$B$3:$B$82,MATCH(D187,Reinigungsplan!$A$3:$A$82,0)),"")</f>
        <v/>
      </c>
      <c r="F187" s="19" t="str">
        <f>IFERROR(INDEX(Reinigungsplan!$C$3:$C$82,MATCH(D187,Reinigungsplan!$A$3:$A$82,0)),"")</f>
        <v/>
      </c>
      <c r="G187" s="19" t="str">
        <f>IFERROR(INDEX(Reinigungsplan!$D$3:$D$82,MATCH(D187,Reinigungsplan!$A$3:$A$82,0)),"")</f>
        <v/>
      </c>
      <c r="H187" s="19" t="str">
        <f>IFERROR(INDEX(Reinigungsplan!$E$3:$E$82,MATCH(D187,Reinigungsplan!$A$3:$A$82,0)),"")</f>
        <v/>
      </c>
      <c r="I187" s="27"/>
      <c r="J187" s="27"/>
      <c r="K187" s="19"/>
      <c r="L187" s="19"/>
      <c r="M187" s="19"/>
      <c r="N187" s="19"/>
      <c r="O187" s="19"/>
      <c r="P187" s="21"/>
    </row>
    <row r="188" spans="1:16" x14ac:dyDescent="0.25">
      <c r="A188" s="26"/>
      <c r="B188" s="27" t="str">
        <f t="shared" si="5"/>
        <v/>
      </c>
      <c r="C188" s="19"/>
      <c r="D188" s="19"/>
      <c r="E188" s="19" t="str">
        <f>IFERROR(INDEX(Reinigungsplan!$B$3:$B$82,MATCH(D188,Reinigungsplan!$A$3:$A$82,0)),"")</f>
        <v/>
      </c>
      <c r="F188" s="19" t="str">
        <f>IFERROR(INDEX(Reinigungsplan!$C$3:$C$82,MATCH(D188,Reinigungsplan!$A$3:$A$82,0)),"")</f>
        <v/>
      </c>
      <c r="G188" s="19" t="str">
        <f>IFERROR(INDEX(Reinigungsplan!$D$3:$D$82,MATCH(D188,Reinigungsplan!$A$3:$A$82,0)),"")</f>
        <v/>
      </c>
      <c r="H188" s="19" t="str">
        <f>IFERROR(INDEX(Reinigungsplan!$E$3:$E$82,MATCH(D188,Reinigungsplan!$A$3:$A$82,0)),"")</f>
        <v/>
      </c>
      <c r="I188" s="27"/>
      <c r="J188" s="27"/>
      <c r="K188" s="19"/>
      <c r="L188" s="19"/>
      <c r="M188" s="19"/>
      <c r="N188" s="19"/>
      <c r="O188" s="19"/>
      <c r="P188" s="21"/>
    </row>
    <row r="189" spans="1:16" x14ac:dyDescent="0.25">
      <c r="A189" s="26"/>
      <c r="B189" s="27" t="str">
        <f t="shared" si="5"/>
        <v/>
      </c>
      <c r="C189" s="19"/>
      <c r="D189" s="19"/>
      <c r="E189" s="19" t="str">
        <f>IFERROR(INDEX(Reinigungsplan!$B$3:$B$82,MATCH(D189,Reinigungsplan!$A$3:$A$82,0)),"")</f>
        <v/>
      </c>
      <c r="F189" s="19" t="str">
        <f>IFERROR(INDEX(Reinigungsplan!$C$3:$C$82,MATCH(D189,Reinigungsplan!$A$3:$A$82,0)),"")</f>
        <v/>
      </c>
      <c r="G189" s="19" t="str">
        <f>IFERROR(INDEX(Reinigungsplan!$D$3:$D$82,MATCH(D189,Reinigungsplan!$A$3:$A$82,0)),"")</f>
        <v/>
      </c>
      <c r="H189" s="19" t="str">
        <f>IFERROR(INDEX(Reinigungsplan!$E$3:$E$82,MATCH(D189,Reinigungsplan!$A$3:$A$82,0)),"")</f>
        <v/>
      </c>
      <c r="I189" s="27"/>
      <c r="J189" s="27"/>
      <c r="K189" s="19"/>
      <c r="L189" s="19"/>
      <c r="M189" s="19"/>
      <c r="N189" s="19"/>
      <c r="O189" s="19"/>
      <c r="P189" s="21"/>
    </row>
    <row r="190" spans="1:16" x14ac:dyDescent="0.25">
      <c r="A190" s="26"/>
      <c r="B190" s="27" t="str">
        <f t="shared" si="5"/>
        <v/>
      </c>
      <c r="C190" s="19"/>
      <c r="D190" s="19"/>
      <c r="E190" s="19" t="str">
        <f>IFERROR(INDEX(Reinigungsplan!$B$3:$B$82,MATCH(D190,Reinigungsplan!$A$3:$A$82,0)),"")</f>
        <v/>
      </c>
      <c r="F190" s="19" t="str">
        <f>IFERROR(INDEX(Reinigungsplan!$C$3:$C$82,MATCH(D190,Reinigungsplan!$A$3:$A$82,0)),"")</f>
        <v/>
      </c>
      <c r="G190" s="19" t="str">
        <f>IFERROR(INDEX(Reinigungsplan!$D$3:$D$82,MATCH(D190,Reinigungsplan!$A$3:$A$82,0)),"")</f>
        <v/>
      </c>
      <c r="H190" s="19" t="str">
        <f>IFERROR(INDEX(Reinigungsplan!$E$3:$E$82,MATCH(D190,Reinigungsplan!$A$3:$A$82,0)),"")</f>
        <v/>
      </c>
      <c r="I190" s="27"/>
      <c r="J190" s="27"/>
      <c r="K190" s="19"/>
      <c r="L190" s="19"/>
      <c r="M190" s="19"/>
      <c r="N190" s="19"/>
      <c r="O190" s="19"/>
      <c r="P190" s="21"/>
    </row>
    <row r="191" spans="1:16" x14ac:dyDescent="0.25">
      <c r="A191" s="26"/>
      <c r="B191" s="27" t="str">
        <f t="shared" si="5"/>
        <v/>
      </c>
      <c r="C191" s="19"/>
      <c r="D191" s="19"/>
      <c r="E191" s="19" t="str">
        <f>IFERROR(INDEX(Reinigungsplan!$B$3:$B$82,MATCH(D191,Reinigungsplan!$A$3:$A$82,0)),"")</f>
        <v/>
      </c>
      <c r="F191" s="19" t="str">
        <f>IFERROR(INDEX(Reinigungsplan!$C$3:$C$82,MATCH(D191,Reinigungsplan!$A$3:$A$82,0)),"")</f>
        <v/>
      </c>
      <c r="G191" s="19" t="str">
        <f>IFERROR(INDEX(Reinigungsplan!$D$3:$D$82,MATCH(D191,Reinigungsplan!$A$3:$A$82,0)),"")</f>
        <v/>
      </c>
      <c r="H191" s="19" t="str">
        <f>IFERROR(INDEX(Reinigungsplan!$E$3:$E$82,MATCH(D191,Reinigungsplan!$A$3:$A$82,0)),"")</f>
        <v/>
      </c>
      <c r="I191" s="27"/>
      <c r="J191" s="27"/>
      <c r="K191" s="19"/>
      <c r="L191" s="19"/>
      <c r="M191" s="19"/>
      <c r="N191" s="19"/>
      <c r="O191" s="19"/>
      <c r="P191" s="21"/>
    </row>
    <row r="192" spans="1:16" x14ac:dyDescent="0.25">
      <c r="A192" s="26"/>
      <c r="B192" s="27" t="str">
        <f t="shared" si="5"/>
        <v/>
      </c>
      <c r="C192" s="19"/>
      <c r="D192" s="19"/>
      <c r="E192" s="19" t="str">
        <f>IFERROR(INDEX(Reinigungsplan!$B$3:$B$82,MATCH(D192,Reinigungsplan!$A$3:$A$82,0)),"")</f>
        <v/>
      </c>
      <c r="F192" s="19" t="str">
        <f>IFERROR(INDEX(Reinigungsplan!$C$3:$C$82,MATCH(D192,Reinigungsplan!$A$3:$A$82,0)),"")</f>
        <v/>
      </c>
      <c r="G192" s="19" t="str">
        <f>IFERROR(INDEX(Reinigungsplan!$D$3:$D$82,MATCH(D192,Reinigungsplan!$A$3:$A$82,0)),"")</f>
        <v/>
      </c>
      <c r="H192" s="19" t="str">
        <f>IFERROR(INDEX(Reinigungsplan!$E$3:$E$82,MATCH(D192,Reinigungsplan!$A$3:$A$82,0)),"")</f>
        <v/>
      </c>
      <c r="I192" s="27"/>
      <c r="J192" s="27"/>
      <c r="K192" s="19"/>
      <c r="L192" s="19"/>
      <c r="M192" s="19"/>
      <c r="N192" s="19"/>
      <c r="O192" s="19"/>
      <c r="P192" s="21"/>
    </row>
    <row r="193" spans="1:16" x14ac:dyDescent="0.25">
      <c r="A193" s="26"/>
      <c r="B193" s="27" t="str">
        <f t="shared" si="5"/>
        <v/>
      </c>
      <c r="C193" s="19"/>
      <c r="D193" s="19"/>
      <c r="E193" s="19" t="str">
        <f>IFERROR(INDEX(Reinigungsplan!$B$3:$B$82,MATCH(D193,Reinigungsplan!$A$3:$A$82,0)),"")</f>
        <v/>
      </c>
      <c r="F193" s="19" t="str">
        <f>IFERROR(INDEX(Reinigungsplan!$C$3:$C$82,MATCH(D193,Reinigungsplan!$A$3:$A$82,0)),"")</f>
        <v/>
      </c>
      <c r="G193" s="19" t="str">
        <f>IFERROR(INDEX(Reinigungsplan!$D$3:$D$82,MATCH(D193,Reinigungsplan!$A$3:$A$82,0)),"")</f>
        <v/>
      </c>
      <c r="H193" s="19" t="str">
        <f>IFERROR(INDEX(Reinigungsplan!$E$3:$E$82,MATCH(D193,Reinigungsplan!$A$3:$A$82,0)),"")</f>
        <v/>
      </c>
      <c r="I193" s="27"/>
      <c r="J193" s="27"/>
      <c r="K193" s="19"/>
      <c r="L193" s="19"/>
      <c r="M193" s="19"/>
      <c r="N193" s="19"/>
      <c r="O193" s="19"/>
      <c r="P193" s="21"/>
    </row>
    <row r="194" spans="1:16" x14ac:dyDescent="0.25">
      <c r="A194" s="26"/>
      <c r="B194" s="27" t="str">
        <f t="shared" si="5"/>
        <v/>
      </c>
      <c r="C194" s="19"/>
      <c r="D194" s="19"/>
      <c r="E194" s="19" t="str">
        <f>IFERROR(INDEX(Reinigungsplan!$B$3:$B$82,MATCH(D194,Reinigungsplan!$A$3:$A$82,0)),"")</f>
        <v/>
      </c>
      <c r="F194" s="19" t="str">
        <f>IFERROR(INDEX(Reinigungsplan!$C$3:$C$82,MATCH(D194,Reinigungsplan!$A$3:$A$82,0)),"")</f>
        <v/>
      </c>
      <c r="G194" s="19" t="str">
        <f>IFERROR(INDEX(Reinigungsplan!$D$3:$D$82,MATCH(D194,Reinigungsplan!$A$3:$A$82,0)),"")</f>
        <v/>
      </c>
      <c r="H194" s="19" t="str">
        <f>IFERROR(INDEX(Reinigungsplan!$E$3:$E$82,MATCH(D194,Reinigungsplan!$A$3:$A$82,0)),"")</f>
        <v/>
      </c>
      <c r="I194" s="27"/>
      <c r="J194" s="27"/>
      <c r="K194" s="19"/>
      <c r="L194" s="19"/>
      <c r="M194" s="19"/>
      <c r="N194" s="19"/>
      <c r="O194" s="19"/>
      <c r="P194" s="21"/>
    </row>
    <row r="195" spans="1:16" x14ac:dyDescent="0.25">
      <c r="A195" s="26"/>
      <c r="B195" s="27" t="str">
        <f t="shared" ref="B195:B226" si="6">IF(A195="","",WEEKNUM(A195,21))</f>
        <v/>
      </c>
      <c r="C195" s="19"/>
      <c r="D195" s="19"/>
      <c r="E195" s="19" t="str">
        <f>IFERROR(INDEX(Reinigungsplan!$B$3:$B$82,MATCH(D195,Reinigungsplan!$A$3:$A$82,0)),"")</f>
        <v/>
      </c>
      <c r="F195" s="19" t="str">
        <f>IFERROR(INDEX(Reinigungsplan!$C$3:$C$82,MATCH(D195,Reinigungsplan!$A$3:$A$82,0)),"")</f>
        <v/>
      </c>
      <c r="G195" s="19" t="str">
        <f>IFERROR(INDEX(Reinigungsplan!$D$3:$D$82,MATCH(D195,Reinigungsplan!$A$3:$A$82,0)),"")</f>
        <v/>
      </c>
      <c r="H195" s="19" t="str">
        <f>IFERROR(INDEX(Reinigungsplan!$E$3:$E$82,MATCH(D195,Reinigungsplan!$A$3:$A$82,0)),"")</f>
        <v/>
      </c>
      <c r="I195" s="27"/>
      <c r="J195" s="27"/>
      <c r="K195" s="19"/>
      <c r="L195" s="19"/>
      <c r="M195" s="19"/>
      <c r="N195" s="19"/>
      <c r="O195" s="19"/>
      <c r="P195" s="21"/>
    </row>
    <row r="196" spans="1:16" x14ac:dyDescent="0.25">
      <c r="A196" s="26"/>
      <c r="B196" s="27" t="str">
        <f t="shared" si="6"/>
        <v/>
      </c>
      <c r="C196" s="19"/>
      <c r="D196" s="19"/>
      <c r="E196" s="19" t="str">
        <f>IFERROR(INDEX(Reinigungsplan!$B$3:$B$82,MATCH(D196,Reinigungsplan!$A$3:$A$82,0)),"")</f>
        <v/>
      </c>
      <c r="F196" s="19" t="str">
        <f>IFERROR(INDEX(Reinigungsplan!$C$3:$C$82,MATCH(D196,Reinigungsplan!$A$3:$A$82,0)),"")</f>
        <v/>
      </c>
      <c r="G196" s="19" t="str">
        <f>IFERROR(INDEX(Reinigungsplan!$D$3:$D$82,MATCH(D196,Reinigungsplan!$A$3:$A$82,0)),"")</f>
        <v/>
      </c>
      <c r="H196" s="19" t="str">
        <f>IFERROR(INDEX(Reinigungsplan!$E$3:$E$82,MATCH(D196,Reinigungsplan!$A$3:$A$82,0)),"")</f>
        <v/>
      </c>
      <c r="I196" s="27"/>
      <c r="J196" s="27"/>
      <c r="K196" s="19"/>
      <c r="L196" s="19"/>
      <c r="M196" s="19"/>
      <c r="N196" s="19"/>
      <c r="O196" s="19"/>
      <c r="P196" s="21"/>
    </row>
    <row r="197" spans="1:16" x14ac:dyDescent="0.25">
      <c r="A197" s="26"/>
      <c r="B197" s="27" t="str">
        <f t="shared" si="6"/>
        <v/>
      </c>
      <c r="C197" s="19"/>
      <c r="D197" s="19"/>
      <c r="E197" s="19" t="str">
        <f>IFERROR(INDEX(Reinigungsplan!$B$3:$B$82,MATCH(D197,Reinigungsplan!$A$3:$A$82,0)),"")</f>
        <v/>
      </c>
      <c r="F197" s="19" t="str">
        <f>IFERROR(INDEX(Reinigungsplan!$C$3:$C$82,MATCH(D197,Reinigungsplan!$A$3:$A$82,0)),"")</f>
        <v/>
      </c>
      <c r="G197" s="19" t="str">
        <f>IFERROR(INDEX(Reinigungsplan!$D$3:$D$82,MATCH(D197,Reinigungsplan!$A$3:$A$82,0)),"")</f>
        <v/>
      </c>
      <c r="H197" s="19" t="str">
        <f>IFERROR(INDEX(Reinigungsplan!$E$3:$E$82,MATCH(D197,Reinigungsplan!$A$3:$A$82,0)),"")</f>
        <v/>
      </c>
      <c r="I197" s="27"/>
      <c r="J197" s="27"/>
      <c r="K197" s="19"/>
      <c r="L197" s="19"/>
      <c r="M197" s="19"/>
      <c r="N197" s="19"/>
      <c r="O197" s="19"/>
      <c r="P197" s="21"/>
    </row>
    <row r="198" spans="1:16" x14ac:dyDescent="0.25">
      <c r="A198" s="26"/>
      <c r="B198" s="27" t="str">
        <f t="shared" si="6"/>
        <v/>
      </c>
      <c r="C198" s="19"/>
      <c r="D198" s="19"/>
      <c r="E198" s="19" t="str">
        <f>IFERROR(INDEX(Reinigungsplan!$B$3:$B$82,MATCH(D198,Reinigungsplan!$A$3:$A$82,0)),"")</f>
        <v/>
      </c>
      <c r="F198" s="19" t="str">
        <f>IFERROR(INDEX(Reinigungsplan!$C$3:$C$82,MATCH(D198,Reinigungsplan!$A$3:$A$82,0)),"")</f>
        <v/>
      </c>
      <c r="G198" s="19" t="str">
        <f>IFERROR(INDEX(Reinigungsplan!$D$3:$D$82,MATCH(D198,Reinigungsplan!$A$3:$A$82,0)),"")</f>
        <v/>
      </c>
      <c r="H198" s="19" t="str">
        <f>IFERROR(INDEX(Reinigungsplan!$E$3:$E$82,MATCH(D198,Reinigungsplan!$A$3:$A$82,0)),"")</f>
        <v/>
      </c>
      <c r="I198" s="27"/>
      <c r="J198" s="27"/>
      <c r="K198" s="19"/>
      <c r="L198" s="19"/>
      <c r="M198" s="19"/>
      <c r="N198" s="19"/>
      <c r="O198" s="19"/>
      <c r="P198" s="21"/>
    </row>
    <row r="199" spans="1:16" x14ac:dyDescent="0.25">
      <c r="A199" s="26"/>
      <c r="B199" s="27" t="str">
        <f t="shared" si="6"/>
        <v/>
      </c>
      <c r="C199" s="19"/>
      <c r="D199" s="19"/>
      <c r="E199" s="19" t="str">
        <f>IFERROR(INDEX(Reinigungsplan!$B$3:$B$82,MATCH(D199,Reinigungsplan!$A$3:$A$82,0)),"")</f>
        <v/>
      </c>
      <c r="F199" s="19" t="str">
        <f>IFERROR(INDEX(Reinigungsplan!$C$3:$C$82,MATCH(D199,Reinigungsplan!$A$3:$A$82,0)),"")</f>
        <v/>
      </c>
      <c r="G199" s="19" t="str">
        <f>IFERROR(INDEX(Reinigungsplan!$D$3:$D$82,MATCH(D199,Reinigungsplan!$A$3:$A$82,0)),"")</f>
        <v/>
      </c>
      <c r="H199" s="19" t="str">
        <f>IFERROR(INDEX(Reinigungsplan!$E$3:$E$82,MATCH(D199,Reinigungsplan!$A$3:$A$82,0)),"")</f>
        <v/>
      </c>
      <c r="I199" s="27"/>
      <c r="J199" s="27"/>
      <c r="K199" s="19"/>
      <c r="L199" s="19"/>
      <c r="M199" s="19"/>
      <c r="N199" s="19"/>
      <c r="O199" s="19"/>
      <c r="P199" s="21"/>
    </row>
    <row r="200" spans="1:16" x14ac:dyDescent="0.25">
      <c r="A200" s="26"/>
      <c r="B200" s="27" t="str">
        <f t="shared" si="6"/>
        <v/>
      </c>
      <c r="C200" s="19"/>
      <c r="D200" s="19"/>
      <c r="E200" s="19" t="str">
        <f>IFERROR(INDEX(Reinigungsplan!$B$3:$B$82,MATCH(D200,Reinigungsplan!$A$3:$A$82,0)),"")</f>
        <v/>
      </c>
      <c r="F200" s="19" t="str">
        <f>IFERROR(INDEX(Reinigungsplan!$C$3:$C$82,MATCH(D200,Reinigungsplan!$A$3:$A$82,0)),"")</f>
        <v/>
      </c>
      <c r="G200" s="19" t="str">
        <f>IFERROR(INDEX(Reinigungsplan!$D$3:$D$82,MATCH(D200,Reinigungsplan!$A$3:$A$82,0)),"")</f>
        <v/>
      </c>
      <c r="H200" s="19" t="str">
        <f>IFERROR(INDEX(Reinigungsplan!$E$3:$E$82,MATCH(D200,Reinigungsplan!$A$3:$A$82,0)),"")</f>
        <v/>
      </c>
      <c r="I200" s="27"/>
      <c r="J200" s="27"/>
      <c r="K200" s="19"/>
      <c r="L200" s="19"/>
      <c r="M200" s="19"/>
      <c r="N200" s="19"/>
      <c r="O200" s="19"/>
      <c r="P200" s="21"/>
    </row>
    <row r="201" spans="1:16" x14ac:dyDescent="0.25">
      <c r="A201" s="26"/>
      <c r="B201" s="27" t="str">
        <f t="shared" si="6"/>
        <v/>
      </c>
      <c r="C201" s="19"/>
      <c r="D201" s="19"/>
      <c r="E201" s="19" t="str">
        <f>IFERROR(INDEX(Reinigungsplan!$B$3:$B$82,MATCH(D201,Reinigungsplan!$A$3:$A$82,0)),"")</f>
        <v/>
      </c>
      <c r="F201" s="19" t="str">
        <f>IFERROR(INDEX(Reinigungsplan!$C$3:$C$82,MATCH(D201,Reinigungsplan!$A$3:$A$82,0)),"")</f>
        <v/>
      </c>
      <c r="G201" s="19" t="str">
        <f>IFERROR(INDEX(Reinigungsplan!$D$3:$D$82,MATCH(D201,Reinigungsplan!$A$3:$A$82,0)),"")</f>
        <v/>
      </c>
      <c r="H201" s="19" t="str">
        <f>IFERROR(INDEX(Reinigungsplan!$E$3:$E$82,MATCH(D201,Reinigungsplan!$A$3:$A$82,0)),"")</f>
        <v/>
      </c>
      <c r="I201" s="27"/>
      <c r="J201" s="27"/>
      <c r="K201" s="19"/>
      <c r="L201" s="19"/>
      <c r="M201" s="19"/>
      <c r="N201" s="19"/>
      <c r="O201" s="19"/>
      <c r="P201" s="21"/>
    </row>
    <row r="202" spans="1:16" x14ac:dyDescent="0.25">
      <c r="A202" s="28"/>
      <c r="B202" s="29" t="str">
        <f t="shared" si="6"/>
        <v/>
      </c>
      <c r="C202" s="23"/>
      <c r="D202" s="23"/>
      <c r="E202" s="23" t="str">
        <f>IFERROR(INDEX(Reinigungsplan!$B$3:$B$82,MATCH(D202,Reinigungsplan!$A$3:$A$82,0)),"")</f>
        <v/>
      </c>
      <c r="F202" s="23" t="str">
        <f>IFERROR(INDEX(Reinigungsplan!$C$3:$C$82,MATCH(D202,Reinigungsplan!$A$3:$A$82,0)),"")</f>
        <v/>
      </c>
      <c r="G202" s="23" t="str">
        <f>IFERROR(INDEX(Reinigungsplan!$D$3:$D$82,MATCH(D202,Reinigungsplan!$A$3:$A$82,0)),"")</f>
        <v/>
      </c>
      <c r="H202" s="23" t="str">
        <f>IFERROR(INDEX(Reinigungsplan!$E$3:$E$82,MATCH(D202,Reinigungsplan!$A$3:$A$82,0)),"")</f>
        <v/>
      </c>
      <c r="I202" s="29"/>
      <c r="J202" s="29"/>
      <c r="K202" s="23"/>
      <c r="L202" s="23"/>
      <c r="M202" s="23"/>
      <c r="N202" s="23"/>
      <c r="O202" s="23"/>
      <c r="P202" s="25"/>
    </row>
  </sheetData>
  <mergeCells count="1">
    <mergeCell ref="A1:P1"/>
  </mergeCells>
  <conditionalFormatting sqref="J3:J202">
    <cfRule type="expression" dxfId="3" priority="4">
      <formula>$J3&gt;$I3*1.3</formula>
    </cfRule>
  </conditionalFormatting>
  <conditionalFormatting sqref="K3:K202">
    <cfRule type="expression" dxfId="2" priority="1">
      <formula>$K3="Nicht erledigt"</formula>
    </cfRule>
    <cfRule type="expression" dxfId="1" priority="2">
      <formula>$K3="Teilweise"</formula>
    </cfRule>
    <cfRule type="expression" dxfId="0" priority="3">
      <formula>$K3="Erledigt"</formula>
    </cfRule>
  </conditionalFormatting>
  <dataValidations count="1">
    <dataValidation type="date" sqref="A3:A202" xr:uid="{00000000-0002-0000-0200-000000000000}">
      <formula1>DATE(2026,1,1)</formula1>
      <formula2>DATE(2026,12,31)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xr:uid="{00000000-0002-0000-0200-000001000000}">
          <x14:formula1>
            <xm:f>Einstellungen!$F$4:$F$7</xm:f>
          </x14:formula1>
          <xm:sqref>C3:C202</xm:sqref>
        </x14:dataValidation>
        <x14:dataValidation type="list" xr:uid="{00000000-0002-0000-0200-000002000000}">
          <x14:formula1>
            <xm:f>Reinigungsplan!$A$3:$A$82</xm:f>
          </x14:formula1>
          <xm:sqref>D3:D202</xm:sqref>
        </x14:dataValidation>
        <x14:dataValidation type="list" xr:uid="{00000000-0002-0000-0200-000003000000}">
          <x14:formula1>
            <xm:f>Einstellungen!$D$4:$D$6</xm:f>
          </x14:formula1>
          <xm:sqref>K3:K202</xm:sqref>
        </x14:dataValidation>
        <x14:dataValidation type="list" xr:uid="{00000000-0002-0000-0200-000004000000}">
          <x14:formula1>
            <xm:f>Einstellungen!$A$19:$A$25</xm:f>
          </x14:formula1>
          <xm:sqref>L3:L202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6"/>
  <sheetViews>
    <sheetView workbookViewId="0"/>
  </sheetViews>
  <sheetFormatPr baseColWidth="10" defaultColWidth="9" defaultRowHeight="15" x14ac:dyDescent="0.25"/>
  <cols>
    <col min="1" max="1" width="22" customWidth="1"/>
    <col min="2" max="2" width="16" customWidth="1"/>
    <col min="4" max="4" width="24" customWidth="1"/>
    <col min="6" max="6" width="38" customWidth="1"/>
    <col min="7" max="7" width="10" customWidth="1"/>
    <col min="8" max="8" width="18" customWidth="1"/>
  </cols>
  <sheetData>
    <row r="1" spans="1:8" ht="21" x14ac:dyDescent="0.25">
      <c r="A1" s="53" t="s">
        <v>230</v>
      </c>
      <c r="B1" s="53"/>
      <c r="C1" s="53"/>
      <c r="D1" s="53"/>
      <c r="E1" s="53"/>
      <c r="F1" s="53"/>
      <c r="G1" s="53"/>
      <c r="H1" s="53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30" t="s">
        <v>231</v>
      </c>
      <c r="B3" s="31" t="s">
        <v>232</v>
      </c>
      <c r="C3" s="1"/>
      <c r="D3" s="36" t="s">
        <v>37</v>
      </c>
      <c r="E3" s="1"/>
      <c r="F3" s="36" t="s">
        <v>193</v>
      </c>
      <c r="G3" s="1"/>
      <c r="H3" s="1"/>
    </row>
    <row r="4" spans="1:8" x14ac:dyDescent="0.25">
      <c r="A4" s="32" t="s">
        <v>2</v>
      </c>
      <c r="B4" s="33">
        <v>1</v>
      </c>
      <c r="C4" s="1"/>
      <c r="D4" s="37" t="s">
        <v>7</v>
      </c>
      <c r="E4" s="1"/>
      <c r="F4" s="37" t="s">
        <v>115</v>
      </c>
      <c r="G4" s="1"/>
      <c r="H4" s="1"/>
    </row>
    <row r="5" spans="1:8" x14ac:dyDescent="0.25">
      <c r="A5" s="32" t="s">
        <v>233</v>
      </c>
      <c r="B5" s="33">
        <v>2</v>
      </c>
      <c r="C5" s="1"/>
      <c r="D5" s="37" t="s">
        <v>21</v>
      </c>
      <c r="E5" s="1"/>
      <c r="F5" s="37" t="s">
        <v>218</v>
      </c>
      <c r="G5" s="1"/>
      <c r="H5" s="1"/>
    </row>
    <row r="6" spans="1:8" x14ac:dyDescent="0.25">
      <c r="A6" s="32" t="s">
        <v>234</v>
      </c>
      <c r="B6" s="33">
        <v>3</v>
      </c>
      <c r="C6" s="1"/>
      <c r="D6" s="38" t="s">
        <v>24</v>
      </c>
      <c r="E6" s="1"/>
      <c r="F6" s="37" t="s">
        <v>79</v>
      </c>
      <c r="G6" s="1"/>
      <c r="H6" s="1"/>
    </row>
    <row r="7" spans="1:8" x14ac:dyDescent="0.25">
      <c r="A7" s="32" t="s">
        <v>235</v>
      </c>
      <c r="B7" s="33">
        <v>4</v>
      </c>
      <c r="C7" s="1"/>
      <c r="D7" s="1"/>
      <c r="E7" s="1"/>
      <c r="F7" s="38" t="s">
        <v>203</v>
      </c>
      <c r="G7" s="1"/>
      <c r="H7" s="1"/>
    </row>
    <row r="8" spans="1:8" x14ac:dyDescent="0.25">
      <c r="A8" s="32" t="s">
        <v>236</v>
      </c>
      <c r="B8" s="33">
        <v>5</v>
      </c>
      <c r="C8" s="1"/>
      <c r="D8" s="1"/>
      <c r="E8" s="1"/>
      <c r="F8" s="1"/>
      <c r="G8" s="1"/>
      <c r="H8" s="1"/>
    </row>
    <row r="9" spans="1:8" x14ac:dyDescent="0.25">
      <c r="A9" s="32" t="s">
        <v>237</v>
      </c>
      <c r="B9" s="33">
        <v>6</v>
      </c>
      <c r="C9" s="1"/>
      <c r="D9" s="1"/>
      <c r="E9" s="1"/>
      <c r="F9" s="1"/>
      <c r="G9" s="1"/>
      <c r="H9" s="1"/>
    </row>
    <row r="10" spans="1:8" x14ac:dyDescent="0.25">
      <c r="A10" s="32" t="s">
        <v>238</v>
      </c>
      <c r="B10" s="33">
        <v>7</v>
      </c>
      <c r="C10" s="1"/>
      <c r="D10" s="1"/>
      <c r="E10" s="1"/>
      <c r="F10" s="1"/>
      <c r="G10" s="1"/>
      <c r="H10" s="1"/>
    </row>
    <row r="11" spans="1:8" x14ac:dyDescent="0.25">
      <c r="A11" s="32" t="s">
        <v>239</v>
      </c>
      <c r="B11" s="33">
        <v>8</v>
      </c>
      <c r="C11" s="1"/>
      <c r="D11" s="1"/>
      <c r="E11" s="1"/>
      <c r="F11" s="1"/>
      <c r="G11" s="1"/>
      <c r="H11" s="1"/>
    </row>
    <row r="12" spans="1:8" x14ac:dyDescent="0.25">
      <c r="A12" s="32" t="s">
        <v>240</v>
      </c>
      <c r="B12" s="33">
        <v>9</v>
      </c>
      <c r="C12" s="1"/>
      <c r="D12" s="1"/>
      <c r="E12" s="1"/>
      <c r="F12" s="1"/>
      <c r="G12" s="1"/>
      <c r="H12" s="1"/>
    </row>
    <row r="13" spans="1:8" x14ac:dyDescent="0.25">
      <c r="A13" s="32" t="s">
        <v>241</v>
      </c>
      <c r="B13" s="33">
        <v>10</v>
      </c>
      <c r="C13" s="1"/>
      <c r="D13" s="1"/>
      <c r="E13" s="1"/>
      <c r="F13" s="1"/>
      <c r="G13" s="1"/>
      <c r="H13" s="1"/>
    </row>
    <row r="14" spans="1:8" x14ac:dyDescent="0.25">
      <c r="A14" s="32" t="s">
        <v>242</v>
      </c>
      <c r="B14" s="33">
        <v>11</v>
      </c>
      <c r="C14" s="1"/>
      <c r="D14" s="1"/>
      <c r="E14" s="1"/>
      <c r="F14" s="1"/>
      <c r="G14" s="1"/>
      <c r="H14" s="1"/>
    </row>
    <row r="15" spans="1:8" x14ac:dyDescent="0.25">
      <c r="A15" s="34" t="s">
        <v>243</v>
      </c>
      <c r="B15" s="35">
        <v>12</v>
      </c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36" t="s">
        <v>244</v>
      </c>
      <c r="B18" s="1"/>
      <c r="C18" s="1"/>
      <c r="D18" s="36" t="s">
        <v>245</v>
      </c>
      <c r="E18" s="1"/>
      <c r="F18" s="30" t="s">
        <v>41</v>
      </c>
      <c r="G18" s="31" t="s">
        <v>246</v>
      </c>
      <c r="H18" s="1"/>
    </row>
    <row r="19" spans="1:8" x14ac:dyDescent="0.25">
      <c r="A19" s="37" t="s">
        <v>209</v>
      </c>
      <c r="B19" s="1"/>
      <c r="C19" s="1"/>
      <c r="D19" s="37" t="s">
        <v>20</v>
      </c>
      <c r="E19" s="1"/>
      <c r="F19" s="32" t="s">
        <v>55</v>
      </c>
      <c r="G19" s="33">
        <v>1</v>
      </c>
      <c r="H19" s="1"/>
    </row>
    <row r="20" spans="1:8" x14ac:dyDescent="0.25">
      <c r="A20" s="37" t="s">
        <v>215</v>
      </c>
      <c r="B20" s="1"/>
      <c r="C20" s="1"/>
      <c r="D20" s="37" t="s">
        <v>23</v>
      </c>
      <c r="E20" s="1"/>
      <c r="F20" s="32" t="s">
        <v>56</v>
      </c>
      <c r="G20" s="33">
        <v>1</v>
      </c>
      <c r="H20" s="1"/>
    </row>
    <row r="21" spans="1:8" x14ac:dyDescent="0.25">
      <c r="A21" s="37" t="s">
        <v>204</v>
      </c>
      <c r="B21" s="1"/>
      <c r="C21" s="1"/>
      <c r="D21" s="37" t="s">
        <v>26</v>
      </c>
      <c r="E21" s="1"/>
      <c r="F21" s="32" t="s">
        <v>133</v>
      </c>
      <c r="G21" s="33">
        <v>1</v>
      </c>
      <c r="H21" s="1"/>
    </row>
    <row r="22" spans="1:8" x14ac:dyDescent="0.25">
      <c r="A22" s="37" t="s">
        <v>207</v>
      </c>
      <c r="B22" s="1"/>
      <c r="C22" s="1"/>
      <c r="D22" s="37" t="s">
        <v>27</v>
      </c>
      <c r="E22" s="1"/>
      <c r="F22" s="32" t="s">
        <v>75</v>
      </c>
      <c r="G22" s="33">
        <v>7</v>
      </c>
      <c r="H22" s="1"/>
    </row>
    <row r="23" spans="1:8" x14ac:dyDescent="0.25">
      <c r="A23" s="37" t="s">
        <v>214</v>
      </c>
      <c r="B23" s="1"/>
      <c r="C23" s="1"/>
      <c r="D23" s="37" t="s">
        <v>28</v>
      </c>
      <c r="E23" s="1"/>
      <c r="F23" s="32" t="s">
        <v>157</v>
      </c>
      <c r="G23" s="33">
        <v>30</v>
      </c>
      <c r="H23" s="1"/>
    </row>
    <row r="24" spans="1:8" x14ac:dyDescent="0.25">
      <c r="A24" s="37" t="s">
        <v>212</v>
      </c>
      <c r="B24" s="1"/>
      <c r="C24" s="1"/>
      <c r="D24" s="37" t="s">
        <v>29</v>
      </c>
      <c r="E24" s="1"/>
      <c r="F24" s="32" t="s">
        <v>187</v>
      </c>
      <c r="G24" s="33">
        <v>91</v>
      </c>
      <c r="H24" s="1"/>
    </row>
    <row r="25" spans="1:8" x14ac:dyDescent="0.25">
      <c r="A25" s="38" t="s">
        <v>136</v>
      </c>
      <c r="B25" s="1"/>
      <c r="C25" s="1"/>
      <c r="D25" s="37" t="s">
        <v>30</v>
      </c>
      <c r="E25" s="1"/>
      <c r="F25" s="34" t="s">
        <v>247</v>
      </c>
      <c r="G25" s="35">
        <v>365</v>
      </c>
      <c r="H25" s="1"/>
    </row>
    <row r="26" spans="1:8" x14ac:dyDescent="0.25">
      <c r="A26" s="1"/>
      <c r="B26" s="1"/>
      <c r="C26" s="1"/>
      <c r="D26" s="37" t="s">
        <v>31</v>
      </c>
      <c r="E26" s="1"/>
      <c r="F26" s="1"/>
      <c r="G26" s="1"/>
      <c r="H26" s="1"/>
    </row>
    <row r="27" spans="1:8" x14ac:dyDescent="0.25">
      <c r="A27" s="1"/>
      <c r="B27" s="1"/>
      <c r="C27" s="1"/>
      <c r="D27" s="38" t="s">
        <v>32</v>
      </c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36" t="s">
        <v>248</v>
      </c>
      <c r="B29" s="1"/>
      <c r="C29" s="1"/>
      <c r="D29" s="36" t="s">
        <v>44</v>
      </c>
      <c r="E29" s="1"/>
      <c r="F29" s="36" t="s">
        <v>46</v>
      </c>
      <c r="G29" s="1"/>
      <c r="H29" s="1"/>
    </row>
    <row r="30" spans="1:8" x14ac:dyDescent="0.25">
      <c r="A30" s="37" t="s">
        <v>76</v>
      </c>
      <c r="B30" s="1"/>
      <c r="C30" s="1"/>
      <c r="D30" s="37" t="s">
        <v>94</v>
      </c>
      <c r="E30" s="1"/>
      <c r="F30" s="37" t="s">
        <v>65</v>
      </c>
      <c r="G30" s="1"/>
      <c r="H30" s="1"/>
    </row>
    <row r="31" spans="1:8" x14ac:dyDescent="0.25">
      <c r="A31" s="37" t="s">
        <v>83</v>
      </c>
      <c r="B31" s="1"/>
      <c r="C31" s="1"/>
      <c r="D31" s="37" t="s">
        <v>57</v>
      </c>
      <c r="E31" s="1"/>
      <c r="F31" s="37" t="s">
        <v>59</v>
      </c>
      <c r="G31" s="1"/>
      <c r="H31" s="1"/>
    </row>
    <row r="32" spans="1:8" x14ac:dyDescent="0.25">
      <c r="A32" s="37" t="s">
        <v>99</v>
      </c>
      <c r="B32" s="1"/>
      <c r="C32" s="1"/>
      <c r="D32" s="37" t="s">
        <v>69</v>
      </c>
      <c r="E32" s="1"/>
      <c r="F32" s="37" t="s">
        <v>78</v>
      </c>
      <c r="G32" s="1"/>
      <c r="H32" s="1"/>
    </row>
    <row r="33" spans="1:8" x14ac:dyDescent="0.25">
      <c r="A33" s="37" t="s">
        <v>111</v>
      </c>
      <c r="B33" s="1"/>
      <c r="C33" s="1"/>
      <c r="D33" s="37" t="s">
        <v>134</v>
      </c>
      <c r="E33" s="1"/>
      <c r="F33" s="37" t="s">
        <v>90</v>
      </c>
      <c r="G33" s="1"/>
      <c r="H33" s="1"/>
    </row>
    <row r="34" spans="1:8" x14ac:dyDescent="0.25">
      <c r="A34" s="37" t="s">
        <v>105</v>
      </c>
      <c r="B34" s="1"/>
      <c r="C34" s="1"/>
      <c r="D34" s="37" t="s">
        <v>173</v>
      </c>
      <c r="E34" s="1"/>
      <c r="F34" s="37" t="s">
        <v>71</v>
      </c>
      <c r="G34" s="1"/>
      <c r="H34" s="1"/>
    </row>
    <row r="35" spans="1:8" x14ac:dyDescent="0.25">
      <c r="A35" s="37" t="s">
        <v>147</v>
      </c>
      <c r="B35" s="1"/>
      <c r="C35" s="1"/>
      <c r="D35" s="37" t="s">
        <v>249</v>
      </c>
      <c r="E35" s="1"/>
      <c r="F35" s="37" t="s">
        <v>174</v>
      </c>
      <c r="G35" s="1"/>
      <c r="H35" s="1"/>
    </row>
    <row r="36" spans="1:8" x14ac:dyDescent="0.25">
      <c r="A36" s="37" t="s">
        <v>166</v>
      </c>
      <c r="B36" s="1"/>
      <c r="C36" s="1"/>
      <c r="D36" s="37" t="s">
        <v>106</v>
      </c>
      <c r="E36" s="1"/>
      <c r="F36" s="38" t="s">
        <v>135</v>
      </c>
      <c r="G36" s="1"/>
      <c r="H36" s="1"/>
    </row>
    <row r="37" spans="1:8" x14ac:dyDescent="0.25">
      <c r="A37" s="37" t="s">
        <v>56</v>
      </c>
      <c r="B37" s="1"/>
      <c r="C37" s="1"/>
      <c r="D37" s="37" t="s">
        <v>88</v>
      </c>
      <c r="E37" s="1"/>
      <c r="F37" s="1"/>
      <c r="G37" s="1"/>
      <c r="H37" s="1"/>
    </row>
    <row r="38" spans="1:8" x14ac:dyDescent="0.25">
      <c r="A38" s="38" t="s">
        <v>250</v>
      </c>
      <c r="B38" s="1"/>
      <c r="C38" s="1"/>
      <c r="D38" s="37" t="s">
        <v>189</v>
      </c>
      <c r="E38" s="1"/>
      <c r="F38" s="1"/>
      <c r="G38" s="1"/>
      <c r="H38" s="1"/>
    </row>
    <row r="39" spans="1:8" x14ac:dyDescent="0.25">
      <c r="A39" s="1"/>
      <c r="B39" s="1"/>
      <c r="C39" s="1"/>
      <c r="D39" s="38" t="s">
        <v>143</v>
      </c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40" t="s">
        <v>251</v>
      </c>
      <c r="B41" s="40"/>
      <c r="C41" s="40"/>
      <c r="D41" s="40"/>
      <c r="E41" s="40"/>
      <c r="F41" s="40"/>
      <c r="G41" s="40"/>
      <c r="H41" s="40"/>
    </row>
    <row r="42" spans="1:8" ht="76.5" x14ac:dyDescent="0.25">
      <c r="A42" s="1" t="s">
        <v>252</v>
      </c>
      <c r="B42" s="1" t="s">
        <v>253</v>
      </c>
      <c r="C42" s="1"/>
      <c r="D42" s="1"/>
      <c r="E42" s="1"/>
      <c r="F42" s="1"/>
      <c r="G42" s="1"/>
      <c r="H42" s="1"/>
    </row>
    <row r="43" spans="1:8" ht="102" x14ac:dyDescent="0.25">
      <c r="A43" s="1" t="s">
        <v>254</v>
      </c>
      <c r="B43" s="1" t="s">
        <v>255</v>
      </c>
      <c r="C43" s="1"/>
      <c r="D43" s="1"/>
      <c r="E43" s="1"/>
      <c r="F43" s="1"/>
      <c r="G43" s="1"/>
      <c r="H43" s="1"/>
    </row>
    <row r="44" spans="1:8" ht="89.25" x14ac:dyDescent="0.25">
      <c r="A44" s="1" t="s">
        <v>256</v>
      </c>
      <c r="B44" s="1" t="s">
        <v>257</v>
      </c>
      <c r="C44" s="1"/>
      <c r="D44" s="1"/>
      <c r="E44" s="1"/>
      <c r="F44" s="1"/>
      <c r="G44" s="1"/>
      <c r="H44" s="1"/>
    </row>
    <row r="45" spans="1:8" ht="63.75" x14ac:dyDescent="0.25">
      <c r="A45" s="1" t="s">
        <v>258</v>
      </c>
      <c r="B45" s="1" t="s">
        <v>259</v>
      </c>
      <c r="C45" s="1"/>
      <c r="D45" s="1"/>
      <c r="E45" s="1"/>
      <c r="F45" s="1"/>
      <c r="G45" s="1"/>
      <c r="H45" s="1"/>
    </row>
    <row r="46" spans="1:8" ht="89.25" x14ac:dyDescent="0.25">
      <c r="A46" s="1" t="s">
        <v>260</v>
      </c>
      <c r="B46" s="1" t="s">
        <v>261</v>
      </c>
      <c r="C46" s="1"/>
      <c r="D46" s="1"/>
      <c r="E46" s="1"/>
      <c r="F46" s="1"/>
      <c r="G46" s="1"/>
      <c r="H46" s="1"/>
    </row>
  </sheetData>
  <mergeCells count="2">
    <mergeCell ref="A1:H1"/>
    <mergeCell ref="A41:H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Dashboard</vt:lpstr>
      <vt:lpstr>Reinigungsplan</vt:lpstr>
      <vt:lpstr>Protokoll</vt:lpstr>
      <vt:lpstr>Einstellungen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2026-06-01T11:26:49Z</dcterms:modified>
</cp:coreProperties>
</file>