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E506B9DF-5006-446C-9E17-9C41A5A39F81}" xr6:coauthVersionLast="47" xr6:coauthVersionMax="47" xr10:uidLastSave="{00000000-0000-0000-0000-000000000000}"/>
  <bookViews>
    <workbookView xWindow="1035" yWindow="1035" windowWidth="25500" windowHeight="13500" tabRatio="500" activeTab="2" xr2:uid="{00000000-000D-0000-FFFF-FFFF00000000}"/>
  </bookViews>
  <sheets>
    <sheet name="Anleitung" sheetId="1" r:id="rId1"/>
    <sheet name="Mitarbeiter" sheetId="2" r:id="rId2"/>
    <sheet name="Einsatzplanung" sheetId="3" r:id="rId3"/>
    <sheet name="Auswertung" sheetId="4" r:id="rId4"/>
  </sheets>
  <definedNames>
    <definedName name="_xlnm.Print_Titles" localSheetId="1">Mitarbeiter!$4:$4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Z23" i="4" l="1"/>
  <c r="S23" i="4"/>
  <c r="R23" i="4"/>
  <c r="P23" i="4"/>
  <c r="F23" i="4"/>
  <c r="A5" i="4"/>
  <c r="AI19" i="3"/>
  <c r="AE23" i="4" s="1"/>
  <c r="AH19" i="3"/>
  <c r="AD23" i="4" s="1"/>
  <c r="AG19" i="3"/>
  <c r="AC23" i="4" s="1"/>
  <c r="AF19" i="3"/>
  <c r="AB23" i="4" s="1"/>
  <c r="AE19" i="3"/>
  <c r="AA23" i="4" s="1"/>
  <c r="AD19" i="3"/>
  <c r="AC19" i="3"/>
  <c r="Y23" i="4" s="1"/>
  <c r="AB19" i="3"/>
  <c r="X23" i="4" s="1"/>
  <c r="AA19" i="3"/>
  <c r="W23" i="4" s="1"/>
  <c r="Z19" i="3"/>
  <c r="V23" i="4" s="1"/>
  <c r="Y19" i="3"/>
  <c r="U23" i="4" s="1"/>
  <c r="X19" i="3"/>
  <c r="T23" i="4" s="1"/>
  <c r="W19" i="3"/>
  <c r="V19" i="3"/>
  <c r="U19" i="3"/>
  <c r="Q23" i="4" s="1"/>
  <c r="T19" i="3"/>
  <c r="S19" i="3"/>
  <c r="O23" i="4" s="1"/>
  <c r="R19" i="3"/>
  <c r="N23" i="4" s="1"/>
  <c r="Q19" i="3"/>
  <c r="M23" i="4" s="1"/>
  <c r="P19" i="3"/>
  <c r="L23" i="4" s="1"/>
  <c r="O19" i="3"/>
  <c r="K23" i="4" s="1"/>
  <c r="N19" i="3"/>
  <c r="J23" i="4" s="1"/>
  <c r="M19" i="3"/>
  <c r="I23" i="4" s="1"/>
  <c r="L19" i="3"/>
  <c r="H23" i="4" s="1"/>
  <c r="K19" i="3"/>
  <c r="G23" i="4" s="1"/>
  <c r="J19" i="3"/>
  <c r="I19" i="3"/>
  <c r="E23" i="4" s="1"/>
  <c r="H19" i="3"/>
  <c r="D23" i="4" s="1"/>
  <c r="G19" i="3"/>
  <c r="C23" i="4" s="1"/>
  <c r="F19" i="3"/>
  <c r="B23" i="4" s="1"/>
  <c r="E19" i="3"/>
  <c r="A23" i="4" s="1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AO16" i="3"/>
  <c r="AN16" i="3"/>
  <c r="H21" i="4" s="1"/>
  <c r="AM16" i="3"/>
  <c r="G21" i="4" s="1"/>
  <c r="AJ16" i="3"/>
  <c r="C21" i="4" s="1"/>
  <c r="D16" i="3"/>
  <c r="AK16" i="3" s="1"/>
  <c r="C16" i="3"/>
  <c r="B21" i="4" s="1"/>
  <c r="B16" i="3"/>
  <c r="A21" i="4" s="1"/>
  <c r="AO15" i="3"/>
  <c r="AN15" i="3"/>
  <c r="H20" i="4" s="1"/>
  <c r="AM15" i="3"/>
  <c r="G20" i="4" s="1"/>
  <c r="AJ15" i="3"/>
  <c r="D15" i="3"/>
  <c r="AK15" i="3" s="1"/>
  <c r="D20" i="4" s="1"/>
  <c r="C15" i="3"/>
  <c r="B20" i="4" s="1"/>
  <c r="B15" i="3"/>
  <c r="A20" i="4" s="1"/>
  <c r="AO14" i="3"/>
  <c r="AN14" i="3"/>
  <c r="H19" i="4" s="1"/>
  <c r="AM14" i="3"/>
  <c r="G19" i="4" s="1"/>
  <c r="AJ14" i="3"/>
  <c r="D14" i="3"/>
  <c r="AK14" i="3" s="1"/>
  <c r="D19" i="4" s="1"/>
  <c r="C14" i="3"/>
  <c r="B19" i="4" s="1"/>
  <c r="B14" i="3"/>
  <c r="A19" i="4" s="1"/>
  <c r="AO13" i="3"/>
  <c r="AN13" i="3"/>
  <c r="H18" i="4" s="1"/>
  <c r="AM13" i="3"/>
  <c r="G18" i="4" s="1"/>
  <c r="AJ13" i="3"/>
  <c r="C18" i="4" s="1"/>
  <c r="D13" i="3"/>
  <c r="AK13" i="3" s="1"/>
  <c r="D18" i="4" s="1"/>
  <c r="C13" i="3"/>
  <c r="B18" i="4" s="1"/>
  <c r="B13" i="3"/>
  <c r="A18" i="4" s="1"/>
  <c r="AO12" i="3"/>
  <c r="AN12" i="3"/>
  <c r="H17" i="4" s="1"/>
  <c r="AM12" i="3"/>
  <c r="G17" i="4" s="1"/>
  <c r="AJ12" i="3"/>
  <c r="AL12" i="3" s="1"/>
  <c r="E17" i="4" s="1"/>
  <c r="D12" i="3"/>
  <c r="AK12" i="3" s="1"/>
  <c r="D17" i="4" s="1"/>
  <c r="C12" i="3"/>
  <c r="B17" i="4" s="1"/>
  <c r="B12" i="3"/>
  <c r="A17" i="4" s="1"/>
  <c r="AO11" i="3"/>
  <c r="AN11" i="3"/>
  <c r="H16" i="4" s="1"/>
  <c r="AM11" i="3"/>
  <c r="G16" i="4" s="1"/>
  <c r="AJ11" i="3"/>
  <c r="D11" i="3"/>
  <c r="AK11" i="3" s="1"/>
  <c r="D16" i="4" s="1"/>
  <c r="C11" i="3"/>
  <c r="B16" i="4" s="1"/>
  <c r="B11" i="3"/>
  <c r="A16" i="4" s="1"/>
  <c r="AO10" i="3"/>
  <c r="AN10" i="3"/>
  <c r="H15" i="4" s="1"/>
  <c r="AM10" i="3"/>
  <c r="G15" i="4" s="1"/>
  <c r="AJ10" i="3"/>
  <c r="C15" i="4" s="1"/>
  <c r="D10" i="3"/>
  <c r="AK10" i="3" s="1"/>
  <c r="D15" i="4" s="1"/>
  <c r="C10" i="3"/>
  <c r="B15" i="4" s="1"/>
  <c r="B10" i="3"/>
  <c r="A15" i="4" s="1"/>
  <c r="AO9" i="3"/>
  <c r="AN9" i="3"/>
  <c r="H14" i="4" s="1"/>
  <c r="AM9" i="3"/>
  <c r="G14" i="4" s="1"/>
  <c r="AK9" i="3"/>
  <c r="D14" i="4" s="1"/>
  <c r="AJ9" i="3"/>
  <c r="C14" i="4" s="1"/>
  <c r="F14" i="4" s="1"/>
  <c r="D9" i="3"/>
  <c r="C9" i="3"/>
  <c r="B14" i="4" s="1"/>
  <c r="B9" i="3"/>
  <c r="A14" i="4" s="1"/>
  <c r="AO8" i="3"/>
  <c r="AN8" i="3"/>
  <c r="H13" i="4" s="1"/>
  <c r="AM8" i="3"/>
  <c r="G13" i="4" s="1"/>
  <c r="AJ8" i="3"/>
  <c r="C13" i="4" s="1"/>
  <c r="D8" i="3"/>
  <c r="AK8" i="3" s="1"/>
  <c r="D13" i="4" s="1"/>
  <c r="C8" i="3"/>
  <c r="B13" i="4" s="1"/>
  <c r="B8" i="3"/>
  <c r="A13" i="4" s="1"/>
  <c r="AO7" i="3"/>
  <c r="B28" i="4" s="1"/>
  <c r="AN7" i="3"/>
  <c r="H12" i="4" s="1"/>
  <c r="AM7" i="3"/>
  <c r="G12" i="4" s="1"/>
  <c r="AL7" i="3"/>
  <c r="E12" i="4" s="1"/>
  <c r="AK7" i="3"/>
  <c r="D12" i="4" s="1"/>
  <c r="AJ7" i="3"/>
  <c r="C12" i="4" s="1"/>
  <c r="F12" i="4" s="1"/>
  <c r="D7" i="3"/>
  <c r="C7" i="3"/>
  <c r="B12" i="4" s="1"/>
  <c r="B7" i="3"/>
  <c r="A12" i="4" s="1"/>
  <c r="F15" i="4" l="1"/>
  <c r="F18" i="4"/>
  <c r="AL16" i="3"/>
  <c r="E21" i="4" s="1"/>
  <c r="D21" i="4"/>
  <c r="F21" i="4"/>
  <c r="F13" i="4"/>
  <c r="AL15" i="3"/>
  <c r="E20" i="4" s="1"/>
  <c r="AL11" i="3"/>
  <c r="E16" i="4" s="1"/>
  <c r="AL14" i="3"/>
  <c r="E19" i="4" s="1"/>
  <c r="AL13" i="3"/>
  <c r="E18" i="4" s="1"/>
  <c r="C16" i="4"/>
  <c r="F16" i="4" s="1"/>
  <c r="AJ17" i="3"/>
  <c r="C5" i="4" s="1"/>
  <c r="AK17" i="3"/>
  <c r="E5" i="4" s="1"/>
  <c r="AL9" i="3"/>
  <c r="E14" i="4" s="1"/>
  <c r="AL10" i="3"/>
  <c r="E15" i="4" s="1"/>
  <c r="AM17" i="3"/>
  <c r="C19" i="4"/>
  <c r="F19" i="4" s="1"/>
  <c r="AN17" i="3"/>
  <c r="AO17" i="3"/>
  <c r="C17" i="4"/>
  <c r="F17" i="4" s="1"/>
  <c r="C20" i="4"/>
  <c r="F20" i="4" s="1"/>
  <c r="AL8" i="3"/>
  <c r="E13" i="4" s="1"/>
  <c r="B26" i="4" l="1"/>
  <c r="E8" i="4"/>
  <c r="C8" i="4"/>
  <c r="AL17" i="3"/>
  <c r="A8" i="4"/>
  <c r="G5" i="4"/>
  <c r="B27" i="4"/>
  <c r="G8" i="4"/>
</calcChain>
</file>

<file path=xl/sharedStrings.xml><?xml version="1.0" encoding="utf-8"?>
<sst xmlns="http://schemas.openxmlformats.org/spreadsheetml/2006/main" count="549" uniqueCount="157">
  <si>
    <t>Personaleinsatzplanung 2026</t>
  </si>
  <si>
    <t>Excel-Vorlage für die monatliche Schicht- und Dienstplanung  ·  Musterfirma GmbH</t>
  </si>
  <si>
    <t>So funktioniert die Vorlage</t>
  </si>
  <si>
    <t>1. Mitarbeiter</t>
  </si>
  <si>
    <t>Tragen Sie im Blatt „Mitarbeiter“ alle Stammdaten ein (Personalnummer, Name, Abteilung, Soll-Stunden/Woche, Urlaubsanspruch usw.). Diese Daten sind die zentrale Quelle für die gesamte Vorlage.</t>
  </si>
  <si>
    <t>2. Einsatzplanung</t>
  </si>
  <si>
    <t>Tragen Sie im Blatt „Einsatzplanung“ links die Personalnummer ein – Name, Abteilung und Soll-Stunden werden automatisch übernommen. Wählen Sie für jeden Tag per Dropdown ein Kürzel aus der Legende (z. B. F, S, N, U, K). Stunden, Salden und Fehltage werden automatisch berechnet.</t>
  </si>
  <si>
    <t>3. Auswertung</t>
  </si>
  <si>
    <t>Im Blatt „Auswertung“ sehen Sie auf einen Blick die wichtigsten Kennzahlen: geplante Stunden, Auslastung, Über- und Minderstunden, Abwesenheiten sowie die Tagesbesetzung im Monatsverlauf.</t>
  </si>
  <si>
    <t>4. Neuer Monat</t>
  </si>
  <si>
    <t>Für einen neuen Monat öffnen Sie das Blatt „Einsatzplanung“, passen Sie „Monatsbeginn“ und „Monatsende“ (Zellen B3/D3) an und ersetzen Sie die Tageskürzel in der Tabelle.</t>
  </si>
  <si>
    <t>Kürzel-Übersicht</t>
  </si>
  <si>
    <t>T</t>
  </si>
  <si>
    <t>Tagdienst</t>
  </si>
  <si>
    <t>08:00–16:30 Uhr, 8 Std.</t>
  </si>
  <si>
    <t>F</t>
  </si>
  <si>
    <t>Frühschicht</t>
  </si>
  <si>
    <t>06:00–14:00 Uhr, 8 Std.</t>
  </si>
  <si>
    <t>S</t>
  </si>
  <si>
    <t>Spätschicht</t>
  </si>
  <si>
    <t>14:00–22:00 Uhr, 8 Std.</t>
  </si>
  <si>
    <t>N</t>
  </si>
  <si>
    <t>Nachtschicht</t>
  </si>
  <si>
    <t>22:00–06:00 Uhr, 8 Std.</t>
  </si>
  <si>
    <t>U</t>
  </si>
  <si>
    <t>Urlaub</t>
  </si>
  <si>
    <t>ganzer Tag, 0 Std.</t>
  </si>
  <si>
    <t>K</t>
  </si>
  <si>
    <t>Krankheit</t>
  </si>
  <si>
    <t>FT</t>
  </si>
  <si>
    <t>Feiertag</t>
  </si>
  <si>
    <t>FZ</t>
  </si>
  <si>
    <t>Freizeitausgleich</t>
  </si>
  <si>
    <t>-</t>
  </si>
  <si>
    <t>Frei / nicht eingeteilt</t>
  </si>
  <si>
    <t>0 Std.</t>
  </si>
  <si>
    <t>Rechtlicher Hinweis</t>
  </si>
  <si>
    <t>Diese Vorlage dient als organisatorisches Hilfsmittel und ersetzt keine arbeitsrechtliche Beratung. Bitte beachten Sie bei der Personaleinsatzplanung insbesondere die Vorgaben des Arbeitszeitgesetzes (z. B. max. 8 Std./Tag, Ruhezeiten, Pausenregelungen) sowie geltende Tarifverträge und Betriebsvereinbarungen.</t>
  </si>
  <si>
    <t>Mitarbeiterstammdaten – Musterfirma GmbH</t>
  </si>
  <si>
    <t>Zentrale Datenbasis für die Personaleinsatzplanung – Änderungen hier wirken sich automatisch auf die Tabellenblätter „Einsatzplanung“ und „Auswertung“ aus.</t>
  </si>
  <si>
    <t>Personalnr.</t>
  </si>
  <si>
    <t>Name</t>
  </si>
  <si>
    <t>Abteilung</t>
  </si>
  <si>
    <t>Position</t>
  </si>
  <si>
    <t>Beschäftigungsart</t>
  </si>
  <si>
    <t>Soll-Std./Woche</t>
  </si>
  <si>
    <t>Eintrittsdatum</t>
  </si>
  <si>
    <t>Urlaubsanspruch
(Tage/Jahr)</t>
  </si>
  <si>
    <t>Resturlaub
Vorjahr</t>
  </si>
  <si>
    <t>E-Mail</t>
  </si>
  <si>
    <t>Telefon</t>
  </si>
  <si>
    <t>P-1001</t>
  </si>
  <si>
    <t>Sandra Hoffmann</t>
  </si>
  <si>
    <t>Verkauf</t>
  </si>
  <si>
    <t>Verkäuferin</t>
  </si>
  <si>
    <t>Vollzeit</t>
  </si>
  <si>
    <t>s.hoffmann@musterfirma.de</t>
  </si>
  <si>
    <t>0441 555-101</t>
  </si>
  <si>
    <t>P-1002</t>
  </si>
  <si>
    <t>Markus Bauer</t>
  </si>
  <si>
    <t>Teamleiter Verkauf</t>
  </si>
  <si>
    <t>m.bauer@musterfirma.de</t>
  </si>
  <si>
    <t>0441 555-102</t>
  </si>
  <si>
    <t>P-1003</t>
  </si>
  <si>
    <t>Julia Schreiber</t>
  </si>
  <si>
    <t>Kundenservice</t>
  </si>
  <si>
    <t>Kundenberaterin</t>
  </si>
  <si>
    <t>Teilzeit</t>
  </si>
  <si>
    <t>j.schreiber@musterfirma.de</t>
  </si>
  <si>
    <t>0441 555-103</t>
  </si>
  <si>
    <t>P-1004</t>
  </si>
  <si>
    <t>Thomas Vogel</t>
  </si>
  <si>
    <t>Logistik</t>
  </si>
  <si>
    <t>Lagerist</t>
  </si>
  <si>
    <t>t.vogel@musterfirma.de</t>
  </si>
  <si>
    <t>0441 555-104</t>
  </si>
  <si>
    <t>P-1005</t>
  </si>
  <si>
    <t>Nina Krüger</t>
  </si>
  <si>
    <t>Produktion</t>
  </si>
  <si>
    <t>Schichtleiterin</t>
  </si>
  <si>
    <t>n.krueger@musterfirma.de</t>
  </si>
  <si>
    <t>0441 555-105</t>
  </si>
  <si>
    <t>P-1006</t>
  </si>
  <si>
    <t>David Lehmann</t>
  </si>
  <si>
    <t>Maschinenführer</t>
  </si>
  <si>
    <t>d.lehmann@musterfirma.de</t>
  </si>
  <si>
    <t>0441 555-106</t>
  </si>
  <si>
    <t>P-1007</t>
  </si>
  <si>
    <t>Laura Fischer</t>
  </si>
  <si>
    <t>Verwaltung</t>
  </si>
  <si>
    <t>Sachbearbeiterin</t>
  </si>
  <si>
    <t>l.fischer@musterfirma.de</t>
  </si>
  <si>
    <t>0441 555-107</t>
  </si>
  <si>
    <t>P-1008</t>
  </si>
  <si>
    <t>Patrick Neumann</t>
  </si>
  <si>
    <t>p.neumann@musterfirma.de</t>
  </si>
  <si>
    <t>0441 555-108</t>
  </si>
  <si>
    <t>P-1009</t>
  </si>
  <si>
    <t>Anna Lindner</t>
  </si>
  <si>
    <t>a.lindner@musterfirma.de</t>
  </si>
  <si>
    <t>0441 555-109</t>
  </si>
  <si>
    <t>P-1010</t>
  </si>
  <si>
    <t>Stefan Brandt</t>
  </si>
  <si>
    <t>Teamleiter Verwaltung</t>
  </si>
  <si>
    <t>s.brandt@musterfirma.de</t>
  </si>
  <si>
    <t>0441 555-110</t>
  </si>
  <si>
    <t>Personaleinsatzplanung – Monatsübersicht</t>
  </si>
  <si>
    <t>Musterfirma GmbH   |   Standort Oldenburg   |   Zeitraum: März 2026   |   Stand: 27.02.2026   |   Erstellt von: Stefan Brandt</t>
  </si>
  <si>
    <t>Monatsbeginn:</t>
  </si>
  <si>
    <t>Monatsende:</t>
  </si>
  <si>
    <t>Blaue Felder = manuell editierbar  |  Tageskürzel über Dropdown auswählen (Spalte E ff.)</t>
  </si>
  <si>
    <t>Soll-Std.
/Woche</t>
  </si>
  <si>
    <t>So</t>
  </si>
  <si>
    <t>Mo</t>
  </si>
  <si>
    <t>Di</t>
  </si>
  <si>
    <t>Mi</t>
  </si>
  <si>
    <t>Do</t>
  </si>
  <si>
    <t>Fr</t>
  </si>
  <si>
    <t>Sa</t>
  </si>
  <si>
    <t>Ist-Std.
(Monat)</t>
  </si>
  <si>
    <t>Soll-Std.
(Monat)</t>
  </si>
  <si>
    <t>Differenz
(Std.)</t>
  </si>
  <si>
    <t>Urlaub
(Tage)</t>
  </si>
  <si>
    <t>Krank
(Tage)</t>
  </si>
  <si>
    <t>Sonstige
(Tage)</t>
  </si>
  <si>
    <t>GESAMT</t>
  </si>
  <si>
    <t>Besetzung / Tag</t>
  </si>
  <si>
    <t>Kürzel-Legende  (Grundlage für Dropdown-Auswahl &amp; Stundenberechnung)</t>
  </si>
  <si>
    <t>Kürzel</t>
  </si>
  <si>
    <t>Bezeichnung</t>
  </si>
  <si>
    <t>Uhrzeit</t>
  </si>
  <si>
    <t>Stunden</t>
  </si>
  <si>
    <t>08:00–16:30</t>
  </si>
  <si>
    <t>06:00–14:00</t>
  </si>
  <si>
    <t>14:00–22:00</t>
  </si>
  <si>
    <t>22:00–06:00</t>
  </si>
  <si>
    <t>–</t>
  </si>
  <si>
    <t>Hinweis: Tageskürzel je Mitarbeiter über Dropdown (Spalten E–AI) auswählen. Stunden, Salden und Auswertung aktualisieren sich automatisch.</t>
  </si>
  <si>
    <t>Auswertung – März 2026</t>
  </si>
  <si>
    <t>Automatisch berechnete Kennzahlen auf Basis des Tabellenblatts „Einsatzplanung“</t>
  </si>
  <si>
    <t>Mitarbeiter gesamt</t>
  </si>
  <si>
    <t>Geplante Stunden</t>
  </si>
  <si>
    <t>Soll-Stunden (Monat)</t>
  </si>
  <si>
    <t>Auslastung</t>
  </si>
  <si>
    <t>Überstunden gesamt</t>
  </si>
  <si>
    <t>Minderstunden gesamt</t>
  </si>
  <si>
    <t>Urlaubstage gesamt</t>
  </si>
  <si>
    <t>Krankheitstage gesamt</t>
  </si>
  <si>
    <t>Stunden- und Abwesenheitsübersicht je Mitarbeiter</t>
  </si>
  <si>
    <t>Ist-Std.</t>
  </si>
  <si>
    <t>Soll-Std.</t>
  </si>
  <si>
    <t>Differenz</t>
  </si>
  <si>
    <t>Urlaub (Tage)</t>
  </si>
  <si>
    <t>Krank (Tage)</t>
  </si>
  <si>
    <t>Abwesenheitsart</t>
  </si>
  <si>
    <t>Tage</t>
  </si>
  <si>
    <t>Sonstige (Feiertag/FZ)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</si>
</sst>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\+0.0;\-0.0;0.0"/>
    <numFmt numFmtId="166" formatCode="0.0%"/>
  </numFmts>
  <fonts count="32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i/>
      <sz val="11"/>
      <color rgb="FFFFFFFF"/>
      <name val="Calibri"/>
      <charset val="1"/>
    </font>
    <font>
      <b/>
      <sz val="13"/>
      <color rgb="FF1F3864"/>
      <name val="Calibri"/>
      <charset val="1"/>
    </font>
    <font>
      <b/>
      <sz val="10"/>
      <color rgb="FF2E5C9A"/>
      <name val="Calibri"/>
      <charset val="1"/>
    </font>
    <font>
      <sz val="10"/>
      <color rgb="FF1F1F1F"/>
      <name val="Calibri"/>
      <charset val="1"/>
    </font>
    <font>
      <b/>
      <sz val="10"/>
      <color rgb="FFFFFFFF"/>
      <name val="Calibri"/>
      <charset val="1"/>
    </font>
    <font>
      <i/>
      <sz val="9"/>
      <color rgb="FF44546A"/>
      <name val="Calibri"/>
      <charset val="1"/>
    </font>
    <font>
      <b/>
      <sz val="16"/>
      <color rgb="FFFFFFFF"/>
      <name val="Calibri"/>
      <charset val="1"/>
    </font>
    <font>
      <i/>
      <sz val="10"/>
      <color rgb="FF44546A"/>
      <name val="Calibri"/>
      <charset val="1"/>
    </font>
    <font>
      <b/>
      <sz val="18"/>
      <color rgb="FFFFFFFF"/>
      <name val="Calibri"/>
      <charset val="1"/>
    </font>
    <font>
      <i/>
      <sz val="10"/>
      <color rgb="FFFFFFFF"/>
      <name val="Calibri"/>
      <charset val="1"/>
    </font>
    <font>
      <b/>
      <sz val="9"/>
      <color rgb="FF44546A"/>
      <name val="Calibri"/>
      <charset val="1"/>
    </font>
    <font>
      <sz val="9"/>
      <color rgb="FF0000FF"/>
      <name val="Calibri"/>
      <charset val="1"/>
    </font>
    <font>
      <b/>
      <sz val="9"/>
      <color rgb="FFFFFFFF"/>
      <name val="Calibri"/>
      <charset val="1"/>
    </font>
    <font>
      <b/>
      <sz val="9"/>
      <color rgb="FFC9A961"/>
      <name val="Calibri"/>
      <charset val="1"/>
    </font>
    <font>
      <sz val="10"/>
      <color rgb="FF0000FF"/>
      <name val="Calibri"/>
      <charset val="1"/>
    </font>
    <font>
      <sz val="10"/>
      <color rgb="FF1F6F1F"/>
      <name val="Calibri"/>
      <charset val="1"/>
    </font>
    <font>
      <b/>
      <sz val="10"/>
      <color rgb="FF1F6F1F"/>
      <name val="Calibri"/>
      <charset val="1"/>
    </font>
    <font>
      <b/>
      <sz val="9"/>
      <color rgb="FF1F1F1F"/>
      <name val="Calibri"/>
      <charset val="1"/>
    </font>
    <font>
      <b/>
      <sz val="10"/>
      <color rgb="FF1F1F1F"/>
      <name val="Calibri"/>
      <charset val="1"/>
    </font>
    <font>
      <b/>
      <sz val="8"/>
      <color rgb="FF44546A"/>
      <name val="Calibri"/>
      <charset val="1"/>
    </font>
    <font>
      <b/>
      <i/>
      <sz val="9"/>
      <color rgb="FF44546A"/>
      <name val="Calibri"/>
      <charset val="1"/>
    </font>
    <font>
      <sz val="8"/>
      <color rgb="FF2E5C9A"/>
      <name val="Calibri"/>
      <charset val="1"/>
    </font>
    <font>
      <b/>
      <sz val="11"/>
      <color rgb="FF1F3864"/>
      <name val="Calibri"/>
      <charset val="1"/>
    </font>
    <font>
      <sz val="9"/>
      <color rgb="FF1F1F1F"/>
      <name val="Calibri"/>
      <charset val="1"/>
    </font>
    <font>
      <b/>
      <sz val="20"/>
      <color rgb="FF1F3864"/>
      <name val="Calibri"/>
      <charset val="1"/>
    </font>
    <font>
      <b/>
      <sz val="20"/>
      <color rgb="FF00796B"/>
      <name val="Calibri"/>
      <charset val="1"/>
    </font>
    <font>
      <b/>
      <sz val="20"/>
      <color rgb="FFE08E0B"/>
      <name val="Calibri"/>
      <charset val="1"/>
    </font>
    <font>
      <b/>
      <sz val="20"/>
      <color rgb="FFC62828"/>
      <name val="Calibri"/>
      <charset val="1"/>
    </font>
    <font>
      <b/>
      <sz val="12"/>
      <color rgb="FF1F3864"/>
      <name val="Calibri"/>
      <charset val="1"/>
    </font>
    <font>
      <i/>
      <sz val="8"/>
      <color rgb="FF8497B0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1F3864"/>
        <bgColor rgb="FF152B4D"/>
      </patternFill>
    </fill>
    <fill>
      <patternFill patternType="solid">
        <fgColor rgb="FF152B4D"/>
        <bgColor rgb="FF1F3864"/>
      </patternFill>
    </fill>
    <fill>
      <patternFill patternType="solid">
        <fgColor rgb="FF2E5C9A"/>
        <bgColor rgb="FF44546A"/>
      </patternFill>
    </fill>
    <fill>
      <patternFill patternType="solid">
        <fgColor rgb="FF44546A"/>
        <bgColor rgb="FF2E5C9A"/>
      </patternFill>
    </fill>
    <fill>
      <patternFill patternType="solid">
        <fgColor rgb="FFF2F2F2"/>
        <bgColor rgb="FFEEF3FA"/>
      </patternFill>
    </fill>
    <fill>
      <patternFill patternType="solid">
        <fgColor rgb="FFEEF3FA"/>
        <bgColor rgb="FFF2F2F2"/>
      </patternFill>
    </fill>
    <fill>
      <patternFill patternType="solid">
        <fgColor rgb="FFE7E9EE"/>
        <bgColor rgb="FFDCE6F2"/>
      </patternFill>
    </fill>
    <fill>
      <patternFill patternType="solid">
        <fgColor rgb="FF0D1B2A"/>
        <bgColor rgb="FF1F1F1F"/>
      </patternFill>
    </fill>
    <fill>
      <patternFill patternType="solid">
        <fgColor rgb="FFE08E0B"/>
        <bgColor rgb="FFFF6600"/>
      </patternFill>
    </fill>
    <fill>
      <patternFill patternType="solid">
        <fgColor rgb="FFC62828"/>
        <bgColor rgb="FF993366"/>
      </patternFill>
    </fill>
    <fill>
      <patternFill patternType="solid">
        <fgColor rgb="FF6A3D9A"/>
        <bgColor rgb="FF44546A"/>
      </patternFill>
    </fill>
    <fill>
      <patternFill patternType="solid">
        <fgColor rgb="FF00796B"/>
        <bgColor rgb="FF1F6F1F"/>
      </patternFill>
    </fill>
    <fill>
      <patternFill patternType="solid">
        <fgColor rgb="FF8497B0"/>
        <bgColor rgb="FF878787"/>
      </patternFill>
    </fill>
  </fills>
  <borders count="4">
    <border>
      <left/>
      <right/>
      <top/>
      <bottom/>
      <diagonal/>
    </border>
    <border>
      <left style="thin">
        <color rgb="FF44546A"/>
      </left>
      <right style="thin">
        <color rgb="FF44546A"/>
      </right>
      <top style="thin">
        <color rgb="FF44546A"/>
      </top>
      <bottom style="thin">
        <color rgb="FF44546A"/>
      </bottom>
      <diagonal/>
    </border>
    <border>
      <left style="thin">
        <color rgb="FFB9C2D0"/>
      </left>
      <right style="thin">
        <color rgb="FFB9C2D0"/>
      </right>
      <top style="thin">
        <color rgb="FFB9C2D0"/>
      </top>
      <bottom style="thin">
        <color rgb="FFB9C2D0"/>
      </bottom>
      <diagonal/>
    </border>
    <border>
      <left style="thin">
        <color rgb="FF44546A"/>
      </left>
      <right style="thin">
        <color rgb="FF44546A"/>
      </right>
      <top style="thin">
        <color rgb="FF44546A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6" fillId="5" borderId="1" xfId="0" applyFont="1" applyFill="1" applyBorder="1" applyAlignment="1">
      <alignment horizontal="left" vertical="center" indent="1"/>
    </xf>
    <xf numFmtId="0" fontId="14" fillId="2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left" vertical="center" indent="1"/>
    </xf>
    <xf numFmtId="0" fontId="10" fillId="2" borderId="0" xfId="0" applyFont="1" applyFill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8" fillId="2" borderId="0" xfId="0" applyFont="1" applyFill="1" applyAlignment="1">
      <alignment horizontal="left" vertical="center" inden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top" wrapText="1"/>
    </xf>
    <xf numFmtId="0" fontId="3" fillId="0" borderId="0" xfId="0" applyFont="1"/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0" borderId="0" xfId="0" applyFont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indent="1"/>
    </xf>
    <xf numFmtId="164" fontId="5" fillId="0" borderId="2" xfId="0" applyNumberFormat="1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left" vertical="center" indent="1"/>
    </xf>
    <xf numFmtId="164" fontId="5" fillId="6" borderId="2" xfId="0" applyNumberFormat="1" applyFont="1" applyFill="1" applyBorder="1" applyAlignment="1">
      <alignment horizontal="center" vertical="center"/>
    </xf>
    <xf numFmtId="0" fontId="12" fillId="0" borderId="0" xfId="0" applyFont="1"/>
    <xf numFmtId="164" fontId="13" fillId="7" borderId="2" xfId="0" applyNumberFormat="1" applyFont="1" applyFill="1" applyBorder="1"/>
    <xf numFmtId="0" fontId="7" fillId="0" borderId="0" xfId="0" applyFont="1"/>
    <xf numFmtId="0" fontId="15" fillId="5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indent="1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5" fontId="20" fillId="0" borderId="2" xfId="0" applyNumberFormat="1" applyFont="1" applyBorder="1" applyAlignment="1">
      <alignment horizontal="center" vertical="center"/>
    </xf>
    <xf numFmtId="0" fontId="16" fillId="6" borderId="2" xfId="0" applyFont="1" applyFill="1" applyBorder="1" applyAlignment="1">
      <alignment horizontal="center" vertical="center"/>
    </xf>
    <xf numFmtId="0" fontId="17" fillId="6" borderId="2" xfId="0" applyFont="1" applyFill="1" applyBorder="1" applyAlignment="1">
      <alignment horizontal="left" vertical="center" indent="1"/>
    </xf>
    <xf numFmtId="0" fontId="18" fillId="6" borderId="2" xfId="0" applyFont="1" applyFill="1" applyBorder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65" fontId="6" fillId="5" borderId="1" xfId="0" applyNumberFormat="1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left" vertical="center" indent="1"/>
    </xf>
    <xf numFmtId="0" fontId="25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0" fontId="14" fillId="12" borderId="2" xfId="0" applyFont="1" applyFill="1" applyBorder="1" applyAlignment="1">
      <alignment horizontal="center" vertical="center"/>
    </xf>
    <xf numFmtId="0" fontId="14" fillId="13" borderId="2" xfId="0" applyFont="1" applyFill="1" applyBorder="1" applyAlignment="1">
      <alignment horizontal="center" vertical="center"/>
    </xf>
    <xf numFmtId="0" fontId="14" fillId="14" borderId="2" xfId="0" applyFont="1" applyFill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166" fontId="25" fillId="0" borderId="2" xfId="0" applyNumberFormat="1" applyFont="1" applyBorder="1" applyAlignment="1">
      <alignment horizontal="center" vertical="center"/>
    </xf>
    <xf numFmtId="0" fontId="25" fillId="6" borderId="2" xfId="0" applyFont="1" applyFill="1" applyBorder="1" applyAlignment="1">
      <alignment horizontal="left" vertical="center" indent="1"/>
    </xf>
    <xf numFmtId="0" fontId="25" fillId="6" borderId="2" xfId="0" applyFont="1" applyFill="1" applyBorder="1" applyAlignment="1">
      <alignment horizontal="center" vertical="center"/>
    </xf>
    <xf numFmtId="165" fontId="25" fillId="6" borderId="2" xfId="0" applyNumberFormat="1" applyFont="1" applyFill="1" applyBorder="1" applyAlignment="1">
      <alignment horizontal="center" vertical="center"/>
    </xf>
    <xf numFmtId="166" fontId="25" fillId="6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14" fillId="5" borderId="2" xfId="0" applyFont="1" applyFill="1" applyBorder="1"/>
    <xf numFmtId="0" fontId="25" fillId="0" borderId="2" xfId="0" applyFont="1" applyBorder="1"/>
    <xf numFmtId="0" fontId="22" fillId="0" borderId="0" xfId="0" applyFont="1" applyAlignment="1">
      <alignment horizontal="left" vertical="center" indent="1"/>
    </xf>
    <xf numFmtId="0" fontId="2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/>
    <xf numFmtId="0" fontId="12" fillId="7" borderId="0" xfId="0" applyFont="1" applyFill="1" applyAlignment="1">
      <alignment horizontal="left" vertical="center" indent="1"/>
    </xf>
    <xf numFmtId="1" fontId="26" fillId="7" borderId="0" xfId="0" applyNumberFormat="1" applyFont="1" applyFill="1" applyAlignment="1">
      <alignment horizontal="left" vertical="center" indent="1"/>
    </xf>
    <xf numFmtId="3" fontId="26" fillId="7" borderId="0" xfId="0" applyNumberFormat="1" applyFont="1" applyFill="1" applyAlignment="1">
      <alignment horizontal="left" vertical="center" indent="1"/>
    </xf>
    <xf numFmtId="166" fontId="27" fillId="7" borderId="0" xfId="0" applyNumberFormat="1" applyFont="1" applyFill="1" applyAlignment="1">
      <alignment horizontal="left" vertical="center" indent="1"/>
    </xf>
    <xf numFmtId="165" fontId="28" fillId="7" borderId="0" xfId="0" applyNumberFormat="1" applyFont="1" applyFill="1" applyAlignment="1">
      <alignment horizontal="left" vertical="center" indent="1"/>
    </xf>
    <xf numFmtId="165" fontId="29" fillId="7" borderId="0" xfId="0" applyNumberFormat="1" applyFont="1" applyFill="1" applyAlignment="1">
      <alignment horizontal="left" vertical="center" indent="1"/>
    </xf>
    <xf numFmtId="1" fontId="28" fillId="7" borderId="0" xfId="0" applyNumberFormat="1" applyFont="1" applyFill="1" applyAlignment="1">
      <alignment horizontal="left" vertical="center" indent="1"/>
    </xf>
    <xf numFmtId="1" fontId="29" fillId="7" borderId="0" xfId="0" applyNumberFormat="1" applyFont="1" applyFill="1" applyAlignment="1">
      <alignment horizontal="left" vertical="center" indent="1"/>
    </xf>
    <xf numFmtId="0" fontId="30" fillId="0" borderId="0" xfId="0" applyFont="1"/>
  </cellXfs>
  <cellStyles count="1">
    <cellStyle name="Standard" xfId="0" builtinId="0"/>
  </cellStyles>
  <dxfs count="9">
    <dxf>
      <font>
        <b/>
        <sz val="9"/>
        <color rgb="FF8497B0"/>
        <name val="Calibri"/>
        <charset val="1"/>
      </font>
      <fill>
        <patternFill>
          <bgColor rgb="FFE7E9EE"/>
        </patternFill>
      </fill>
    </dxf>
    <dxf>
      <font>
        <b/>
        <sz val="9"/>
        <color rgb="FF00796B"/>
        <name val="Calibri"/>
        <charset val="1"/>
      </font>
      <fill>
        <patternFill>
          <bgColor rgb="FFB2DFDB"/>
        </patternFill>
      </fill>
    </dxf>
    <dxf>
      <font>
        <b/>
        <sz val="9"/>
        <color rgb="FF6A3D9A"/>
        <name val="Calibri"/>
        <charset val="1"/>
      </font>
      <fill>
        <patternFill>
          <bgColor rgb="FFD9C8EC"/>
        </patternFill>
      </fill>
    </dxf>
    <dxf>
      <font>
        <b/>
        <sz val="9"/>
        <color rgb="FFC62828"/>
        <name val="Calibri"/>
        <charset val="1"/>
      </font>
      <fill>
        <patternFill>
          <bgColor rgb="FFFFCDD2"/>
        </patternFill>
      </fill>
    </dxf>
    <dxf>
      <font>
        <b/>
        <sz val="9"/>
        <color rgb="FFE08E0B"/>
        <name val="Calibri"/>
        <charset val="1"/>
      </font>
      <fill>
        <patternFill>
          <bgColor rgb="FFFCE4B6"/>
        </patternFill>
      </fill>
    </dxf>
    <dxf>
      <font>
        <b/>
        <sz val="9"/>
        <color rgb="FF0D1B2A"/>
        <name val="Calibri"/>
        <charset val="1"/>
      </font>
      <fill>
        <patternFill>
          <bgColor rgb="FFC3CBD6"/>
        </patternFill>
      </fill>
    </dxf>
    <dxf>
      <font>
        <b/>
        <sz val="9"/>
        <color rgb="FF44546A"/>
        <name val="Calibri"/>
        <charset val="1"/>
      </font>
      <fill>
        <patternFill>
          <bgColor rgb="FFD8DCE6"/>
        </patternFill>
      </fill>
    </dxf>
    <dxf>
      <font>
        <b/>
        <sz val="9"/>
        <color rgb="FF1F3864"/>
        <name val="Calibri"/>
        <charset val="1"/>
      </font>
      <fill>
        <patternFill>
          <bgColor rgb="FFC9D6EA"/>
        </patternFill>
      </fill>
    </dxf>
    <dxf>
      <font>
        <b/>
        <sz val="9"/>
        <color rgb="FF2E5C9A"/>
        <name val="Calibri"/>
        <charset val="1"/>
      </font>
      <fill>
        <patternFill>
          <bgColor rgb="FFDCE6F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2F2F2"/>
      <rgbColor rgb="FFFF00FF"/>
      <rgbColor rgb="FF00FFFF"/>
      <rgbColor rgb="FF800000"/>
      <rgbColor rgb="FF1F6F1F"/>
      <rgbColor rgb="FF000080"/>
      <rgbColor rgb="FF808000"/>
      <rgbColor rgb="FF800080"/>
      <rgbColor rgb="FF00796B"/>
      <rgbColor rgb="FFB9C2D0"/>
      <rgbColor rgb="FF878787"/>
      <rgbColor rgb="FFC9D6EA"/>
      <rgbColor rgb="FFC0504D"/>
      <rgbColor rgb="FFF9F9F9"/>
      <rgbColor rgb="FFEEF3FA"/>
      <rgbColor rgb="FF660066"/>
      <rgbColor rgb="FFC9A961"/>
      <rgbColor rgb="FF2E5C9A"/>
      <rgbColor rgb="FFD9C8EC"/>
      <rgbColor rgb="FF000080"/>
      <rgbColor rgb="FFFF00FF"/>
      <rgbColor rgb="FFFFFF00"/>
      <rgbColor rgb="FF00FFFF"/>
      <rgbColor rgb="FF800080"/>
      <rgbColor rgb="FF800000"/>
      <rgbColor rgb="FF44546A"/>
      <rgbColor rgb="FF0000FF"/>
      <rgbColor rgb="FF00CCFF"/>
      <rgbColor rgb="FFDCE6F2"/>
      <rgbColor rgb="FFE7E9EE"/>
      <rgbColor rgb="FFFCE4B6"/>
      <rgbColor rgb="FFB2DFDB"/>
      <rgbColor rgb="FFD9D9D9"/>
      <rgbColor rgb="FFC3CBD6"/>
      <rgbColor rgb="FFFFCDD2"/>
      <rgbColor rgb="FF3366FF"/>
      <rgbColor rgb="FF33CCCC"/>
      <rgbColor rgb="FF9BBB59"/>
      <rgbColor rgb="FFD8DCE6"/>
      <rgbColor rgb="FFE08E0B"/>
      <rgbColor rgb="FFFF6600"/>
      <rgbColor rgb="FF4F81BD"/>
      <rgbColor rgb="FF8497B0"/>
      <rgbColor rgb="FF152B4D"/>
      <rgbColor rgb="FF339966"/>
      <rgbColor rgb="FF0D1B2A"/>
      <rgbColor rgb="FF1F1F1F"/>
      <rgbColor rgb="FFC62828"/>
      <rgbColor rgb="FF993366"/>
      <rgbColor rgb="FF6A3D9A"/>
      <rgbColor rgb="FF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Ist- vs. Soll-Stunden je Mitarbeiter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Auswertung!$C$11</c:f>
              <c:strCache>
                <c:ptCount val="1"/>
                <c:pt idx="0">
                  <c:v>Ist-Std.</c:v>
                </c:pt>
              </c:strCache>
            </c:strRef>
          </c:tx>
          <c:spPr>
            <a:solidFill>
              <a:srgbClr val="2E5C9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Auswertung!$A$12:$A$21</c:f>
              <c:strCache>
                <c:ptCount val="10"/>
                <c:pt idx="0">
                  <c:v>Sandra Hoffmann</c:v>
                </c:pt>
                <c:pt idx="1">
                  <c:v>Markus Bauer</c:v>
                </c:pt>
                <c:pt idx="2">
                  <c:v>Julia Schreiber</c:v>
                </c:pt>
                <c:pt idx="3">
                  <c:v>Thomas Vogel</c:v>
                </c:pt>
                <c:pt idx="4">
                  <c:v>Nina Krüger</c:v>
                </c:pt>
                <c:pt idx="5">
                  <c:v>David Lehmann</c:v>
                </c:pt>
                <c:pt idx="6">
                  <c:v>Laura Fischer</c:v>
                </c:pt>
                <c:pt idx="7">
                  <c:v>Patrick Neumann</c:v>
                </c:pt>
                <c:pt idx="8">
                  <c:v>Anna Lindner</c:v>
                </c:pt>
                <c:pt idx="9">
                  <c:v>Stefan Brandt</c:v>
                </c:pt>
              </c:strCache>
            </c:strRef>
          </c:cat>
          <c:val>
            <c:numRef>
              <c:f>Auswertung!$C$12:$C$21</c:f>
              <c:numCache>
                <c:formatCode>General</c:formatCode>
                <c:ptCount val="10"/>
                <c:pt idx="0">
                  <c:v>168</c:v>
                </c:pt>
                <c:pt idx="1">
                  <c:v>200</c:v>
                </c:pt>
                <c:pt idx="2">
                  <c:v>136</c:v>
                </c:pt>
                <c:pt idx="3">
                  <c:v>192</c:v>
                </c:pt>
                <c:pt idx="4">
                  <c:v>184</c:v>
                </c:pt>
                <c:pt idx="5">
                  <c:v>168</c:v>
                </c:pt>
                <c:pt idx="6">
                  <c:v>104</c:v>
                </c:pt>
                <c:pt idx="7">
                  <c:v>208</c:v>
                </c:pt>
                <c:pt idx="8">
                  <c:v>136</c:v>
                </c:pt>
                <c:pt idx="9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C-4F1C-BE28-9581246821E5}"/>
            </c:ext>
          </c:extLst>
        </c:ser>
        <c:ser>
          <c:idx val="1"/>
          <c:order val="1"/>
          <c:tx>
            <c:strRef>
              <c:f>Auswertung!$D$11</c:f>
              <c:strCache>
                <c:ptCount val="1"/>
                <c:pt idx="0">
                  <c:v>Soll-Std.</c:v>
                </c:pt>
              </c:strCache>
            </c:strRef>
          </c:tx>
          <c:spPr>
            <a:solidFill>
              <a:srgbClr val="C9D6EA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Auswertung!$A$12:$A$21</c:f>
              <c:strCache>
                <c:ptCount val="10"/>
                <c:pt idx="0">
                  <c:v>Sandra Hoffmann</c:v>
                </c:pt>
                <c:pt idx="1">
                  <c:v>Markus Bauer</c:v>
                </c:pt>
                <c:pt idx="2">
                  <c:v>Julia Schreiber</c:v>
                </c:pt>
                <c:pt idx="3">
                  <c:v>Thomas Vogel</c:v>
                </c:pt>
                <c:pt idx="4">
                  <c:v>Nina Krüger</c:v>
                </c:pt>
                <c:pt idx="5">
                  <c:v>David Lehmann</c:v>
                </c:pt>
                <c:pt idx="6">
                  <c:v>Laura Fischer</c:v>
                </c:pt>
                <c:pt idx="7">
                  <c:v>Patrick Neumann</c:v>
                </c:pt>
                <c:pt idx="8">
                  <c:v>Anna Lindner</c:v>
                </c:pt>
                <c:pt idx="9">
                  <c:v>Stefan Brandt</c:v>
                </c:pt>
              </c:strCache>
            </c:strRef>
          </c:cat>
          <c:val>
            <c:numRef>
              <c:f>Auswertung!$D$12:$D$21</c:f>
              <c:numCache>
                <c:formatCode>General</c:formatCode>
                <c:ptCount val="10"/>
                <c:pt idx="0">
                  <c:v>176</c:v>
                </c:pt>
                <c:pt idx="1">
                  <c:v>176</c:v>
                </c:pt>
                <c:pt idx="2">
                  <c:v>132</c:v>
                </c:pt>
                <c:pt idx="3">
                  <c:v>176</c:v>
                </c:pt>
                <c:pt idx="4">
                  <c:v>176</c:v>
                </c:pt>
                <c:pt idx="5">
                  <c:v>176</c:v>
                </c:pt>
                <c:pt idx="6">
                  <c:v>110</c:v>
                </c:pt>
                <c:pt idx="7">
                  <c:v>176</c:v>
                </c:pt>
                <c:pt idx="8">
                  <c:v>176</c:v>
                </c:pt>
                <c:pt idx="9">
                  <c:v>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C-4F1C-BE28-95812468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45759"/>
        <c:axId val="92416858"/>
      </c:barChart>
      <c:catAx>
        <c:axId val="51445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92416858"/>
        <c:crosses val="autoZero"/>
        <c:auto val="1"/>
        <c:lblAlgn val="ctr"/>
        <c:lblOffset val="100"/>
        <c:noMultiLvlLbl val="0"/>
      </c:catAx>
      <c:valAx>
        <c:axId val="92416858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Stunden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51445759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6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Tagesbesetzung im Monatsverlauf (Anzahl Mitarbeiter im Dienst)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0160">
              <a:solidFill>
                <a:srgbClr val="1F386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Auswertung!$A$23:$AE$23</c:f>
              <c:numCache>
                <c:formatCode>General</c:formatCode>
                <c:ptCount val="31"/>
                <c:pt idx="0">
                  <c:v>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5</c:v>
                </c:pt>
                <c:pt idx="7">
                  <c:v>1</c:v>
                </c:pt>
                <c:pt idx="8">
                  <c:v>9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5</c:v>
                </c:pt>
                <c:pt idx="14">
                  <c:v>1</c:v>
                </c:pt>
                <c:pt idx="15">
                  <c:v>9</c:v>
                </c:pt>
                <c:pt idx="16">
                  <c:v>8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5</c:v>
                </c:pt>
                <c:pt idx="28">
                  <c:v>1</c:v>
                </c:pt>
                <c:pt idx="29">
                  <c:v>10</c:v>
                </c:pt>
                <c:pt idx="30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4-4745-9BC3-830A4C39D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81646263"/>
        <c:axId val="8067359"/>
      </c:lineChart>
      <c:catAx>
        <c:axId val="81646263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Tag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067359"/>
        <c:crosses val="autoZero"/>
        <c:auto val="1"/>
        <c:lblAlgn val="ctr"/>
        <c:lblOffset val="100"/>
        <c:noMultiLvlLbl val="0"/>
      </c:catAx>
      <c:valAx>
        <c:axId val="806735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de-DE" sz="1000" b="1" strike="noStrike" spc="-1">
                    <a:solidFill>
                      <a:srgbClr val="000000"/>
                    </a:solidFill>
                    <a:latin typeface="Calibri"/>
                  </a:rPr>
                  <a:t>Mitarbeiter im Dienst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81646263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chemeClr val="accent6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de-DE" sz="1800" b="1" strike="noStrike" spc="-1">
                <a:solidFill>
                  <a:srgbClr val="000000"/>
                </a:solidFill>
                <a:latin typeface="Calibri"/>
              </a:rPr>
              <a:t>Verteilung der Abwesenheitstage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Auswertung!$B$25</c:f>
              <c:strCache>
                <c:ptCount val="1"/>
                <c:pt idx="0">
                  <c:v>Tage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25CD-4ED7-91E4-C5859528AEAA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25CD-4ED7-91E4-C5859528AEAA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25CD-4ED7-91E4-C5859528AEAA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25CD-4ED7-91E4-C5859528AEAA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25CD-4ED7-91E4-C5859528AEAA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25CD-4ED7-91E4-C5859528AE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Auswertung!$A$26:$A$28</c:f>
              <c:strCache>
                <c:ptCount val="3"/>
                <c:pt idx="0">
                  <c:v>Urlaub</c:v>
                </c:pt>
                <c:pt idx="1">
                  <c:v>Krankheit</c:v>
                </c:pt>
                <c:pt idx="2">
                  <c:v>Sonstige (Feiertag/FZ)</c:v>
                </c:pt>
              </c:strCache>
            </c:strRef>
          </c:cat>
          <c:val>
            <c:numRef>
              <c:f>Auswertung!$B$26:$B$28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CD-4ED7-91E4-C5859528A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accent6">
        <a:lumMod val="20000"/>
        <a:lumOff val="80000"/>
      </a:schemeClr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6</xdr:col>
      <xdr:colOff>801720</xdr:colOff>
      <xdr:row>39</xdr:row>
      <xdr:rowOff>2160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38100</xdr:colOff>
      <xdr:row>21</xdr:row>
      <xdr:rowOff>180975</xdr:rowOff>
    </xdr:from>
    <xdr:to>
      <xdr:col>16</xdr:col>
      <xdr:colOff>518055</xdr:colOff>
      <xdr:row>38</xdr:row>
      <xdr:rowOff>183135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22</xdr:row>
      <xdr:rowOff>0</xdr:rowOff>
    </xdr:from>
    <xdr:to>
      <xdr:col>24</xdr:col>
      <xdr:colOff>39240</xdr:colOff>
      <xdr:row>39</xdr:row>
      <xdr:rowOff>2160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4546A"/>
    <pageSetUpPr fitToPage="1"/>
  </sheetPr>
  <dimension ref="A1:H29"/>
  <sheetViews>
    <sheetView showGridLines="0" zoomScaleNormal="100" workbookViewId="0">
      <selection sqref="A1:H1"/>
    </sheetView>
  </sheetViews>
  <sheetFormatPr baseColWidth="10" defaultColWidth="8.7109375" defaultRowHeight="15" x14ac:dyDescent="0.25"/>
  <cols>
    <col min="1" max="2" width="14" customWidth="1"/>
    <col min="3" max="4" width="11" customWidth="1"/>
    <col min="5" max="8" width="14" customWidth="1"/>
  </cols>
  <sheetData>
    <row r="1" spans="1:8" ht="45.75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21.75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</row>
    <row r="3" spans="1:8" ht="9.75" customHeight="1" x14ac:dyDescent="0.25"/>
    <row r="5" spans="1:8" ht="21.75" customHeight="1" x14ac:dyDescent="0.3">
      <c r="A5" s="12" t="s">
        <v>2</v>
      </c>
      <c r="B5" s="12"/>
      <c r="C5" s="12"/>
      <c r="D5" s="12"/>
      <c r="E5" s="12"/>
      <c r="F5" s="12"/>
      <c r="G5" s="12"/>
      <c r="H5" s="12"/>
    </row>
    <row r="7" spans="1:8" ht="49.5" customHeight="1" x14ac:dyDescent="0.25">
      <c r="A7" s="15" t="s">
        <v>3</v>
      </c>
      <c r="B7" s="11" t="s">
        <v>4</v>
      </c>
      <c r="C7" s="11"/>
      <c r="D7" s="11"/>
      <c r="E7" s="11"/>
      <c r="F7" s="11"/>
      <c r="G7" s="11"/>
      <c r="H7" s="11"/>
    </row>
    <row r="8" spans="1:8" ht="63.75" customHeight="1" x14ac:dyDescent="0.25">
      <c r="A8" s="15" t="s">
        <v>5</v>
      </c>
      <c r="B8" s="11" t="s">
        <v>6</v>
      </c>
      <c r="C8" s="11"/>
      <c r="D8" s="11"/>
      <c r="E8" s="11"/>
      <c r="F8" s="11"/>
      <c r="G8" s="11"/>
      <c r="H8" s="11"/>
    </row>
    <row r="9" spans="1:8" ht="49.5" customHeight="1" x14ac:dyDescent="0.25">
      <c r="A9" s="15" t="s">
        <v>7</v>
      </c>
      <c r="B9" s="11" t="s">
        <v>8</v>
      </c>
      <c r="C9" s="11"/>
      <c r="D9" s="11"/>
      <c r="E9" s="11"/>
      <c r="F9" s="11"/>
      <c r="G9" s="11"/>
      <c r="H9" s="11"/>
    </row>
    <row r="10" spans="1:8" ht="36" customHeight="1" x14ac:dyDescent="0.25">
      <c r="A10" s="15" t="s">
        <v>9</v>
      </c>
      <c r="B10" s="11" t="s">
        <v>10</v>
      </c>
      <c r="C10" s="11"/>
      <c r="D10" s="11"/>
      <c r="E10" s="11"/>
      <c r="F10" s="11"/>
      <c r="G10" s="11"/>
      <c r="H10" s="11"/>
    </row>
    <row r="12" spans="1:8" ht="21.75" customHeight="1" x14ac:dyDescent="0.3">
      <c r="A12" s="12" t="s">
        <v>11</v>
      </c>
      <c r="B12" s="12"/>
      <c r="C12" s="12"/>
      <c r="D12" s="12"/>
      <c r="E12" s="12"/>
      <c r="F12" s="12"/>
      <c r="G12" s="12"/>
      <c r="H12" s="12"/>
    </row>
    <row r="14" spans="1:8" ht="18" customHeight="1" x14ac:dyDescent="0.25">
      <c r="A14" s="16" t="s">
        <v>12</v>
      </c>
      <c r="B14" s="10" t="s">
        <v>13</v>
      </c>
      <c r="C14" s="10"/>
      <c r="D14" s="10"/>
      <c r="E14" s="9" t="s">
        <v>14</v>
      </c>
      <c r="F14" s="9"/>
      <c r="G14" s="9"/>
      <c r="H14" s="9"/>
    </row>
    <row r="15" spans="1:8" ht="18" customHeight="1" x14ac:dyDescent="0.25">
      <c r="A15" s="16" t="s">
        <v>15</v>
      </c>
      <c r="B15" s="10" t="s">
        <v>16</v>
      </c>
      <c r="C15" s="10"/>
      <c r="D15" s="10"/>
      <c r="E15" s="9" t="s">
        <v>17</v>
      </c>
      <c r="F15" s="9"/>
      <c r="G15" s="9"/>
      <c r="H15" s="9"/>
    </row>
    <row r="16" spans="1:8" ht="18" customHeight="1" x14ac:dyDescent="0.25">
      <c r="A16" s="16" t="s">
        <v>18</v>
      </c>
      <c r="B16" s="10" t="s">
        <v>19</v>
      </c>
      <c r="C16" s="10"/>
      <c r="D16" s="10"/>
      <c r="E16" s="9" t="s">
        <v>20</v>
      </c>
      <c r="F16" s="9"/>
      <c r="G16" s="9"/>
      <c r="H16" s="9"/>
    </row>
    <row r="17" spans="1:8" ht="18" customHeight="1" x14ac:dyDescent="0.25">
      <c r="A17" s="16" t="s">
        <v>21</v>
      </c>
      <c r="B17" s="10" t="s">
        <v>22</v>
      </c>
      <c r="C17" s="10"/>
      <c r="D17" s="10"/>
      <c r="E17" s="9" t="s">
        <v>23</v>
      </c>
      <c r="F17" s="9"/>
      <c r="G17" s="9"/>
      <c r="H17" s="9"/>
    </row>
    <row r="18" spans="1:8" ht="18" customHeight="1" x14ac:dyDescent="0.25">
      <c r="A18" s="16" t="s">
        <v>24</v>
      </c>
      <c r="B18" s="10" t="s">
        <v>25</v>
      </c>
      <c r="C18" s="10"/>
      <c r="D18" s="10"/>
      <c r="E18" s="9" t="s">
        <v>26</v>
      </c>
      <c r="F18" s="9"/>
      <c r="G18" s="9"/>
      <c r="H18" s="9"/>
    </row>
    <row r="19" spans="1:8" ht="18" customHeight="1" x14ac:dyDescent="0.25">
      <c r="A19" s="16" t="s">
        <v>27</v>
      </c>
      <c r="B19" s="10" t="s">
        <v>28</v>
      </c>
      <c r="C19" s="10"/>
      <c r="D19" s="10"/>
      <c r="E19" s="9" t="s">
        <v>26</v>
      </c>
      <c r="F19" s="9"/>
      <c r="G19" s="9"/>
      <c r="H19" s="9"/>
    </row>
    <row r="20" spans="1:8" ht="18" customHeight="1" x14ac:dyDescent="0.25">
      <c r="A20" s="16" t="s">
        <v>29</v>
      </c>
      <c r="B20" s="10" t="s">
        <v>30</v>
      </c>
      <c r="C20" s="10"/>
      <c r="D20" s="10"/>
      <c r="E20" s="9" t="s">
        <v>26</v>
      </c>
      <c r="F20" s="9"/>
      <c r="G20" s="9"/>
      <c r="H20" s="9"/>
    </row>
    <row r="21" spans="1:8" ht="18" customHeight="1" x14ac:dyDescent="0.25">
      <c r="A21" s="16" t="s">
        <v>31</v>
      </c>
      <c r="B21" s="10" t="s">
        <v>32</v>
      </c>
      <c r="C21" s="10"/>
      <c r="D21" s="10"/>
      <c r="E21" s="9" t="s">
        <v>26</v>
      </c>
      <c r="F21" s="9"/>
      <c r="G21" s="9"/>
      <c r="H21" s="9"/>
    </row>
    <row r="22" spans="1:8" ht="18" customHeight="1" x14ac:dyDescent="0.25">
      <c r="A22" s="16" t="s">
        <v>33</v>
      </c>
      <c r="B22" s="10" t="s">
        <v>34</v>
      </c>
      <c r="C22" s="10"/>
      <c r="D22" s="10"/>
      <c r="E22" s="9" t="s">
        <v>35</v>
      </c>
      <c r="F22" s="9"/>
      <c r="G22" s="9"/>
      <c r="H22" s="9"/>
    </row>
    <row r="24" spans="1:8" ht="21.75" customHeight="1" x14ac:dyDescent="0.3">
      <c r="A24" s="12" t="s">
        <v>36</v>
      </c>
      <c r="B24" s="12"/>
      <c r="C24" s="12"/>
      <c r="D24" s="12"/>
      <c r="E24" s="12"/>
      <c r="F24" s="12"/>
      <c r="G24" s="12"/>
      <c r="H24" s="12"/>
    </row>
    <row r="26" spans="1:8" ht="15.75" customHeight="1" x14ac:dyDescent="0.25">
      <c r="A26" s="8" t="s">
        <v>37</v>
      </c>
      <c r="B26" s="8"/>
      <c r="C26" s="8"/>
      <c r="D26" s="8"/>
      <c r="E26" s="8"/>
      <c r="F26" s="8"/>
      <c r="G26" s="8"/>
      <c r="H26" s="8"/>
    </row>
    <row r="27" spans="1:8" ht="15.75" customHeight="1" x14ac:dyDescent="0.25">
      <c r="A27" s="8"/>
      <c r="B27" s="8"/>
      <c r="C27" s="8"/>
      <c r="D27" s="8"/>
      <c r="E27" s="8"/>
      <c r="F27" s="8"/>
      <c r="G27" s="8"/>
      <c r="H27" s="8"/>
    </row>
    <row r="28" spans="1:8" ht="15.75" customHeight="1" x14ac:dyDescent="0.25">
      <c r="A28" s="8"/>
      <c r="B28" s="8"/>
      <c r="C28" s="8"/>
      <c r="D28" s="8"/>
      <c r="E28" s="8"/>
      <c r="F28" s="8"/>
      <c r="G28" s="8"/>
      <c r="H28" s="8"/>
    </row>
    <row r="29" spans="1:8" ht="15.75" customHeight="1" x14ac:dyDescent="0.25">
      <c r="A29" s="8"/>
      <c r="B29" s="8"/>
      <c r="C29" s="8"/>
      <c r="D29" s="8"/>
      <c r="E29" s="8"/>
      <c r="F29" s="8"/>
      <c r="G29" s="8"/>
      <c r="H29" s="8"/>
    </row>
  </sheetData>
  <mergeCells count="28">
    <mergeCell ref="A26:H29"/>
    <mergeCell ref="B21:D21"/>
    <mergeCell ref="E21:H21"/>
    <mergeCell ref="B22:D22"/>
    <mergeCell ref="E22:H22"/>
    <mergeCell ref="A24:H24"/>
    <mergeCell ref="B18:D18"/>
    <mergeCell ref="E18:H18"/>
    <mergeCell ref="B19:D19"/>
    <mergeCell ref="E19:H19"/>
    <mergeCell ref="B20:D20"/>
    <mergeCell ref="E20:H20"/>
    <mergeCell ref="B15:D15"/>
    <mergeCell ref="E15:H15"/>
    <mergeCell ref="B16:D16"/>
    <mergeCell ref="E16:H16"/>
    <mergeCell ref="B17:D17"/>
    <mergeCell ref="E17:H17"/>
    <mergeCell ref="B9:H9"/>
    <mergeCell ref="B10:H10"/>
    <mergeCell ref="A12:H12"/>
    <mergeCell ref="B14:D14"/>
    <mergeCell ref="E14:H14"/>
    <mergeCell ref="A1:H1"/>
    <mergeCell ref="A2:H2"/>
    <mergeCell ref="A5:H5"/>
    <mergeCell ref="B7:H7"/>
    <mergeCell ref="B8:H8"/>
  </mergeCells>
  <pageMargins left="0.3" right="0.3" top="0.4" bottom="0.4" header="0.511811023622047" footer="0.511811023622047"/>
  <pageSetup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5C9A"/>
    <pageSetUpPr fitToPage="1"/>
  </sheetPr>
  <dimension ref="A1:K14"/>
  <sheetViews>
    <sheetView showGridLines="0" zoomScaleNormal="100" workbookViewId="0">
      <pane ySplit="4" topLeftCell="A5" activePane="bottomLeft" state="frozen"/>
      <selection pane="bottomLeft" sqref="A1:K1"/>
    </sheetView>
  </sheetViews>
  <sheetFormatPr baseColWidth="10" defaultColWidth="8.7109375" defaultRowHeight="15" x14ac:dyDescent="0.25"/>
  <cols>
    <col min="1" max="1" width="11" customWidth="1"/>
    <col min="2" max="2" width="19" customWidth="1"/>
    <col min="3" max="3" width="15" customWidth="1"/>
    <col min="4" max="4" width="20" customWidth="1"/>
    <col min="5" max="5" width="15" customWidth="1"/>
    <col min="6" max="7" width="14" customWidth="1"/>
    <col min="8" max="8" width="15" customWidth="1"/>
    <col min="9" max="9" width="11" customWidth="1"/>
    <col min="10" max="10" width="26" customWidth="1"/>
    <col min="11" max="11" width="14" customWidth="1"/>
  </cols>
  <sheetData>
    <row r="1" spans="1:11" ht="30" customHeight="1" x14ac:dyDescent="0.25">
      <c r="A1" s="7" t="s">
        <v>38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8" customHeight="1" x14ac:dyDescent="0.25">
      <c r="A2" s="6" t="s">
        <v>39</v>
      </c>
      <c r="B2" s="6"/>
      <c r="C2" s="6"/>
      <c r="D2" s="6"/>
      <c r="E2" s="6"/>
      <c r="F2" s="6"/>
      <c r="G2" s="6"/>
      <c r="H2" s="6"/>
      <c r="I2" s="6"/>
      <c r="J2" s="6"/>
      <c r="K2" s="6"/>
    </row>
    <row r="4" spans="1:11" ht="31.5" customHeight="1" x14ac:dyDescent="0.25">
      <c r="A4" s="17" t="s">
        <v>40</v>
      </c>
      <c r="B4" s="17" t="s">
        <v>41</v>
      </c>
      <c r="C4" s="17" t="s">
        <v>42</v>
      </c>
      <c r="D4" s="17" t="s">
        <v>43</v>
      </c>
      <c r="E4" s="17" t="s">
        <v>44</v>
      </c>
      <c r="F4" s="17" t="s">
        <v>45</v>
      </c>
      <c r="G4" s="17" t="s">
        <v>46</v>
      </c>
      <c r="H4" s="17" t="s">
        <v>47</v>
      </c>
      <c r="I4" s="17" t="s">
        <v>48</v>
      </c>
      <c r="J4" s="17" t="s">
        <v>49</v>
      </c>
      <c r="K4" s="17" t="s">
        <v>50</v>
      </c>
    </row>
    <row r="5" spans="1:11" x14ac:dyDescent="0.25">
      <c r="A5" s="18" t="s">
        <v>51</v>
      </c>
      <c r="B5" s="19" t="s">
        <v>52</v>
      </c>
      <c r="C5" s="19" t="s">
        <v>53</v>
      </c>
      <c r="D5" s="19" t="s">
        <v>54</v>
      </c>
      <c r="E5" s="18" t="s">
        <v>55</v>
      </c>
      <c r="F5" s="18">
        <v>40</v>
      </c>
      <c r="G5" s="20">
        <v>43556</v>
      </c>
      <c r="H5" s="18">
        <v>30</v>
      </c>
      <c r="I5" s="18">
        <v>3</v>
      </c>
      <c r="J5" s="19" t="s">
        <v>56</v>
      </c>
      <c r="K5" s="18" t="s">
        <v>57</v>
      </c>
    </row>
    <row r="6" spans="1:11" x14ac:dyDescent="0.25">
      <c r="A6" s="21" t="s">
        <v>58</v>
      </c>
      <c r="B6" s="22" t="s">
        <v>59</v>
      </c>
      <c r="C6" s="22" t="s">
        <v>53</v>
      </c>
      <c r="D6" s="22" t="s">
        <v>60</v>
      </c>
      <c r="E6" s="21" t="s">
        <v>55</v>
      </c>
      <c r="F6" s="21">
        <v>40</v>
      </c>
      <c r="G6" s="23">
        <v>42993</v>
      </c>
      <c r="H6" s="21">
        <v>30</v>
      </c>
      <c r="I6" s="21">
        <v>0</v>
      </c>
      <c r="J6" s="22" t="s">
        <v>61</v>
      </c>
      <c r="K6" s="21" t="s">
        <v>62</v>
      </c>
    </row>
    <row r="7" spans="1:11" x14ac:dyDescent="0.25">
      <c r="A7" s="18" t="s">
        <v>63</v>
      </c>
      <c r="B7" s="19" t="s">
        <v>64</v>
      </c>
      <c r="C7" s="19" t="s">
        <v>65</v>
      </c>
      <c r="D7" s="19" t="s">
        <v>66</v>
      </c>
      <c r="E7" s="18" t="s">
        <v>67</v>
      </c>
      <c r="F7" s="18">
        <v>30</v>
      </c>
      <c r="G7" s="20">
        <v>44228</v>
      </c>
      <c r="H7" s="18">
        <v>23</v>
      </c>
      <c r="I7" s="18">
        <v>5</v>
      </c>
      <c r="J7" s="19" t="s">
        <v>68</v>
      </c>
      <c r="K7" s="18" t="s">
        <v>69</v>
      </c>
    </row>
    <row r="8" spans="1:11" x14ac:dyDescent="0.25">
      <c r="A8" s="21" t="s">
        <v>70</v>
      </c>
      <c r="B8" s="22" t="s">
        <v>71</v>
      </c>
      <c r="C8" s="22" t="s">
        <v>72</v>
      </c>
      <c r="D8" s="22" t="s">
        <v>73</v>
      </c>
      <c r="E8" s="21" t="s">
        <v>55</v>
      </c>
      <c r="F8" s="21">
        <v>40</v>
      </c>
      <c r="G8" s="23">
        <v>42156</v>
      </c>
      <c r="H8" s="21">
        <v>30</v>
      </c>
      <c r="I8" s="21">
        <v>2</v>
      </c>
      <c r="J8" s="22" t="s">
        <v>74</v>
      </c>
      <c r="K8" s="21" t="s">
        <v>75</v>
      </c>
    </row>
    <row r="9" spans="1:11" x14ac:dyDescent="0.25">
      <c r="A9" s="18" t="s">
        <v>76</v>
      </c>
      <c r="B9" s="19" t="s">
        <v>77</v>
      </c>
      <c r="C9" s="19" t="s">
        <v>78</v>
      </c>
      <c r="D9" s="19" t="s">
        <v>79</v>
      </c>
      <c r="E9" s="18" t="s">
        <v>55</v>
      </c>
      <c r="F9" s="18">
        <v>40</v>
      </c>
      <c r="G9" s="20">
        <v>43110</v>
      </c>
      <c r="H9" s="18">
        <v>30</v>
      </c>
      <c r="I9" s="18">
        <v>0</v>
      </c>
      <c r="J9" s="19" t="s">
        <v>80</v>
      </c>
      <c r="K9" s="18" t="s">
        <v>81</v>
      </c>
    </row>
    <row r="10" spans="1:11" x14ac:dyDescent="0.25">
      <c r="A10" s="21" t="s">
        <v>82</v>
      </c>
      <c r="B10" s="22" t="s">
        <v>83</v>
      </c>
      <c r="C10" s="22" t="s">
        <v>78</v>
      </c>
      <c r="D10" s="22" t="s">
        <v>84</v>
      </c>
      <c r="E10" s="21" t="s">
        <v>55</v>
      </c>
      <c r="F10" s="21">
        <v>40</v>
      </c>
      <c r="G10" s="23">
        <v>44136</v>
      </c>
      <c r="H10" s="21">
        <v>30</v>
      </c>
      <c r="I10" s="21">
        <v>4</v>
      </c>
      <c r="J10" s="22" t="s">
        <v>85</v>
      </c>
      <c r="K10" s="21" t="s">
        <v>86</v>
      </c>
    </row>
    <row r="11" spans="1:11" x14ac:dyDescent="0.25">
      <c r="A11" s="18" t="s">
        <v>87</v>
      </c>
      <c r="B11" s="19" t="s">
        <v>88</v>
      </c>
      <c r="C11" s="19" t="s">
        <v>89</v>
      </c>
      <c r="D11" s="19" t="s">
        <v>90</v>
      </c>
      <c r="E11" s="18" t="s">
        <v>67</v>
      </c>
      <c r="F11" s="18">
        <v>25</v>
      </c>
      <c r="G11" s="20">
        <v>44682</v>
      </c>
      <c r="H11" s="18">
        <v>20</v>
      </c>
      <c r="I11" s="18">
        <v>1</v>
      </c>
      <c r="J11" s="19" t="s">
        <v>91</v>
      </c>
      <c r="K11" s="18" t="s">
        <v>92</v>
      </c>
    </row>
    <row r="12" spans="1:11" x14ac:dyDescent="0.25">
      <c r="A12" s="21" t="s">
        <v>93</v>
      </c>
      <c r="B12" s="22" t="s">
        <v>94</v>
      </c>
      <c r="C12" s="22" t="s">
        <v>72</v>
      </c>
      <c r="D12" s="22" t="s">
        <v>73</v>
      </c>
      <c r="E12" s="21" t="s">
        <v>55</v>
      </c>
      <c r="F12" s="21">
        <v>40</v>
      </c>
      <c r="G12" s="23">
        <v>42430</v>
      </c>
      <c r="H12" s="21">
        <v>30</v>
      </c>
      <c r="I12" s="21">
        <v>6</v>
      </c>
      <c r="J12" s="22" t="s">
        <v>95</v>
      </c>
      <c r="K12" s="21" t="s">
        <v>96</v>
      </c>
    </row>
    <row r="13" spans="1:11" x14ac:dyDescent="0.25">
      <c r="A13" s="18" t="s">
        <v>97</v>
      </c>
      <c r="B13" s="19" t="s">
        <v>98</v>
      </c>
      <c r="C13" s="19" t="s">
        <v>65</v>
      </c>
      <c r="D13" s="19" t="s">
        <v>66</v>
      </c>
      <c r="E13" s="18" t="s">
        <v>55</v>
      </c>
      <c r="F13" s="18">
        <v>40</v>
      </c>
      <c r="G13" s="20">
        <v>45153</v>
      </c>
      <c r="H13" s="18">
        <v>30</v>
      </c>
      <c r="I13" s="18">
        <v>0</v>
      </c>
      <c r="J13" s="19" t="s">
        <v>99</v>
      </c>
      <c r="K13" s="18" t="s">
        <v>100</v>
      </c>
    </row>
    <row r="14" spans="1:11" x14ac:dyDescent="0.25">
      <c r="A14" s="21" t="s">
        <v>101</v>
      </c>
      <c r="B14" s="22" t="s">
        <v>102</v>
      </c>
      <c r="C14" s="22" t="s">
        <v>89</v>
      </c>
      <c r="D14" s="22" t="s">
        <v>103</v>
      </c>
      <c r="E14" s="21" t="s">
        <v>55</v>
      </c>
      <c r="F14" s="21">
        <v>40</v>
      </c>
      <c r="G14" s="23">
        <v>41654</v>
      </c>
      <c r="H14" s="21">
        <v>30</v>
      </c>
      <c r="I14" s="21">
        <v>2</v>
      </c>
      <c r="J14" s="22" t="s">
        <v>104</v>
      </c>
      <c r="K14" s="21" t="s">
        <v>105</v>
      </c>
    </row>
  </sheetData>
  <mergeCells count="2">
    <mergeCell ref="A1:K1"/>
    <mergeCell ref="A2:K2"/>
  </mergeCells>
  <pageMargins left="0.3" right="0.3" top="0.4" bottom="0.4" header="0.511811023622047" footer="0.511811023622047"/>
  <pageSetup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3864"/>
    <pageSetUpPr fitToPage="1"/>
  </sheetPr>
  <dimension ref="A1:AO34"/>
  <sheetViews>
    <sheetView showGridLines="0"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AK54" sqref="AK54"/>
    </sheetView>
  </sheetViews>
  <sheetFormatPr baseColWidth="10" defaultColWidth="8.7109375" defaultRowHeight="15" x14ac:dyDescent="0.25"/>
  <cols>
    <col min="1" max="1" width="10" customWidth="1"/>
    <col min="2" max="2" width="18" customWidth="1"/>
    <col min="3" max="3" width="14" customWidth="1"/>
    <col min="4" max="4" width="9" customWidth="1"/>
    <col min="5" max="35" width="3.5703125" customWidth="1"/>
    <col min="36" max="38" width="10" customWidth="1"/>
    <col min="39" max="41" width="9" customWidth="1"/>
  </cols>
  <sheetData>
    <row r="1" spans="1:41" ht="33.75" customHeight="1" x14ac:dyDescent="0.25">
      <c r="A1" s="5" t="s">
        <v>106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 ht="19.5" customHeight="1" x14ac:dyDescent="0.25">
      <c r="A2" s="4" t="s">
        <v>107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</row>
    <row r="3" spans="1:41" ht="15.75" customHeight="1" x14ac:dyDescent="0.25">
      <c r="A3" s="24" t="s">
        <v>108</v>
      </c>
      <c r="B3" s="25">
        <v>46082</v>
      </c>
      <c r="C3" s="24" t="s">
        <v>109</v>
      </c>
      <c r="D3" s="25">
        <v>46112</v>
      </c>
      <c r="F3" s="26" t="s">
        <v>110</v>
      </c>
    </row>
    <row r="4" spans="1:41" ht="6" customHeight="1" x14ac:dyDescent="0.25"/>
    <row r="5" spans="1:41" ht="15.75" customHeight="1" x14ac:dyDescent="0.25">
      <c r="A5" s="3" t="s">
        <v>40</v>
      </c>
      <c r="B5" s="3" t="s">
        <v>41</v>
      </c>
      <c r="C5" s="3" t="s">
        <v>42</v>
      </c>
      <c r="D5" s="3" t="s">
        <v>111</v>
      </c>
      <c r="E5" s="27" t="s">
        <v>112</v>
      </c>
      <c r="F5" s="28" t="s">
        <v>113</v>
      </c>
      <c r="G5" s="28" t="s">
        <v>114</v>
      </c>
      <c r="H5" s="28" t="s">
        <v>115</v>
      </c>
      <c r="I5" s="28" t="s">
        <v>116</v>
      </c>
      <c r="J5" s="28" t="s">
        <v>117</v>
      </c>
      <c r="K5" s="29" t="s">
        <v>118</v>
      </c>
      <c r="L5" s="27" t="s">
        <v>112</v>
      </c>
      <c r="M5" s="28" t="s">
        <v>113</v>
      </c>
      <c r="N5" s="28" t="s">
        <v>114</v>
      </c>
      <c r="O5" s="28" t="s">
        <v>115</v>
      </c>
      <c r="P5" s="28" t="s">
        <v>116</v>
      </c>
      <c r="Q5" s="28" t="s">
        <v>117</v>
      </c>
      <c r="R5" s="29" t="s">
        <v>118</v>
      </c>
      <c r="S5" s="27" t="s">
        <v>112</v>
      </c>
      <c r="T5" s="28" t="s">
        <v>113</v>
      </c>
      <c r="U5" s="28" t="s">
        <v>114</v>
      </c>
      <c r="V5" s="28" t="s">
        <v>115</v>
      </c>
      <c r="W5" s="28" t="s">
        <v>116</v>
      </c>
      <c r="X5" s="28" t="s">
        <v>117</v>
      </c>
      <c r="Y5" s="29" t="s">
        <v>118</v>
      </c>
      <c r="Z5" s="27" t="s">
        <v>112</v>
      </c>
      <c r="AA5" s="28" t="s">
        <v>113</v>
      </c>
      <c r="AB5" s="28" t="s">
        <v>114</v>
      </c>
      <c r="AC5" s="28" t="s">
        <v>115</v>
      </c>
      <c r="AD5" s="28" t="s">
        <v>116</v>
      </c>
      <c r="AE5" s="28" t="s">
        <v>117</v>
      </c>
      <c r="AF5" s="29" t="s">
        <v>118</v>
      </c>
      <c r="AG5" s="27" t="s">
        <v>112</v>
      </c>
      <c r="AH5" s="28" t="s">
        <v>113</v>
      </c>
      <c r="AI5" s="28" t="s">
        <v>114</v>
      </c>
      <c r="AJ5" s="2" t="s">
        <v>119</v>
      </c>
      <c r="AK5" s="2" t="s">
        <v>120</v>
      </c>
      <c r="AL5" s="2" t="s">
        <v>121</v>
      </c>
      <c r="AM5" s="2" t="s">
        <v>122</v>
      </c>
      <c r="AN5" s="2" t="s">
        <v>123</v>
      </c>
      <c r="AO5" s="2" t="s">
        <v>124</v>
      </c>
    </row>
    <row r="6" spans="1:41" ht="15.75" customHeight="1" x14ac:dyDescent="0.25">
      <c r="A6" s="3"/>
      <c r="B6" s="3"/>
      <c r="C6" s="3"/>
      <c r="D6" s="3"/>
      <c r="E6" s="27">
        <v>1</v>
      </c>
      <c r="F6" s="28">
        <v>2</v>
      </c>
      <c r="G6" s="28">
        <v>3</v>
      </c>
      <c r="H6" s="28">
        <v>4</v>
      </c>
      <c r="I6" s="28">
        <v>5</v>
      </c>
      <c r="J6" s="28">
        <v>6</v>
      </c>
      <c r="K6" s="29">
        <v>7</v>
      </c>
      <c r="L6" s="27">
        <v>8</v>
      </c>
      <c r="M6" s="28">
        <v>9</v>
      </c>
      <c r="N6" s="28">
        <v>10</v>
      </c>
      <c r="O6" s="28">
        <v>11</v>
      </c>
      <c r="P6" s="28">
        <v>12</v>
      </c>
      <c r="Q6" s="28">
        <v>13</v>
      </c>
      <c r="R6" s="29">
        <v>14</v>
      </c>
      <c r="S6" s="27">
        <v>15</v>
      </c>
      <c r="T6" s="28">
        <v>16</v>
      </c>
      <c r="U6" s="28">
        <v>17</v>
      </c>
      <c r="V6" s="28">
        <v>18</v>
      </c>
      <c r="W6" s="28">
        <v>19</v>
      </c>
      <c r="X6" s="28">
        <v>20</v>
      </c>
      <c r="Y6" s="29">
        <v>21</v>
      </c>
      <c r="Z6" s="27">
        <v>22</v>
      </c>
      <c r="AA6" s="28">
        <v>23</v>
      </c>
      <c r="AB6" s="28">
        <v>24</v>
      </c>
      <c r="AC6" s="28">
        <v>25</v>
      </c>
      <c r="AD6" s="28">
        <v>26</v>
      </c>
      <c r="AE6" s="28">
        <v>27</v>
      </c>
      <c r="AF6" s="29">
        <v>28</v>
      </c>
      <c r="AG6" s="27">
        <v>29</v>
      </c>
      <c r="AH6" s="28">
        <v>30</v>
      </c>
      <c r="AI6" s="28">
        <v>31</v>
      </c>
      <c r="AJ6" s="2"/>
      <c r="AK6" s="2"/>
      <c r="AL6" s="2"/>
      <c r="AM6" s="2"/>
      <c r="AN6" s="2"/>
      <c r="AO6" s="2"/>
    </row>
    <row r="7" spans="1:41" ht="15.75" customHeight="1" x14ac:dyDescent="0.25">
      <c r="A7" s="30" t="s">
        <v>51</v>
      </c>
      <c r="B7" s="31" t="str">
        <f>IFERROR(VLOOKUP($A7,Mitarbeiter!$A$5:$F$14,2,FALSE()),"")</f>
        <v>Sandra Hoffmann</v>
      </c>
      <c r="C7" s="31" t="str">
        <f>IFERROR(VLOOKUP($A7,Mitarbeiter!$A$5:$F$14,3,FALSE()),"")</f>
        <v>Verkauf</v>
      </c>
      <c r="D7" s="32">
        <f>IFERROR(VLOOKUP($A7,Mitarbeiter!$A$5:$F$14,6,FALSE()),"")</f>
        <v>40</v>
      </c>
      <c r="E7" s="33" t="s">
        <v>33</v>
      </c>
      <c r="F7" s="33" t="s">
        <v>18</v>
      </c>
      <c r="G7" s="33" t="s">
        <v>15</v>
      </c>
      <c r="H7" s="33" t="s">
        <v>18</v>
      </c>
      <c r="I7" s="33" t="s">
        <v>15</v>
      </c>
      <c r="J7" s="33" t="s">
        <v>18</v>
      </c>
      <c r="K7" s="33" t="s">
        <v>15</v>
      </c>
      <c r="L7" s="33" t="s">
        <v>33</v>
      </c>
      <c r="M7" s="33" t="s">
        <v>15</v>
      </c>
      <c r="N7" s="33" t="s">
        <v>18</v>
      </c>
      <c r="O7" s="33" t="s">
        <v>15</v>
      </c>
      <c r="P7" s="33" t="s">
        <v>18</v>
      </c>
      <c r="Q7" s="33" t="s">
        <v>15</v>
      </c>
      <c r="R7" s="33" t="s">
        <v>18</v>
      </c>
      <c r="S7" s="33" t="s">
        <v>33</v>
      </c>
      <c r="T7" s="33" t="s">
        <v>24</v>
      </c>
      <c r="U7" s="33" t="s">
        <v>24</v>
      </c>
      <c r="V7" s="33" t="s">
        <v>24</v>
      </c>
      <c r="W7" s="33" t="s">
        <v>24</v>
      </c>
      <c r="X7" s="33" t="s">
        <v>24</v>
      </c>
      <c r="Y7" s="33" t="s">
        <v>15</v>
      </c>
      <c r="Z7" s="33" t="s">
        <v>33</v>
      </c>
      <c r="AA7" s="33" t="s">
        <v>15</v>
      </c>
      <c r="AB7" s="33" t="s">
        <v>18</v>
      </c>
      <c r="AC7" s="33" t="s">
        <v>15</v>
      </c>
      <c r="AD7" s="33" t="s">
        <v>18</v>
      </c>
      <c r="AE7" s="33" t="s">
        <v>15</v>
      </c>
      <c r="AF7" s="33" t="s">
        <v>18</v>
      </c>
      <c r="AG7" s="33" t="s">
        <v>33</v>
      </c>
      <c r="AH7" s="33" t="s">
        <v>18</v>
      </c>
      <c r="AI7" s="33" t="s">
        <v>15</v>
      </c>
      <c r="AJ7" s="18">
        <f t="shared" ref="AJ7:AJ16" si="0">SUMPRODUCT(COUNTIF(E7:AI7,$A$24:$A$32),$D$24:$D$32)</f>
        <v>168</v>
      </c>
      <c r="AK7" s="18">
        <f t="shared" ref="AK7:AK16" si="1">ROUND(($D7/5)*NETWORKDAYS($B$3,$D$3),1)</f>
        <v>176</v>
      </c>
      <c r="AL7" s="34">
        <f t="shared" ref="AL7:AL16" si="2">AJ7-AK7</f>
        <v>-8</v>
      </c>
      <c r="AM7" s="18">
        <f t="shared" ref="AM7:AM16" si="3">COUNTIF(E7:AI7,"U")</f>
        <v>5</v>
      </c>
      <c r="AN7" s="18">
        <f t="shared" ref="AN7:AN16" si="4">COUNTIF(E7:AI7,"K")</f>
        <v>0</v>
      </c>
      <c r="AO7" s="18">
        <f t="shared" ref="AO7:AO16" si="5">COUNTIF(E7:AI7,"FT")+COUNTIF(E7:AI7,"FZ")</f>
        <v>0</v>
      </c>
    </row>
    <row r="8" spans="1:41" ht="15.75" customHeight="1" x14ac:dyDescent="0.25">
      <c r="A8" s="35" t="s">
        <v>58</v>
      </c>
      <c r="B8" s="36" t="str">
        <f>IFERROR(VLOOKUP($A8,Mitarbeiter!$A$5:$F$14,2,FALSE()),"")</f>
        <v>Markus Bauer</v>
      </c>
      <c r="C8" s="36" t="str">
        <f>IFERROR(VLOOKUP($A8,Mitarbeiter!$A$5:$F$14,3,FALSE()),"")</f>
        <v>Verkauf</v>
      </c>
      <c r="D8" s="37">
        <f>IFERROR(VLOOKUP($A8,Mitarbeiter!$A$5:$F$14,6,FALSE()),"")</f>
        <v>40</v>
      </c>
      <c r="E8" s="33" t="s">
        <v>33</v>
      </c>
      <c r="F8" s="33" t="s">
        <v>12</v>
      </c>
      <c r="G8" s="33" t="s">
        <v>12</v>
      </c>
      <c r="H8" s="33" t="s">
        <v>12</v>
      </c>
      <c r="I8" s="33" t="s">
        <v>12</v>
      </c>
      <c r="J8" s="33" t="s">
        <v>12</v>
      </c>
      <c r="K8" s="33" t="s">
        <v>12</v>
      </c>
      <c r="L8" s="33" t="s">
        <v>33</v>
      </c>
      <c r="M8" s="33" t="s">
        <v>12</v>
      </c>
      <c r="N8" s="33" t="s">
        <v>12</v>
      </c>
      <c r="O8" s="33" t="s">
        <v>12</v>
      </c>
      <c r="P8" s="33" t="s">
        <v>12</v>
      </c>
      <c r="Q8" s="33" t="s">
        <v>12</v>
      </c>
      <c r="R8" s="33" t="s">
        <v>12</v>
      </c>
      <c r="S8" s="33" t="s">
        <v>33</v>
      </c>
      <c r="T8" s="33" t="s">
        <v>12</v>
      </c>
      <c r="U8" s="33" t="s">
        <v>12</v>
      </c>
      <c r="V8" s="33" t="s">
        <v>12</v>
      </c>
      <c r="W8" s="33" t="s">
        <v>12</v>
      </c>
      <c r="X8" s="33" t="s">
        <v>12</v>
      </c>
      <c r="Y8" s="33" t="s">
        <v>12</v>
      </c>
      <c r="Z8" s="33" t="s">
        <v>33</v>
      </c>
      <c r="AA8" s="33" t="s">
        <v>12</v>
      </c>
      <c r="AB8" s="33" t="s">
        <v>12</v>
      </c>
      <c r="AC8" s="33" t="s">
        <v>12</v>
      </c>
      <c r="AD8" s="33" t="s">
        <v>12</v>
      </c>
      <c r="AE8" s="33" t="s">
        <v>31</v>
      </c>
      <c r="AF8" s="33" t="s">
        <v>12</v>
      </c>
      <c r="AG8" s="33" t="s">
        <v>33</v>
      </c>
      <c r="AH8" s="33" t="s">
        <v>12</v>
      </c>
      <c r="AI8" s="33" t="s">
        <v>12</v>
      </c>
      <c r="AJ8" s="18">
        <f t="shared" si="0"/>
        <v>200</v>
      </c>
      <c r="AK8" s="18">
        <f t="shared" si="1"/>
        <v>176</v>
      </c>
      <c r="AL8" s="34">
        <f t="shared" si="2"/>
        <v>24</v>
      </c>
      <c r="AM8" s="18">
        <f t="shared" si="3"/>
        <v>0</v>
      </c>
      <c r="AN8" s="18">
        <f t="shared" si="4"/>
        <v>0</v>
      </c>
      <c r="AO8" s="18">
        <f t="shared" si="5"/>
        <v>1</v>
      </c>
    </row>
    <row r="9" spans="1:41" ht="15.75" customHeight="1" x14ac:dyDescent="0.25">
      <c r="A9" s="30" t="s">
        <v>63</v>
      </c>
      <c r="B9" s="31" t="str">
        <f>IFERROR(VLOOKUP($A9,Mitarbeiter!$A$5:$F$14,2,FALSE()),"")</f>
        <v>Julia Schreiber</v>
      </c>
      <c r="C9" s="31" t="str">
        <f>IFERROR(VLOOKUP($A9,Mitarbeiter!$A$5:$F$14,3,FALSE()),"")</f>
        <v>Kundenservice</v>
      </c>
      <c r="D9" s="32">
        <f>IFERROR(VLOOKUP($A9,Mitarbeiter!$A$5:$F$14,6,FALSE()),"")</f>
        <v>30</v>
      </c>
      <c r="E9" s="33" t="s">
        <v>33</v>
      </c>
      <c r="F9" s="33" t="s">
        <v>12</v>
      </c>
      <c r="G9" s="33" t="s">
        <v>12</v>
      </c>
      <c r="H9" s="33" t="s">
        <v>12</v>
      </c>
      <c r="I9" s="33" t="s">
        <v>12</v>
      </c>
      <c r="J9" s="33" t="s">
        <v>33</v>
      </c>
      <c r="K9" s="33" t="s">
        <v>33</v>
      </c>
      <c r="L9" s="33" t="s">
        <v>33</v>
      </c>
      <c r="M9" s="33" t="s">
        <v>12</v>
      </c>
      <c r="N9" s="33" t="s">
        <v>12</v>
      </c>
      <c r="O9" s="33" t="s">
        <v>12</v>
      </c>
      <c r="P9" s="33" t="s">
        <v>12</v>
      </c>
      <c r="Q9" s="33" t="s">
        <v>33</v>
      </c>
      <c r="R9" s="33" t="s">
        <v>33</v>
      </c>
      <c r="S9" s="33" t="s">
        <v>33</v>
      </c>
      <c r="T9" s="33" t="s">
        <v>12</v>
      </c>
      <c r="U9" s="33" t="s">
        <v>12</v>
      </c>
      <c r="V9" s="33" t="s">
        <v>27</v>
      </c>
      <c r="W9" s="33" t="s">
        <v>12</v>
      </c>
      <c r="X9" s="33" t="s">
        <v>33</v>
      </c>
      <c r="Y9" s="33" t="s">
        <v>33</v>
      </c>
      <c r="Z9" s="33" t="s">
        <v>33</v>
      </c>
      <c r="AA9" s="33" t="s">
        <v>12</v>
      </c>
      <c r="AB9" s="33" t="s">
        <v>12</v>
      </c>
      <c r="AC9" s="33" t="s">
        <v>12</v>
      </c>
      <c r="AD9" s="33" t="s">
        <v>12</v>
      </c>
      <c r="AE9" s="33" t="s">
        <v>33</v>
      </c>
      <c r="AF9" s="33" t="s">
        <v>33</v>
      </c>
      <c r="AG9" s="33" t="s">
        <v>33</v>
      </c>
      <c r="AH9" s="33" t="s">
        <v>12</v>
      </c>
      <c r="AI9" s="33" t="s">
        <v>12</v>
      </c>
      <c r="AJ9" s="18">
        <f t="shared" si="0"/>
        <v>136</v>
      </c>
      <c r="AK9" s="18">
        <f t="shared" si="1"/>
        <v>132</v>
      </c>
      <c r="AL9" s="34">
        <f t="shared" si="2"/>
        <v>4</v>
      </c>
      <c r="AM9" s="18">
        <f t="shared" si="3"/>
        <v>0</v>
      </c>
      <c r="AN9" s="18">
        <f t="shared" si="4"/>
        <v>1</v>
      </c>
      <c r="AO9" s="18">
        <f t="shared" si="5"/>
        <v>0</v>
      </c>
    </row>
    <row r="10" spans="1:41" ht="15.75" customHeight="1" x14ac:dyDescent="0.25">
      <c r="A10" s="35" t="s">
        <v>70</v>
      </c>
      <c r="B10" s="36" t="str">
        <f>IFERROR(VLOOKUP($A10,Mitarbeiter!$A$5:$F$14,2,FALSE()),"")</f>
        <v>Thomas Vogel</v>
      </c>
      <c r="C10" s="36" t="str">
        <f>IFERROR(VLOOKUP($A10,Mitarbeiter!$A$5:$F$14,3,FALSE()),"")</f>
        <v>Logistik</v>
      </c>
      <c r="D10" s="37">
        <f>IFERROR(VLOOKUP($A10,Mitarbeiter!$A$5:$F$14,6,FALSE()),"")</f>
        <v>40</v>
      </c>
      <c r="E10" s="33" t="s">
        <v>33</v>
      </c>
      <c r="F10" s="33" t="s">
        <v>15</v>
      </c>
      <c r="G10" s="33" t="s">
        <v>18</v>
      </c>
      <c r="H10" s="33" t="s">
        <v>27</v>
      </c>
      <c r="I10" s="33" t="s">
        <v>27</v>
      </c>
      <c r="J10" s="33" t="s">
        <v>15</v>
      </c>
      <c r="K10" s="33" t="s">
        <v>18</v>
      </c>
      <c r="L10" s="33" t="s">
        <v>33</v>
      </c>
      <c r="M10" s="33" t="s">
        <v>18</v>
      </c>
      <c r="N10" s="33" t="s">
        <v>15</v>
      </c>
      <c r="O10" s="33" t="s">
        <v>18</v>
      </c>
      <c r="P10" s="33" t="s">
        <v>15</v>
      </c>
      <c r="Q10" s="33" t="s">
        <v>18</v>
      </c>
      <c r="R10" s="33" t="s">
        <v>15</v>
      </c>
      <c r="S10" s="33" t="s">
        <v>33</v>
      </c>
      <c r="T10" s="33" t="s">
        <v>15</v>
      </c>
      <c r="U10" s="33" t="s">
        <v>18</v>
      </c>
      <c r="V10" s="33" t="s">
        <v>15</v>
      </c>
      <c r="W10" s="33" t="s">
        <v>18</v>
      </c>
      <c r="X10" s="33" t="s">
        <v>15</v>
      </c>
      <c r="Y10" s="33" t="s">
        <v>18</v>
      </c>
      <c r="Z10" s="33" t="s">
        <v>33</v>
      </c>
      <c r="AA10" s="33" t="s">
        <v>18</v>
      </c>
      <c r="AB10" s="33" t="s">
        <v>15</v>
      </c>
      <c r="AC10" s="33" t="s">
        <v>18</v>
      </c>
      <c r="AD10" s="33" t="s">
        <v>15</v>
      </c>
      <c r="AE10" s="33" t="s">
        <v>18</v>
      </c>
      <c r="AF10" s="33" t="s">
        <v>15</v>
      </c>
      <c r="AG10" s="33" t="s">
        <v>33</v>
      </c>
      <c r="AH10" s="33" t="s">
        <v>15</v>
      </c>
      <c r="AI10" s="33" t="s">
        <v>18</v>
      </c>
      <c r="AJ10" s="18">
        <f t="shared" si="0"/>
        <v>192</v>
      </c>
      <c r="AK10" s="18">
        <f t="shared" si="1"/>
        <v>176</v>
      </c>
      <c r="AL10" s="34">
        <f t="shared" si="2"/>
        <v>16</v>
      </c>
      <c r="AM10" s="18">
        <f t="shared" si="3"/>
        <v>0</v>
      </c>
      <c r="AN10" s="18">
        <f t="shared" si="4"/>
        <v>2</v>
      </c>
      <c r="AO10" s="18">
        <f t="shared" si="5"/>
        <v>0</v>
      </c>
    </row>
    <row r="11" spans="1:41" ht="15.75" customHeight="1" x14ac:dyDescent="0.25">
      <c r="A11" s="30" t="s">
        <v>76</v>
      </c>
      <c r="B11" s="31" t="str">
        <f>IFERROR(VLOOKUP($A11,Mitarbeiter!$A$5:$F$14,2,FALSE()),"")</f>
        <v>Nina Krüger</v>
      </c>
      <c r="C11" s="31" t="str">
        <f>IFERROR(VLOOKUP($A11,Mitarbeiter!$A$5:$F$14,3,FALSE()),"")</f>
        <v>Produktion</v>
      </c>
      <c r="D11" s="32">
        <f>IFERROR(VLOOKUP($A11,Mitarbeiter!$A$5:$F$14,6,FALSE()),"")</f>
        <v>40</v>
      </c>
      <c r="E11" s="33" t="s">
        <v>15</v>
      </c>
      <c r="F11" s="33" t="s">
        <v>18</v>
      </c>
      <c r="G11" s="33" t="s">
        <v>21</v>
      </c>
      <c r="H11" s="33" t="s">
        <v>33</v>
      </c>
      <c r="I11" s="33" t="s">
        <v>15</v>
      </c>
      <c r="J11" s="33" t="s">
        <v>18</v>
      </c>
      <c r="K11" s="33" t="s">
        <v>33</v>
      </c>
      <c r="L11" s="33" t="s">
        <v>15</v>
      </c>
      <c r="M11" s="33" t="s">
        <v>18</v>
      </c>
      <c r="N11" s="33" t="s">
        <v>21</v>
      </c>
      <c r="O11" s="33" t="s">
        <v>33</v>
      </c>
      <c r="P11" s="33" t="s">
        <v>15</v>
      </c>
      <c r="Q11" s="33" t="s">
        <v>18</v>
      </c>
      <c r="R11" s="33" t="s">
        <v>33</v>
      </c>
      <c r="S11" s="33" t="s">
        <v>15</v>
      </c>
      <c r="T11" s="33" t="s">
        <v>18</v>
      </c>
      <c r="U11" s="33" t="s">
        <v>21</v>
      </c>
      <c r="V11" s="33" t="s">
        <v>33</v>
      </c>
      <c r="W11" s="33" t="s">
        <v>15</v>
      </c>
      <c r="X11" s="33" t="s">
        <v>18</v>
      </c>
      <c r="Y11" s="33" t="s">
        <v>33</v>
      </c>
      <c r="Z11" s="33" t="s">
        <v>15</v>
      </c>
      <c r="AA11" s="33" t="s">
        <v>18</v>
      </c>
      <c r="AB11" s="33" t="s">
        <v>21</v>
      </c>
      <c r="AC11" s="33" t="s">
        <v>33</v>
      </c>
      <c r="AD11" s="33" t="s">
        <v>15</v>
      </c>
      <c r="AE11" s="33" t="s">
        <v>18</v>
      </c>
      <c r="AF11" s="33" t="s">
        <v>33</v>
      </c>
      <c r="AG11" s="33" t="s">
        <v>15</v>
      </c>
      <c r="AH11" s="33" t="s">
        <v>18</v>
      </c>
      <c r="AI11" s="33" t="s">
        <v>21</v>
      </c>
      <c r="AJ11" s="18">
        <f t="shared" si="0"/>
        <v>184</v>
      </c>
      <c r="AK11" s="18">
        <f t="shared" si="1"/>
        <v>176</v>
      </c>
      <c r="AL11" s="34">
        <f t="shared" si="2"/>
        <v>8</v>
      </c>
      <c r="AM11" s="18">
        <f t="shared" si="3"/>
        <v>0</v>
      </c>
      <c r="AN11" s="18">
        <f t="shared" si="4"/>
        <v>0</v>
      </c>
      <c r="AO11" s="18">
        <f t="shared" si="5"/>
        <v>0</v>
      </c>
    </row>
    <row r="12" spans="1:41" ht="15.75" customHeight="1" x14ac:dyDescent="0.25">
      <c r="A12" s="35" t="s">
        <v>82</v>
      </c>
      <c r="B12" s="36" t="str">
        <f>IFERROR(VLOOKUP($A12,Mitarbeiter!$A$5:$F$14,2,FALSE()),"")</f>
        <v>David Lehmann</v>
      </c>
      <c r="C12" s="36" t="str">
        <f>IFERROR(VLOOKUP($A12,Mitarbeiter!$A$5:$F$14,3,FALSE()),"")</f>
        <v>Produktion</v>
      </c>
      <c r="D12" s="37">
        <f>IFERROR(VLOOKUP($A12,Mitarbeiter!$A$5:$F$14,6,FALSE()),"")</f>
        <v>40</v>
      </c>
      <c r="E12" s="33" t="s">
        <v>33</v>
      </c>
      <c r="F12" s="33" t="s">
        <v>15</v>
      </c>
      <c r="G12" s="33" t="s">
        <v>18</v>
      </c>
      <c r="H12" s="33" t="s">
        <v>33</v>
      </c>
      <c r="I12" s="33" t="s">
        <v>15</v>
      </c>
      <c r="J12" s="33" t="s">
        <v>18</v>
      </c>
      <c r="K12" s="33" t="s">
        <v>21</v>
      </c>
      <c r="L12" s="33" t="s">
        <v>33</v>
      </c>
      <c r="M12" s="33" t="s">
        <v>15</v>
      </c>
      <c r="N12" s="33" t="s">
        <v>18</v>
      </c>
      <c r="O12" s="33" t="s">
        <v>33</v>
      </c>
      <c r="P12" s="33" t="s">
        <v>15</v>
      </c>
      <c r="Q12" s="33" t="s">
        <v>18</v>
      </c>
      <c r="R12" s="33" t="s">
        <v>21</v>
      </c>
      <c r="S12" s="33" t="s">
        <v>33</v>
      </c>
      <c r="T12" s="33" t="s">
        <v>15</v>
      </c>
      <c r="U12" s="33" t="s">
        <v>18</v>
      </c>
      <c r="V12" s="33" t="s">
        <v>33</v>
      </c>
      <c r="W12" s="33" t="s">
        <v>15</v>
      </c>
      <c r="X12" s="33" t="s">
        <v>18</v>
      </c>
      <c r="Y12" s="33" t="s">
        <v>21</v>
      </c>
      <c r="Z12" s="33" t="s">
        <v>33</v>
      </c>
      <c r="AA12" s="33" t="s">
        <v>27</v>
      </c>
      <c r="AB12" s="33" t="s">
        <v>18</v>
      </c>
      <c r="AC12" s="33" t="s">
        <v>33</v>
      </c>
      <c r="AD12" s="33" t="s">
        <v>15</v>
      </c>
      <c r="AE12" s="33" t="s">
        <v>18</v>
      </c>
      <c r="AF12" s="33" t="s">
        <v>21</v>
      </c>
      <c r="AG12" s="33" t="s">
        <v>33</v>
      </c>
      <c r="AH12" s="33" t="s">
        <v>15</v>
      </c>
      <c r="AI12" s="33" t="s">
        <v>18</v>
      </c>
      <c r="AJ12" s="18">
        <f t="shared" si="0"/>
        <v>168</v>
      </c>
      <c r="AK12" s="18">
        <f t="shared" si="1"/>
        <v>176</v>
      </c>
      <c r="AL12" s="34">
        <f t="shared" si="2"/>
        <v>-8</v>
      </c>
      <c r="AM12" s="18">
        <f t="shared" si="3"/>
        <v>0</v>
      </c>
      <c r="AN12" s="18">
        <f t="shared" si="4"/>
        <v>1</v>
      </c>
      <c r="AO12" s="18">
        <f t="shared" si="5"/>
        <v>0</v>
      </c>
    </row>
    <row r="13" spans="1:41" ht="15.75" customHeight="1" x14ac:dyDescent="0.25">
      <c r="A13" s="30" t="s">
        <v>87</v>
      </c>
      <c r="B13" s="31" t="str">
        <f>IFERROR(VLOOKUP($A13,Mitarbeiter!$A$5:$F$14,2,FALSE()),"")</f>
        <v>Laura Fischer</v>
      </c>
      <c r="C13" s="31" t="str">
        <f>IFERROR(VLOOKUP($A13,Mitarbeiter!$A$5:$F$14,3,FALSE()),"")</f>
        <v>Verwaltung</v>
      </c>
      <c r="D13" s="32">
        <f>IFERROR(VLOOKUP($A13,Mitarbeiter!$A$5:$F$14,6,FALSE()),"")</f>
        <v>25</v>
      </c>
      <c r="E13" s="33" t="s">
        <v>33</v>
      </c>
      <c r="F13" s="33" t="s">
        <v>12</v>
      </c>
      <c r="G13" s="33" t="s">
        <v>33</v>
      </c>
      <c r="H13" s="33" t="s">
        <v>12</v>
      </c>
      <c r="I13" s="33" t="s">
        <v>33</v>
      </c>
      <c r="J13" s="33" t="s">
        <v>12</v>
      </c>
      <c r="K13" s="33" t="s">
        <v>33</v>
      </c>
      <c r="L13" s="33" t="s">
        <v>33</v>
      </c>
      <c r="M13" s="33" t="s">
        <v>12</v>
      </c>
      <c r="N13" s="33" t="s">
        <v>33</v>
      </c>
      <c r="O13" s="33" t="s">
        <v>12</v>
      </c>
      <c r="P13" s="33" t="s">
        <v>33</v>
      </c>
      <c r="Q13" s="33" t="s">
        <v>12</v>
      </c>
      <c r="R13" s="33" t="s">
        <v>33</v>
      </c>
      <c r="S13" s="33" t="s">
        <v>33</v>
      </c>
      <c r="T13" s="33" t="s">
        <v>12</v>
      </c>
      <c r="U13" s="33" t="s">
        <v>33</v>
      </c>
      <c r="V13" s="33" t="s">
        <v>12</v>
      </c>
      <c r="W13" s="33" t="s">
        <v>33</v>
      </c>
      <c r="X13" s="33" t="s">
        <v>12</v>
      </c>
      <c r="Y13" s="33" t="s">
        <v>33</v>
      </c>
      <c r="Z13" s="33" t="s">
        <v>33</v>
      </c>
      <c r="AA13" s="33" t="s">
        <v>12</v>
      </c>
      <c r="AB13" s="33" t="s">
        <v>33</v>
      </c>
      <c r="AC13" s="33" t="s">
        <v>12</v>
      </c>
      <c r="AD13" s="33" t="s">
        <v>33</v>
      </c>
      <c r="AE13" s="33" t="s">
        <v>12</v>
      </c>
      <c r="AF13" s="33" t="s">
        <v>33</v>
      </c>
      <c r="AG13" s="33" t="s">
        <v>33</v>
      </c>
      <c r="AH13" s="33" t="s">
        <v>12</v>
      </c>
      <c r="AI13" s="33" t="s">
        <v>33</v>
      </c>
      <c r="AJ13" s="18">
        <f t="shared" si="0"/>
        <v>104</v>
      </c>
      <c r="AK13" s="18">
        <f t="shared" si="1"/>
        <v>110</v>
      </c>
      <c r="AL13" s="34">
        <f t="shared" si="2"/>
        <v>-6</v>
      </c>
      <c r="AM13" s="18">
        <f t="shared" si="3"/>
        <v>0</v>
      </c>
      <c r="AN13" s="18">
        <f t="shared" si="4"/>
        <v>0</v>
      </c>
      <c r="AO13" s="18">
        <f t="shared" si="5"/>
        <v>0</v>
      </c>
    </row>
    <row r="14" spans="1:41" ht="15.75" customHeight="1" x14ac:dyDescent="0.25">
      <c r="A14" s="35" t="s">
        <v>93</v>
      </c>
      <c r="B14" s="36" t="str">
        <f>IFERROR(VLOOKUP($A14,Mitarbeiter!$A$5:$F$14,2,FALSE()),"")</f>
        <v>Patrick Neumann</v>
      </c>
      <c r="C14" s="36" t="str">
        <f>IFERROR(VLOOKUP($A14,Mitarbeiter!$A$5:$F$14,3,FALSE()),"")</f>
        <v>Logistik</v>
      </c>
      <c r="D14" s="37">
        <f>IFERROR(VLOOKUP($A14,Mitarbeiter!$A$5:$F$14,6,FALSE()),"")</f>
        <v>40</v>
      </c>
      <c r="E14" s="33" t="s">
        <v>33</v>
      </c>
      <c r="F14" s="33" t="s">
        <v>18</v>
      </c>
      <c r="G14" s="33" t="s">
        <v>15</v>
      </c>
      <c r="H14" s="33" t="s">
        <v>18</v>
      </c>
      <c r="I14" s="33" t="s">
        <v>15</v>
      </c>
      <c r="J14" s="33" t="s">
        <v>18</v>
      </c>
      <c r="K14" s="33" t="s">
        <v>15</v>
      </c>
      <c r="L14" s="33" t="s">
        <v>33</v>
      </c>
      <c r="M14" s="33" t="s">
        <v>15</v>
      </c>
      <c r="N14" s="33" t="s">
        <v>18</v>
      </c>
      <c r="O14" s="33" t="s">
        <v>15</v>
      </c>
      <c r="P14" s="33" t="s">
        <v>18</v>
      </c>
      <c r="Q14" s="33" t="s">
        <v>15</v>
      </c>
      <c r="R14" s="33" t="s">
        <v>18</v>
      </c>
      <c r="S14" s="33" t="s">
        <v>33</v>
      </c>
      <c r="T14" s="33" t="s">
        <v>18</v>
      </c>
      <c r="U14" s="33" t="s">
        <v>15</v>
      </c>
      <c r="V14" s="33" t="s">
        <v>18</v>
      </c>
      <c r="W14" s="33" t="s">
        <v>15</v>
      </c>
      <c r="X14" s="33" t="s">
        <v>18</v>
      </c>
      <c r="Y14" s="33" t="s">
        <v>15</v>
      </c>
      <c r="Z14" s="33" t="s">
        <v>33</v>
      </c>
      <c r="AA14" s="33" t="s">
        <v>15</v>
      </c>
      <c r="AB14" s="33" t="s">
        <v>18</v>
      </c>
      <c r="AC14" s="33" t="s">
        <v>15</v>
      </c>
      <c r="AD14" s="33" t="s">
        <v>18</v>
      </c>
      <c r="AE14" s="33" t="s">
        <v>15</v>
      </c>
      <c r="AF14" s="33" t="s">
        <v>18</v>
      </c>
      <c r="AG14" s="33" t="s">
        <v>33</v>
      </c>
      <c r="AH14" s="33" t="s">
        <v>18</v>
      </c>
      <c r="AI14" s="33" t="s">
        <v>15</v>
      </c>
      <c r="AJ14" s="18">
        <f t="shared" si="0"/>
        <v>208</v>
      </c>
      <c r="AK14" s="18">
        <f t="shared" si="1"/>
        <v>176</v>
      </c>
      <c r="AL14" s="34">
        <f t="shared" si="2"/>
        <v>32</v>
      </c>
      <c r="AM14" s="18">
        <f t="shared" si="3"/>
        <v>0</v>
      </c>
      <c r="AN14" s="18">
        <f t="shared" si="4"/>
        <v>0</v>
      </c>
      <c r="AO14" s="18">
        <f t="shared" si="5"/>
        <v>0</v>
      </c>
    </row>
    <row r="15" spans="1:41" ht="15.75" customHeight="1" x14ac:dyDescent="0.25">
      <c r="A15" s="30" t="s">
        <v>97</v>
      </c>
      <c r="B15" s="31" t="str">
        <f>IFERROR(VLOOKUP($A15,Mitarbeiter!$A$5:$F$14,2,FALSE()),"")</f>
        <v>Anna Lindner</v>
      </c>
      <c r="C15" s="31" t="str">
        <f>IFERROR(VLOOKUP($A15,Mitarbeiter!$A$5:$F$14,3,FALSE()),"")</f>
        <v>Kundenservice</v>
      </c>
      <c r="D15" s="32">
        <f>IFERROR(VLOOKUP($A15,Mitarbeiter!$A$5:$F$14,6,FALSE()),"")</f>
        <v>40</v>
      </c>
      <c r="E15" s="33" t="s">
        <v>33</v>
      </c>
      <c r="F15" s="33" t="s">
        <v>12</v>
      </c>
      <c r="G15" s="33" t="s">
        <v>12</v>
      </c>
      <c r="H15" s="33" t="s">
        <v>12</v>
      </c>
      <c r="I15" s="33" t="s">
        <v>12</v>
      </c>
      <c r="J15" s="33" t="s">
        <v>12</v>
      </c>
      <c r="K15" s="33" t="s">
        <v>33</v>
      </c>
      <c r="L15" s="33" t="s">
        <v>33</v>
      </c>
      <c r="M15" s="33" t="s">
        <v>24</v>
      </c>
      <c r="N15" s="33" t="s">
        <v>24</v>
      </c>
      <c r="O15" s="33" t="s">
        <v>24</v>
      </c>
      <c r="P15" s="33" t="s">
        <v>24</v>
      </c>
      <c r="Q15" s="33" t="s">
        <v>24</v>
      </c>
      <c r="R15" s="33" t="s">
        <v>33</v>
      </c>
      <c r="S15" s="33" t="s">
        <v>33</v>
      </c>
      <c r="T15" s="33" t="s">
        <v>12</v>
      </c>
      <c r="U15" s="33" t="s">
        <v>12</v>
      </c>
      <c r="V15" s="33" t="s">
        <v>12</v>
      </c>
      <c r="W15" s="33" t="s">
        <v>12</v>
      </c>
      <c r="X15" s="33" t="s">
        <v>12</v>
      </c>
      <c r="Y15" s="33" t="s">
        <v>33</v>
      </c>
      <c r="Z15" s="33" t="s">
        <v>33</v>
      </c>
      <c r="AA15" s="33" t="s">
        <v>12</v>
      </c>
      <c r="AB15" s="33" t="s">
        <v>12</v>
      </c>
      <c r="AC15" s="33" t="s">
        <v>12</v>
      </c>
      <c r="AD15" s="33" t="s">
        <v>12</v>
      </c>
      <c r="AE15" s="33" t="s">
        <v>12</v>
      </c>
      <c r="AF15" s="33" t="s">
        <v>33</v>
      </c>
      <c r="AG15" s="33" t="s">
        <v>33</v>
      </c>
      <c r="AH15" s="33" t="s">
        <v>12</v>
      </c>
      <c r="AI15" s="33" t="s">
        <v>12</v>
      </c>
      <c r="AJ15" s="18">
        <f t="shared" si="0"/>
        <v>136</v>
      </c>
      <c r="AK15" s="18">
        <f t="shared" si="1"/>
        <v>176</v>
      </c>
      <c r="AL15" s="34">
        <f t="shared" si="2"/>
        <v>-40</v>
      </c>
      <c r="AM15" s="18">
        <f t="shared" si="3"/>
        <v>5</v>
      </c>
      <c r="AN15" s="18">
        <f t="shared" si="4"/>
        <v>0</v>
      </c>
      <c r="AO15" s="18">
        <f t="shared" si="5"/>
        <v>0</v>
      </c>
    </row>
    <row r="16" spans="1:41" ht="15.75" customHeight="1" x14ac:dyDescent="0.25">
      <c r="A16" s="35" t="s">
        <v>101</v>
      </c>
      <c r="B16" s="36" t="str">
        <f>IFERROR(VLOOKUP($A16,Mitarbeiter!$A$5:$F$14,2,FALSE()),"")</f>
        <v>Stefan Brandt</v>
      </c>
      <c r="C16" s="36" t="str">
        <f>IFERROR(VLOOKUP($A16,Mitarbeiter!$A$5:$F$14,3,FALSE()),"")</f>
        <v>Verwaltung</v>
      </c>
      <c r="D16" s="37">
        <f>IFERROR(VLOOKUP($A16,Mitarbeiter!$A$5:$F$14,6,FALSE()),"")</f>
        <v>40</v>
      </c>
      <c r="E16" s="33" t="s">
        <v>33</v>
      </c>
      <c r="F16" s="33" t="s">
        <v>12</v>
      </c>
      <c r="G16" s="33" t="s">
        <v>12</v>
      </c>
      <c r="H16" s="33" t="s">
        <v>12</v>
      </c>
      <c r="I16" s="33" t="s">
        <v>12</v>
      </c>
      <c r="J16" s="33" t="s">
        <v>12</v>
      </c>
      <c r="K16" s="33" t="s">
        <v>33</v>
      </c>
      <c r="L16" s="33" t="s">
        <v>33</v>
      </c>
      <c r="M16" s="33" t="s">
        <v>12</v>
      </c>
      <c r="N16" s="33" t="s">
        <v>12</v>
      </c>
      <c r="O16" s="33" t="s">
        <v>12</v>
      </c>
      <c r="P16" s="33" t="s">
        <v>12</v>
      </c>
      <c r="Q16" s="33" t="s">
        <v>12</v>
      </c>
      <c r="R16" s="33" t="s">
        <v>33</v>
      </c>
      <c r="S16" s="33" t="s">
        <v>33</v>
      </c>
      <c r="T16" s="33" t="s">
        <v>12</v>
      </c>
      <c r="U16" s="33" t="s">
        <v>12</v>
      </c>
      <c r="V16" s="33" t="s">
        <v>12</v>
      </c>
      <c r="W16" s="33" t="s">
        <v>12</v>
      </c>
      <c r="X16" s="33" t="s">
        <v>12</v>
      </c>
      <c r="Y16" s="33" t="s">
        <v>33</v>
      </c>
      <c r="Z16" s="33" t="s">
        <v>33</v>
      </c>
      <c r="AA16" s="33" t="s">
        <v>12</v>
      </c>
      <c r="AB16" s="33" t="s">
        <v>12</v>
      </c>
      <c r="AC16" s="33" t="s">
        <v>12</v>
      </c>
      <c r="AD16" s="33" t="s">
        <v>12</v>
      </c>
      <c r="AE16" s="33" t="s">
        <v>12</v>
      </c>
      <c r="AF16" s="33" t="s">
        <v>33</v>
      </c>
      <c r="AG16" s="33" t="s">
        <v>33</v>
      </c>
      <c r="AH16" s="33" t="s">
        <v>12</v>
      </c>
      <c r="AI16" s="33" t="s">
        <v>12</v>
      </c>
      <c r="AJ16" s="18">
        <f t="shared" si="0"/>
        <v>176</v>
      </c>
      <c r="AK16" s="18">
        <f t="shared" si="1"/>
        <v>176</v>
      </c>
      <c r="AL16" s="34">
        <f t="shared" si="2"/>
        <v>0</v>
      </c>
      <c r="AM16" s="18">
        <f t="shared" si="3"/>
        <v>0</v>
      </c>
      <c r="AN16" s="18">
        <f t="shared" si="4"/>
        <v>0</v>
      </c>
      <c r="AO16" s="18">
        <f t="shared" si="5"/>
        <v>0</v>
      </c>
    </row>
    <row r="17" spans="1:41" ht="18" customHeight="1" x14ac:dyDescent="0.25">
      <c r="A17" s="1" t="s">
        <v>125</v>
      </c>
      <c r="B17" s="1"/>
      <c r="C17" s="1"/>
      <c r="D17" s="1"/>
      <c r="E17" s="38">
        <f t="shared" ref="E17:AI17" si="6">SUMPRODUCT((E7:E16&lt;&gt;"-")*1)</f>
        <v>1</v>
      </c>
      <c r="F17" s="38">
        <f t="shared" si="6"/>
        <v>10</v>
      </c>
      <c r="G17" s="38">
        <f t="shared" si="6"/>
        <v>9</v>
      </c>
      <c r="H17" s="38">
        <f t="shared" si="6"/>
        <v>8</v>
      </c>
      <c r="I17" s="38">
        <f t="shared" si="6"/>
        <v>9</v>
      </c>
      <c r="J17" s="38">
        <f t="shared" si="6"/>
        <v>9</v>
      </c>
      <c r="K17" s="38">
        <f t="shared" si="6"/>
        <v>5</v>
      </c>
      <c r="L17" s="38">
        <f t="shared" si="6"/>
        <v>1</v>
      </c>
      <c r="M17" s="38">
        <f t="shared" si="6"/>
        <v>10</v>
      </c>
      <c r="N17" s="38">
        <f t="shared" si="6"/>
        <v>9</v>
      </c>
      <c r="O17" s="38">
        <f t="shared" si="6"/>
        <v>8</v>
      </c>
      <c r="P17" s="38">
        <f t="shared" si="6"/>
        <v>9</v>
      </c>
      <c r="Q17" s="38">
        <f t="shared" si="6"/>
        <v>9</v>
      </c>
      <c r="R17" s="38">
        <f t="shared" si="6"/>
        <v>5</v>
      </c>
      <c r="S17" s="38">
        <f t="shared" si="6"/>
        <v>1</v>
      </c>
      <c r="T17" s="38">
        <f t="shared" si="6"/>
        <v>10</v>
      </c>
      <c r="U17" s="38">
        <f t="shared" si="6"/>
        <v>9</v>
      </c>
      <c r="V17" s="38">
        <f t="shared" si="6"/>
        <v>8</v>
      </c>
      <c r="W17" s="38">
        <f t="shared" si="6"/>
        <v>9</v>
      </c>
      <c r="X17" s="38">
        <f t="shared" si="6"/>
        <v>9</v>
      </c>
      <c r="Y17" s="38">
        <f t="shared" si="6"/>
        <v>5</v>
      </c>
      <c r="Z17" s="38">
        <f t="shared" si="6"/>
        <v>1</v>
      </c>
      <c r="AA17" s="38">
        <f t="shared" si="6"/>
        <v>10</v>
      </c>
      <c r="AB17" s="38">
        <f t="shared" si="6"/>
        <v>9</v>
      </c>
      <c r="AC17" s="38">
        <f t="shared" si="6"/>
        <v>8</v>
      </c>
      <c r="AD17" s="38">
        <f t="shared" si="6"/>
        <v>9</v>
      </c>
      <c r="AE17" s="38">
        <f t="shared" si="6"/>
        <v>9</v>
      </c>
      <c r="AF17" s="38">
        <f t="shared" si="6"/>
        <v>5</v>
      </c>
      <c r="AG17" s="38">
        <f t="shared" si="6"/>
        <v>1</v>
      </c>
      <c r="AH17" s="38">
        <f t="shared" si="6"/>
        <v>10</v>
      </c>
      <c r="AI17" s="38">
        <f t="shared" si="6"/>
        <v>9</v>
      </c>
      <c r="AJ17" s="39">
        <f t="shared" ref="AJ17:AO17" si="7">SUM(AJ7:AJ16)</f>
        <v>1672</v>
      </c>
      <c r="AK17" s="39">
        <f t="shared" si="7"/>
        <v>1650</v>
      </c>
      <c r="AL17" s="40">
        <f t="shared" si="7"/>
        <v>22</v>
      </c>
      <c r="AM17" s="39">
        <f t="shared" si="7"/>
        <v>10</v>
      </c>
      <c r="AN17" s="39">
        <f t="shared" si="7"/>
        <v>4</v>
      </c>
      <c r="AO17" s="39">
        <f t="shared" si="7"/>
        <v>1</v>
      </c>
    </row>
    <row r="19" spans="1:41" ht="15" customHeight="1" x14ac:dyDescent="0.25">
      <c r="A19" s="61" t="s">
        <v>126</v>
      </c>
      <c r="B19" s="61"/>
      <c r="C19" s="61"/>
      <c r="D19" s="61"/>
      <c r="E19" s="41">
        <f t="shared" ref="E19:AI19" si="8">COUNTIF(E7:E16,"T")+COUNTIF(E7:E16,"F")+COUNTIF(E7:E16,"S")+COUNTIF(E7:E16,"N")</f>
        <v>1</v>
      </c>
      <c r="F19" s="41">
        <f t="shared" si="8"/>
        <v>10</v>
      </c>
      <c r="G19" s="41">
        <f t="shared" si="8"/>
        <v>9</v>
      </c>
      <c r="H19" s="41">
        <f t="shared" si="8"/>
        <v>7</v>
      </c>
      <c r="I19" s="41">
        <f t="shared" si="8"/>
        <v>8</v>
      </c>
      <c r="J19" s="41">
        <f t="shared" si="8"/>
        <v>9</v>
      </c>
      <c r="K19" s="41">
        <f t="shared" si="8"/>
        <v>5</v>
      </c>
      <c r="L19" s="41">
        <f t="shared" si="8"/>
        <v>1</v>
      </c>
      <c r="M19" s="41">
        <f t="shared" si="8"/>
        <v>9</v>
      </c>
      <c r="N19" s="41">
        <f t="shared" si="8"/>
        <v>8</v>
      </c>
      <c r="O19" s="41">
        <f t="shared" si="8"/>
        <v>7</v>
      </c>
      <c r="P19" s="41">
        <f t="shared" si="8"/>
        <v>8</v>
      </c>
      <c r="Q19" s="41">
        <f t="shared" si="8"/>
        <v>8</v>
      </c>
      <c r="R19" s="41">
        <f t="shared" si="8"/>
        <v>5</v>
      </c>
      <c r="S19" s="41">
        <f t="shared" si="8"/>
        <v>1</v>
      </c>
      <c r="T19" s="41">
        <f t="shared" si="8"/>
        <v>9</v>
      </c>
      <c r="U19" s="41">
        <f t="shared" si="8"/>
        <v>8</v>
      </c>
      <c r="V19" s="41">
        <f t="shared" si="8"/>
        <v>6</v>
      </c>
      <c r="W19" s="41">
        <f t="shared" si="8"/>
        <v>8</v>
      </c>
      <c r="X19" s="41">
        <f t="shared" si="8"/>
        <v>8</v>
      </c>
      <c r="Y19" s="41">
        <f t="shared" si="8"/>
        <v>5</v>
      </c>
      <c r="Z19" s="41">
        <f t="shared" si="8"/>
        <v>1</v>
      </c>
      <c r="AA19" s="41">
        <f t="shared" si="8"/>
        <v>9</v>
      </c>
      <c r="AB19" s="41">
        <f t="shared" si="8"/>
        <v>9</v>
      </c>
      <c r="AC19" s="41">
        <f t="shared" si="8"/>
        <v>8</v>
      </c>
      <c r="AD19" s="41">
        <f t="shared" si="8"/>
        <v>9</v>
      </c>
      <c r="AE19" s="41">
        <f t="shared" si="8"/>
        <v>8</v>
      </c>
      <c r="AF19" s="41">
        <f t="shared" si="8"/>
        <v>5</v>
      </c>
      <c r="AG19" s="41">
        <f t="shared" si="8"/>
        <v>1</v>
      </c>
      <c r="AH19" s="41">
        <f t="shared" si="8"/>
        <v>10</v>
      </c>
      <c r="AI19" s="41">
        <f t="shared" si="8"/>
        <v>9</v>
      </c>
    </row>
    <row r="22" spans="1:41" ht="19.5" customHeight="1" x14ac:dyDescent="0.25">
      <c r="A22" s="62" t="s">
        <v>127</v>
      </c>
      <c r="B22" s="62"/>
      <c r="C22" s="62"/>
      <c r="D22" s="62"/>
      <c r="E22" s="62"/>
      <c r="F22" s="62"/>
    </row>
    <row r="23" spans="1:41" x14ac:dyDescent="0.25">
      <c r="A23" s="42" t="s">
        <v>128</v>
      </c>
      <c r="B23" s="42" t="s">
        <v>129</v>
      </c>
      <c r="C23" s="42" t="s">
        <v>130</v>
      </c>
      <c r="D23" s="42" t="s">
        <v>131</v>
      </c>
    </row>
    <row r="24" spans="1:41" x14ac:dyDescent="0.25">
      <c r="A24" s="28" t="s">
        <v>12</v>
      </c>
      <c r="B24" s="43" t="s">
        <v>13</v>
      </c>
      <c r="C24" s="44" t="s">
        <v>132</v>
      </c>
      <c r="D24" s="44">
        <v>8</v>
      </c>
    </row>
    <row r="25" spans="1:41" x14ac:dyDescent="0.25">
      <c r="A25" s="45" t="s">
        <v>15</v>
      </c>
      <c r="B25" s="43" t="s">
        <v>16</v>
      </c>
      <c r="C25" s="44" t="s">
        <v>133</v>
      </c>
      <c r="D25" s="44">
        <v>8</v>
      </c>
    </row>
    <row r="26" spans="1:41" x14ac:dyDescent="0.25">
      <c r="A26" s="29" t="s">
        <v>18</v>
      </c>
      <c r="B26" s="43" t="s">
        <v>19</v>
      </c>
      <c r="C26" s="44" t="s">
        <v>134</v>
      </c>
      <c r="D26" s="44">
        <v>8</v>
      </c>
    </row>
    <row r="27" spans="1:41" x14ac:dyDescent="0.25">
      <c r="A27" s="46" t="s">
        <v>21</v>
      </c>
      <c r="B27" s="43" t="s">
        <v>22</v>
      </c>
      <c r="C27" s="44" t="s">
        <v>135</v>
      </c>
      <c r="D27" s="44">
        <v>8</v>
      </c>
    </row>
    <row r="28" spans="1:41" x14ac:dyDescent="0.25">
      <c r="A28" s="47" t="s">
        <v>24</v>
      </c>
      <c r="B28" s="43" t="s">
        <v>25</v>
      </c>
      <c r="C28" s="44" t="s">
        <v>136</v>
      </c>
      <c r="D28" s="44">
        <v>0</v>
      </c>
    </row>
    <row r="29" spans="1:41" x14ac:dyDescent="0.25">
      <c r="A29" s="48" t="s">
        <v>27</v>
      </c>
      <c r="B29" s="43" t="s">
        <v>28</v>
      </c>
      <c r="C29" s="44" t="s">
        <v>136</v>
      </c>
      <c r="D29" s="44">
        <v>0</v>
      </c>
    </row>
    <row r="30" spans="1:41" x14ac:dyDescent="0.25">
      <c r="A30" s="49" t="s">
        <v>29</v>
      </c>
      <c r="B30" s="43" t="s">
        <v>30</v>
      </c>
      <c r="C30" s="44" t="s">
        <v>136</v>
      </c>
      <c r="D30" s="44">
        <v>0</v>
      </c>
    </row>
    <row r="31" spans="1:41" x14ac:dyDescent="0.25">
      <c r="A31" s="50" t="s">
        <v>31</v>
      </c>
      <c r="B31" s="43" t="s">
        <v>32</v>
      </c>
      <c r="C31" s="44" t="s">
        <v>136</v>
      </c>
      <c r="D31" s="44">
        <v>0</v>
      </c>
    </row>
    <row r="32" spans="1:41" x14ac:dyDescent="0.25">
      <c r="A32" s="51" t="s">
        <v>33</v>
      </c>
      <c r="B32" s="43" t="s">
        <v>34</v>
      </c>
      <c r="C32" s="44" t="s">
        <v>136</v>
      </c>
      <c r="D32" s="44">
        <v>0</v>
      </c>
    </row>
    <row r="34" spans="1:10" x14ac:dyDescent="0.25">
      <c r="A34" s="63" t="s">
        <v>137</v>
      </c>
      <c r="B34" s="63"/>
      <c r="C34" s="63"/>
      <c r="D34" s="63"/>
      <c r="E34" s="63"/>
      <c r="F34" s="63"/>
      <c r="G34" s="63"/>
      <c r="H34" s="63"/>
      <c r="I34" s="63"/>
      <c r="J34" s="63"/>
    </row>
  </sheetData>
  <mergeCells count="16">
    <mergeCell ref="A17:D17"/>
    <mergeCell ref="A19:D19"/>
    <mergeCell ref="A22:F22"/>
    <mergeCell ref="A34:J34"/>
    <mergeCell ref="A1:AO1"/>
    <mergeCell ref="A2:AO2"/>
    <mergeCell ref="A5:A6"/>
    <mergeCell ref="B5:B6"/>
    <mergeCell ref="C5:C6"/>
    <mergeCell ref="D5:D6"/>
    <mergeCell ref="AJ5:AJ6"/>
    <mergeCell ref="AK5:AK6"/>
    <mergeCell ref="AL5:AL6"/>
    <mergeCell ref="AM5:AM6"/>
    <mergeCell ref="AN5:AN6"/>
    <mergeCell ref="AO5:AO6"/>
  </mergeCells>
  <conditionalFormatting sqref="E7:AI16">
    <cfRule type="expression" dxfId="8" priority="2">
      <formula>E7="T"</formula>
    </cfRule>
    <cfRule type="expression" dxfId="7" priority="3">
      <formula>E7="F"</formula>
    </cfRule>
    <cfRule type="expression" dxfId="6" priority="4">
      <formula>E7="S"</formula>
    </cfRule>
    <cfRule type="expression" dxfId="5" priority="5">
      <formula>E7="N"</formula>
    </cfRule>
    <cfRule type="expression" dxfId="4" priority="6">
      <formula>E7="U"</formula>
    </cfRule>
    <cfRule type="expression" dxfId="3" priority="7">
      <formula>E7="K"</formula>
    </cfRule>
    <cfRule type="expression" dxfId="2" priority="8">
      <formula>E7="FT"</formula>
    </cfRule>
    <cfRule type="expression" dxfId="1" priority="9">
      <formula>E7="FZ"</formula>
    </cfRule>
    <cfRule type="expression" dxfId="0" priority="10">
      <formula>E7="-"</formula>
    </cfRule>
  </conditionalFormatting>
  <dataValidations count="1">
    <dataValidation type="list" allowBlank="1" errorTitle="Ungültiges Kürzel" error="Bitte ein gültiges Kürzel aus der Liste wählen." sqref="E7:AI16" xr:uid="{00000000-0002-0000-0200-000000000000}">
      <formula1>$A$24:$A$32</formula1>
      <formula2>0</formula2>
    </dataValidation>
  </dataValidations>
  <pageMargins left="0.3" right="0.3" top="0.4" bottom="0.4" header="0.511811023622047" footer="0.511811023622047"/>
  <pageSetup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96B"/>
    <pageSetUpPr fitToPage="1"/>
  </sheetPr>
  <dimension ref="A1:AE28"/>
  <sheetViews>
    <sheetView showGridLines="0" zoomScaleNormal="100" workbookViewId="0">
      <selection activeCell="P11" sqref="P11"/>
    </sheetView>
  </sheetViews>
  <sheetFormatPr baseColWidth="10" defaultColWidth="8.7109375" defaultRowHeight="15" x14ac:dyDescent="0.25"/>
  <cols>
    <col min="1" max="8" width="13" customWidth="1"/>
  </cols>
  <sheetData>
    <row r="1" spans="1:8" ht="33.75" customHeight="1" x14ac:dyDescent="0.25">
      <c r="A1" s="5" t="s">
        <v>138</v>
      </c>
      <c r="B1" s="5"/>
      <c r="C1" s="5"/>
      <c r="D1" s="5"/>
      <c r="E1" s="5"/>
      <c r="F1" s="5"/>
      <c r="G1" s="5"/>
      <c r="H1" s="5"/>
    </row>
    <row r="2" spans="1:8" ht="18" customHeight="1" x14ac:dyDescent="0.25">
      <c r="A2" s="64" t="s">
        <v>139</v>
      </c>
      <c r="B2" s="64"/>
      <c r="C2" s="64"/>
      <c r="D2" s="64"/>
      <c r="E2" s="64"/>
      <c r="F2" s="64"/>
      <c r="G2" s="64"/>
      <c r="H2" s="64"/>
    </row>
    <row r="4" spans="1:8" ht="21.75" customHeight="1" x14ac:dyDescent="0.25">
      <c r="A4" s="65" t="s">
        <v>140</v>
      </c>
      <c r="B4" s="65"/>
      <c r="C4" s="65" t="s">
        <v>141</v>
      </c>
      <c r="D4" s="65"/>
      <c r="E4" s="65" t="s">
        <v>142</v>
      </c>
      <c r="F4" s="65"/>
      <c r="G4" s="65" t="s">
        <v>143</v>
      </c>
      <c r="H4" s="65"/>
    </row>
    <row r="5" spans="1:8" ht="30" customHeight="1" x14ac:dyDescent="0.25">
      <c r="A5" s="66">
        <f>COUNTA(Mitarbeiter!A5:A14)</f>
        <v>10</v>
      </c>
      <c r="B5" s="66"/>
      <c r="C5" s="67">
        <f>Einsatzplanung!AJ17</f>
        <v>1672</v>
      </c>
      <c r="D5" s="67"/>
      <c r="E5" s="67">
        <f>Einsatzplanung!AK17</f>
        <v>1650</v>
      </c>
      <c r="F5" s="67"/>
      <c r="G5" s="68">
        <f>C5/E5</f>
        <v>1.0133333333333334</v>
      </c>
      <c r="H5" s="68"/>
    </row>
    <row r="6" spans="1:8" ht="7.5" customHeight="1" x14ac:dyDescent="0.25"/>
    <row r="7" spans="1:8" ht="21.75" customHeight="1" x14ac:dyDescent="0.25">
      <c r="A7" s="65" t="s">
        <v>144</v>
      </c>
      <c r="B7" s="65"/>
      <c r="C7" s="65" t="s">
        <v>145</v>
      </c>
      <c r="D7" s="65"/>
      <c r="E7" s="65" t="s">
        <v>146</v>
      </c>
      <c r="F7" s="65"/>
      <c r="G7" s="65" t="s">
        <v>147</v>
      </c>
      <c r="H7" s="65"/>
    </row>
    <row r="8" spans="1:8" ht="30" customHeight="1" x14ac:dyDescent="0.25">
      <c r="A8" s="69">
        <f>SUMIF(Einsatzplanung!AL7:AL16,"&gt;0")</f>
        <v>84</v>
      </c>
      <c r="B8" s="69"/>
      <c r="C8" s="70">
        <f>SUMIF(Einsatzplanung!AL7:AL16,"&lt;0")</f>
        <v>-62</v>
      </c>
      <c r="D8" s="70"/>
      <c r="E8" s="71">
        <f>Einsatzplanung!AM17</f>
        <v>10</v>
      </c>
      <c r="F8" s="71"/>
      <c r="G8" s="72">
        <f>Einsatzplanung!AN17</f>
        <v>4</v>
      </c>
      <c r="H8" s="72"/>
    </row>
    <row r="10" spans="1:8" ht="19.5" customHeight="1" x14ac:dyDescent="0.25">
      <c r="A10" s="73" t="s">
        <v>148</v>
      </c>
      <c r="B10" s="73"/>
      <c r="C10" s="73"/>
      <c r="D10" s="73"/>
      <c r="E10" s="73"/>
      <c r="F10" s="73"/>
      <c r="G10" s="73"/>
      <c r="H10" s="73"/>
    </row>
    <row r="11" spans="1:8" x14ac:dyDescent="0.25">
      <c r="A11" s="42" t="s">
        <v>41</v>
      </c>
      <c r="B11" s="42" t="s">
        <v>42</v>
      </c>
      <c r="C11" s="42" t="s">
        <v>149</v>
      </c>
      <c r="D11" s="42" t="s">
        <v>150</v>
      </c>
      <c r="E11" s="42" t="s">
        <v>151</v>
      </c>
      <c r="F11" s="42" t="s">
        <v>143</v>
      </c>
      <c r="G11" s="42" t="s">
        <v>152</v>
      </c>
      <c r="H11" s="42" t="s">
        <v>153</v>
      </c>
    </row>
    <row r="12" spans="1:8" x14ac:dyDescent="0.25">
      <c r="A12" s="43" t="str">
        <f>Einsatzplanung!B7</f>
        <v>Sandra Hoffmann</v>
      </c>
      <c r="B12" s="43" t="str">
        <f>Einsatzplanung!C7</f>
        <v>Verkauf</v>
      </c>
      <c r="C12" s="44">
        <f>Einsatzplanung!AJ7</f>
        <v>168</v>
      </c>
      <c r="D12" s="44">
        <f>Einsatzplanung!AK7</f>
        <v>176</v>
      </c>
      <c r="E12" s="52">
        <f>Einsatzplanung!AL7</f>
        <v>-8</v>
      </c>
      <c r="F12" s="53">
        <f t="shared" ref="F12:F21" si="0">IFERROR(C12/D12,0)</f>
        <v>0.95454545454545459</v>
      </c>
      <c r="G12" s="44">
        <f>Einsatzplanung!AM7</f>
        <v>5</v>
      </c>
      <c r="H12" s="44">
        <f>Einsatzplanung!AN7</f>
        <v>0</v>
      </c>
    </row>
    <row r="13" spans="1:8" x14ac:dyDescent="0.25">
      <c r="A13" s="54" t="str">
        <f>Einsatzplanung!B8</f>
        <v>Markus Bauer</v>
      </c>
      <c r="B13" s="54" t="str">
        <f>Einsatzplanung!C8</f>
        <v>Verkauf</v>
      </c>
      <c r="C13" s="55">
        <f>Einsatzplanung!AJ8</f>
        <v>200</v>
      </c>
      <c r="D13" s="55">
        <f>Einsatzplanung!AK8</f>
        <v>176</v>
      </c>
      <c r="E13" s="56">
        <f>Einsatzplanung!AL8</f>
        <v>24</v>
      </c>
      <c r="F13" s="57">
        <f t="shared" si="0"/>
        <v>1.1363636363636365</v>
      </c>
      <c r="G13" s="55">
        <f>Einsatzplanung!AM8</f>
        <v>0</v>
      </c>
      <c r="H13" s="55">
        <f>Einsatzplanung!AN8</f>
        <v>0</v>
      </c>
    </row>
    <row r="14" spans="1:8" x14ac:dyDescent="0.25">
      <c r="A14" s="43" t="str">
        <f>Einsatzplanung!B9</f>
        <v>Julia Schreiber</v>
      </c>
      <c r="B14" s="43" t="str">
        <f>Einsatzplanung!C9</f>
        <v>Kundenservice</v>
      </c>
      <c r="C14" s="44">
        <f>Einsatzplanung!AJ9</f>
        <v>136</v>
      </c>
      <c r="D14" s="44">
        <f>Einsatzplanung!AK9</f>
        <v>132</v>
      </c>
      <c r="E14" s="52">
        <f>Einsatzplanung!AL9</f>
        <v>4</v>
      </c>
      <c r="F14" s="53">
        <f t="shared" si="0"/>
        <v>1.0303030303030303</v>
      </c>
      <c r="G14" s="44">
        <f>Einsatzplanung!AM9</f>
        <v>0</v>
      </c>
      <c r="H14" s="44">
        <f>Einsatzplanung!AN9</f>
        <v>1</v>
      </c>
    </row>
    <row r="15" spans="1:8" x14ac:dyDescent="0.25">
      <c r="A15" s="54" t="str">
        <f>Einsatzplanung!B10</f>
        <v>Thomas Vogel</v>
      </c>
      <c r="B15" s="54" t="str">
        <f>Einsatzplanung!C10</f>
        <v>Logistik</v>
      </c>
      <c r="C15" s="55">
        <f>Einsatzplanung!AJ10</f>
        <v>192</v>
      </c>
      <c r="D15" s="55">
        <f>Einsatzplanung!AK10</f>
        <v>176</v>
      </c>
      <c r="E15" s="56">
        <f>Einsatzplanung!AL10</f>
        <v>16</v>
      </c>
      <c r="F15" s="57">
        <f t="shared" si="0"/>
        <v>1.0909090909090908</v>
      </c>
      <c r="G15" s="55">
        <f>Einsatzplanung!AM10</f>
        <v>0</v>
      </c>
      <c r="H15" s="55">
        <f>Einsatzplanung!AN10</f>
        <v>2</v>
      </c>
    </row>
    <row r="16" spans="1:8" x14ac:dyDescent="0.25">
      <c r="A16" s="43" t="str">
        <f>Einsatzplanung!B11</f>
        <v>Nina Krüger</v>
      </c>
      <c r="B16" s="43" t="str">
        <f>Einsatzplanung!C11</f>
        <v>Produktion</v>
      </c>
      <c r="C16" s="44">
        <f>Einsatzplanung!AJ11</f>
        <v>184</v>
      </c>
      <c r="D16" s="44">
        <f>Einsatzplanung!AK11</f>
        <v>176</v>
      </c>
      <c r="E16" s="52">
        <f>Einsatzplanung!AL11</f>
        <v>8</v>
      </c>
      <c r="F16" s="53">
        <f t="shared" si="0"/>
        <v>1.0454545454545454</v>
      </c>
      <c r="G16" s="44">
        <f>Einsatzplanung!AM11</f>
        <v>0</v>
      </c>
      <c r="H16" s="44">
        <f>Einsatzplanung!AN11</f>
        <v>0</v>
      </c>
    </row>
    <row r="17" spans="1:31" x14ac:dyDescent="0.25">
      <c r="A17" s="54" t="str">
        <f>Einsatzplanung!B12</f>
        <v>David Lehmann</v>
      </c>
      <c r="B17" s="54" t="str">
        <f>Einsatzplanung!C12</f>
        <v>Produktion</v>
      </c>
      <c r="C17" s="55">
        <f>Einsatzplanung!AJ12</f>
        <v>168</v>
      </c>
      <c r="D17" s="55">
        <f>Einsatzplanung!AK12</f>
        <v>176</v>
      </c>
      <c r="E17" s="56">
        <f>Einsatzplanung!AL12</f>
        <v>-8</v>
      </c>
      <c r="F17" s="57">
        <f t="shared" si="0"/>
        <v>0.95454545454545459</v>
      </c>
      <c r="G17" s="55">
        <f>Einsatzplanung!AM12</f>
        <v>0</v>
      </c>
      <c r="H17" s="55">
        <f>Einsatzplanung!AN12</f>
        <v>1</v>
      </c>
    </row>
    <row r="18" spans="1:31" x14ac:dyDescent="0.25">
      <c r="A18" s="43" t="str">
        <f>Einsatzplanung!B13</f>
        <v>Laura Fischer</v>
      </c>
      <c r="B18" s="43" t="str">
        <f>Einsatzplanung!C13</f>
        <v>Verwaltung</v>
      </c>
      <c r="C18" s="44">
        <f>Einsatzplanung!AJ13</f>
        <v>104</v>
      </c>
      <c r="D18" s="44">
        <f>Einsatzplanung!AK13</f>
        <v>110</v>
      </c>
      <c r="E18" s="52">
        <f>Einsatzplanung!AL13</f>
        <v>-6</v>
      </c>
      <c r="F18" s="53">
        <f t="shared" si="0"/>
        <v>0.94545454545454544</v>
      </c>
      <c r="G18" s="44">
        <f>Einsatzplanung!AM13</f>
        <v>0</v>
      </c>
      <c r="H18" s="44">
        <f>Einsatzplanung!AN13</f>
        <v>0</v>
      </c>
    </row>
    <row r="19" spans="1:31" x14ac:dyDescent="0.25">
      <c r="A19" s="54" t="str">
        <f>Einsatzplanung!B14</f>
        <v>Patrick Neumann</v>
      </c>
      <c r="B19" s="54" t="str">
        <f>Einsatzplanung!C14</f>
        <v>Logistik</v>
      </c>
      <c r="C19" s="55">
        <f>Einsatzplanung!AJ14</f>
        <v>208</v>
      </c>
      <c r="D19" s="55">
        <f>Einsatzplanung!AK14</f>
        <v>176</v>
      </c>
      <c r="E19" s="56">
        <f>Einsatzplanung!AL14</f>
        <v>32</v>
      </c>
      <c r="F19" s="57">
        <f t="shared" si="0"/>
        <v>1.1818181818181819</v>
      </c>
      <c r="G19" s="55">
        <f>Einsatzplanung!AM14</f>
        <v>0</v>
      </c>
      <c r="H19" s="55">
        <f>Einsatzplanung!AN14</f>
        <v>0</v>
      </c>
    </row>
    <row r="20" spans="1:31" x14ac:dyDescent="0.25">
      <c r="A20" s="43" t="str">
        <f>Einsatzplanung!B15</f>
        <v>Anna Lindner</v>
      </c>
      <c r="B20" s="43" t="str">
        <f>Einsatzplanung!C15</f>
        <v>Kundenservice</v>
      </c>
      <c r="C20" s="44">
        <f>Einsatzplanung!AJ15</f>
        <v>136</v>
      </c>
      <c r="D20" s="44">
        <f>Einsatzplanung!AK15</f>
        <v>176</v>
      </c>
      <c r="E20" s="52">
        <f>Einsatzplanung!AL15</f>
        <v>-40</v>
      </c>
      <c r="F20" s="53">
        <f t="shared" si="0"/>
        <v>0.77272727272727271</v>
      </c>
      <c r="G20" s="44">
        <f>Einsatzplanung!AM15</f>
        <v>5</v>
      </c>
      <c r="H20" s="44">
        <f>Einsatzplanung!AN15</f>
        <v>0</v>
      </c>
    </row>
    <row r="21" spans="1:31" x14ac:dyDescent="0.25">
      <c r="A21" s="54" t="str">
        <f>Einsatzplanung!B16</f>
        <v>Stefan Brandt</v>
      </c>
      <c r="B21" s="54" t="str">
        <f>Einsatzplanung!C16</f>
        <v>Verwaltung</v>
      </c>
      <c r="C21" s="55">
        <f>Einsatzplanung!AJ16</f>
        <v>176</v>
      </c>
      <c r="D21" s="55">
        <f>Einsatzplanung!AK16</f>
        <v>176</v>
      </c>
      <c r="E21" s="56">
        <f>Einsatzplanung!AL16</f>
        <v>0</v>
      </c>
      <c r="F21" s="57">
        <f t="shared" si="0"/>
        <v>1</v>
      </c>
      <c r="G21" s="55">
        <f>Einsatzplanung!AM16</f>
        <v>0</v>
      </c>
      <c r="H21" s="55">
        <f>Einsatzplanung!AN16</f>
        <v>0</v>
      </c>
    </row>
    <row r="23" spans="1:31" ht="0.75" customHeight="1" x14ac:dyDescent="0.25">
      <c r="A23" s="58">
        <f>Einsatzplanung!E19</f>
        <v>1</v>
      </c>
      <c r="B23">
        <f>Einsatzplanung!F19</f>
        <v>10</v>
      </c>
      <c r="C23">
        <f>Einsatzplanung!G19</f>
        <v>9</v>
      </c>
      <c r="D23">
        <f>Einsatzplanung!H19</f>
        <v>7</v>
      </c>
      <c r="E23">
        <f>Einsatzplanung!I19</f>
        <v>8</v>
      </c>
      <c r="F23">
        <f>Einsatzplanung!J19</f>
        <v>9</v>
      </c>
      <c r="G23">
        <f>Einsatzplanung!K19</f>
        <v>5</v>
      </c>
      <c r="H23">
        <f>Einsatzplanung!L19</f>
        <v>1</v>
      </c>
      <c r="I23">
        <f>Einsatzplanung!M19</f>
        <v>9</v>
      </c>
      <c r="J23">
        <f>Einsatzplanung!N19</f>
        <v>8</v>
      </c>
      <c r="K23">
        <f>Einsatzplanung!O19</f>
        <v>7</v>
      </c>
      <c r="L23">
        <f>Einsatzplanung!P19</f>
        <v>8</v>
      </c>
      <c r="M23">
        <f>Einsatzplanung!Q19</f>
        <v>8</v>
      </c>
      <c r="N23">
        <f>Einsatzplanung!R19</f>
        <v>5</v>
      </c>
      <c r="O23">
        <f>Einsatzplanung!S19</f>
        <v>1</v>
      </c>
      <c r="P23">
        <f>Einsatzplanung!T19</f>
        <v>9</v>
      </c>
      <c r="Q23">
        <f>Einsatzplanung!U19</f>
        <v>8</v>
      </c>
      <c r="R23">
        <f>Einsatzplanung!V19</f>
        <v>6</v>
      </c>
      <c r="S23">
        <f>Einsatzplanung!W19</f>
        <v>8</v>
      </c>
      <c r="T23">
        <f>Einsatzplanung!X19</f>
        <v>8</v>
      </c>
      <c r="U23">
        <f>Einsatzplanung!Y19</f>
        <v>5</v>
      </c>
      <c r="V23">
        <f>Einsatzplanung!Z19</f>
        <v>1</v>
      </c>
      <c r="W23">
        <f>Einsatzplanung!AA19</f>
        <v>9</v>
      </c>
      <c r="X23">
        <f>Einsatzplanung!AB19</f>
        <v>9</v>
      </c>
      <c r="Y23">
        <f>Einsatzplanung!AC19</f>
        <v>8</v>
      </c>
      <c r="Z23">
        <f>Einsatzplanung!AD19</f>
        <v>9</v>
      </c>
      <c r="AA23">
        <f>Einsatzplanung!AE19</f>
        <v>8</v>
      </c>
      <c r="AB23">
        <f>Einsatzplanung!AF19</f>
        <v>5</v>
      </c>
      <c r="AC23">
        <f>Einsatzplanung!AG19</f>
        <v>1</v>
      </c>
      <c r="AD23">
        <f>Einsatzplanung!AH19</f>
        <v>10</v>
      </c>
      <c r="AE23">
        <f>Einsatzplanung!AI19</f>
        <v>9</v>
      </c>
    </row>
    <row r="25" spans="1:31" x14ac:dyDescent="0.25">
      <c r="A25" s="59" t="s">
        <v>154</v>
      </c>
      <c r="B25" s="59" t="s">
        <v>155</v>
      </c>
    </row>
    <row r="26" spans="1:31" x14ac:dyDescent="0.25">
      <c r="A26" s="60" t="s">
        <v>25</v>
      </c>
      <c r="B26" s="60">
        <f>Einsatzplanung!AM17</f>
        <v>10</v>
      </c>
    </row>
    <row r="27" spans="1:31" x14ac:dyDescent="0.25">
      <c r="A27" s="60" t="s">
        <v>28</v>
      </c>
      <c r="B27" s="60">
        <f>Einsatzplanung!AN17</f>
        <v>4</v>
      </c>
    </row>
    <row r="28" spans="1:31" x14ac:dyDescent="0.25">
      <c r="A28" s="60" t="s">
        <v>156</v>
      </c>
      <c r="B28" s="60">
        <f>SUM(Einsatzplanung!AO7:AO16)</f>
        <v>1</v>
      </c>
    </row>
  </sheetData>
  <mergeCells count="19">
    <mergeCell ref="A8:B8"/>
    <mergeCell ref="C8:D8"/>
    <mergeCell ref="E8:F8"/>
    <mergeCell ref="G8:H8"/>
    <mergeCell ref="A10:H10"/>
    <mergeCell ref="A5:B5"/>
    <mergeCell ref="C5:D5"/>
    <mergeCell ref="E5:F5"/>
    <mergeCell ref="G5:H5"/>
    <mergeCell ref="A7:B7"/>
    <mergeCell ref="C7:D7"/>
    <mergeCell ref="E7:F7"/>
    <mergeCell ref="G7:H7"/>
    <mergeCell ref="A1:H1"/>
    <mergeCell ref="A2:H2"/>
    <mergeCell ref="A4:B4"/>
    <mergeCell ref="C4:D4"/>
    <mergeCell ref="E4:F4"/>
    <mergeCell ref="G4:H4"/>
  </mergeCells>
  <pageMargins left="0.3" right="0.3" top="0.4" bottom="0.4" header="0.511811023622047" footer="0.511811023622047"/>
  <pageSetup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Anleitung</vt:lpstr>
      <vt:lpstr>Mitarbeiter</vt:lpstr>
      <vt:lpstr>Einsatzplanung</vt:lpstr>
      <vt:lpstr>Auswertung</vt:lpstr>
      <vt:lpstr>Mitarbeiter!Drucktitel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2026-06-30T10:26:31Z</dcterms:created>
  <dcterms:modified xsi:type="dcterms:W3CDTF">2026-06-30T11:05:43Z</dcterms:modified>
  <dc:language>en-US</dc:language>
</cp:coreProperties>
</file>