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D907A6A5-52C5-46DE-963B-946D64EA667A}" xr6:coauthVersionLast="47" xr6:coauthVersionMax="47" xr10:uidLastSave="{00000000-0000-0000-0000-000000000000}"/>
  <bookViews>
    <workbookView xWindow="1380" yWindow="1380" windowWidth="25500" windowHeight="13500" tabRatio="500" xr2:uid="{00000000-000D-0000-FFFF-FFFF00000000}"/>
  </bookViews>
  <sheets>
    <sheet name="Übersicht" sheetId="1" r:id="rId1"/>
    <sheet name="Arbeitszeitmodell" sheetId="2" r:id="rId2"/>
    <sheet name="Personalbedarf" sheetId="3" r:id="rId3"/>
  </sheets>
  <definedNames>
    <definedName name="_xlnm.Print_Area" localSheetId="1">Arbeitszeitmodell!$A$1:$F$27</definedName>
    <definedName name="_xlnm.Print_Area" localSheetId="2">Personalbedarf!$A$1:$O$21</definedName>
    <definedName name="_xlnm.Print_Area" localSheetId="0">Übersicht!$A$1:$G$26</definedName>
    <definedName name="_xlnm.Print_Titles" localSheetId="2">Personalbedarf!$4:$4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3" l="1"/>
  <c r="I19" i="3"/>
  <c r="H19" i="3"/>
  <c r="E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19" i="3" s="1"/>
  <c r="D6" i="1" s="1"/>
  <c r="C9" i="2"/>
  <c r="C16" i="2" s="1"/>
  <c r="D19" i="1"/>
  <c r="D18" i="1"/>
  <c r="D17" i="1"/>
  <c r="D16" i="1"/>
  <c r="D15" i="1"/>
  <c r="D14" i="1"/>
  <c r="D20" i="1" s="1"/>
  <c r="C26" i="2" l="1"/>
  <c r="C25" i="2"/>
  <c r="C20" i="2"/>
  <c r="C22" i="2" s="1"/>
  <c r="F10" i="3" l="1"/>
  <c r="G10" i="3" s="1"/>
  <c r="F13" i="3"/>
  <c r="G13" i="3" s="1"/>
  <c r="F16" i="3"/>
  <c r="G16" i="3" s="1"/>
  <c r="F6" i="3"/>
  <c r="G6" i="3" s="1"/>
  <c r="F9" i="3"/>
  <c r="G9" i="3" s="1"/>
  <c r="F12" i="3"/>
  <c r="G12" i="3" s="1"/>
  <c r="F15" i="3"/>
  <c r="G15" i="3" s="1"/>
  <c r="F5" i="3"/>
  <c r="G5" i="3" s="1"/>
  <c r="F18" i="3"/>
  <c r="G18" i="3" s="1"/>
  <c r="F8" i="3"/>
  <c r="G8" i="3" s="1"/>
  <c r="F11" i="3"/>
  <c r="G11" i="3" s="1"/>
  <c r="F14" i="3"/>
  <c r="G14" i="3" s="1"/>
  <c r="F17" i="3"/>
  <c r="G17" i="3" s="1"/>
  <c r="F7" i="3"/>
  <c r="G7" i="3" s="1"/>
  <c r="O7" i="3" l="1"/>
  <c r="L7" i="3"/>
  <c r="M7" i="3" s="1"/>
  <c r="C15" i="1"/>
  <c r="O8" i="3"/>
  <c r="L8" i="3"/>
  <c r="O6" i="3"/>
  <c r="L6" i="3"/>
  <c r="M6" i="3" s="1"/>
  <c r="C19" i="1"/>
  <c r="O17" i="3"/>
  <c r="F19" i="1" s="1"/>
  <c r="L17" i="3"/>
  <c r="C14" i="1"/>
  <c r="G19" i="3"/>
  <c r="B6" i="1" s="1"/>
  <c r="O5" i="3"/>
  <c r="L5" i="3"/>
  <c r="O16" i="3"/>
  <c r="L16" i="3"/>
  <c r="M16" i="3" s="1"/>
  <c r="O11" i="3"/>
  <c r="F16" i="1" s="1"/>
  <c r="C16" i="1"/>
  <c r="L11" i="3"/>
  <c r="O15" i="3"/>
  <c r="F18" i="1" s="1"/>
  <c r="L15" i="3"/>
  <c r="C18" i="1"/>
  <c r="O12" i="3"/>
  <c r="L12" i="3"/>
  <c r="M12" i="3" s="1"/>
  <c r="O9" i="3"/>
  <c r="L9" i="3"/>
  <c r="M9" i="3" s="1"/>
  <c r="C17" i="1"/>
  <c r="O13" i="3"/>
  <c r="F17" i="1" s="1"/>
  <c r="L13" i="3"/>
  <c r="O14" i="3"/>
  <c r="L14" i="3"/>
  <c r="M14" i="3" s="1"/>
  <c r="O18" i="3"/>
  <c r="L18" i="3"/>
  <c r="M18" i="3" s="1"/>
  <c r="O10" i="3"/>
  <c r="L10" i="3"/>
  <c r="M10" i="3" s="1"/>
  <c r="M11" i="3" l="1"/>
  <c r="E16" i="1"/>
  <c r="F15" i="1"/>
  <c r="C20" i="1"/>
  <c r="E17" i="1"/>
  <c r="M13" i="3"/>
  <c r="L19" i="3"/>
  <c r="B9" i="1" s="1"/>
  <c r="E9" i="1"/>
  <c r="D9" i="1"/>
  <c r="M5" i="3"/>
  <c r="E14" i="1"/>
  <c r="O19" i="3"/>
  <c r="E6" i="1" s="1"/>
  <c r="F14" i="1"/>
  <c r="F20" i="1" s="1"/>
  <c r="M8" i="3"/>
  <c r="E15" i="1"/>
  <c r="E19" i="1"/>
  <c r="M17" i="3"/>
  <c r="M15" i="3"/>
  <c r="E18" i="1"/>
  <c r="E20" i="1" l="1"/>
</calcChain>
</file>

<file path=xl/sharedStrings.xml><?xml version="1.0" encoding="utf-8"?>
<sst xmlns="http://schemas.openxmlformats.org/spreadsheetml/2006/main" count="138" uniqueCount="107">
  <si>
    <t>Personalbedarfsplanung 2026 – Übersicht</t>
  </si>
  <si>
    <t>Musterunternehmen GmbH  ·  Stand: Januar 2026  ·  Werte aus den Blättern „Personalbedarf“ und „Arbeitszeitmodell“</t>
  </si>
  <si>
    <t>Bruttopersonalbedarf gesamt</t>
  </si>
  <si>
    <t>Voraussichtl. Bestand</t>
  </si>
  <si>
    <t>Geplante Personalkosten</t>
  </si>
  <si>
    <t>Über-/Unterdeckung gesamt</t>
  </si>
  <si>
    <t>Einstellungsbedarf (offen)</t>
  </si>
  <si>
    <t>Überdeckung (Abbau prüfen)</t>
  </si>
  <si>
    <t>Personalbedarf nach Abteilung</t>
  </si>
  <si>
    <t>Abteilung</t>
  </si>
  <si>
    <t>Brutto-
bedarf (VZÄ)</t>
  </si>
  <si>
    <t>Voraussichtl.
Bestand (VZÄ)</t>
  </si>
  <si>
    <t>Über-/Unter-
deckung (VZÄ)</t>
  </si>
  <si>
    <t>Personal-
kosten (€)</t>
  </si>
  <si>
    <t>Produktion</t>
  </si>
  <si>
    <t>Logistik &amp; Lager</t>
  </si>
  <si>
    <t>Vertrieb</t>
  </si>
  <si>
    <t>Kundenservice</t>
  </si>
  <si>
    <t>Verwaltung &amp; Finanzen</t>
  </si>
  <si>
    <t>IT &amp; Technik</t>
  </si>
  <si>
    <t>Gesamt</t>
  </si>
  <si>
    <t>Hinweise zur Nutzung</t>
  </si>
  <si>
    <t>1.  Im Blatt „Arbeitszeitmodell“ die verfügbare Jahresarbeitszeit je VZÄ an Ihr Unternehmen anpassen (Urlaub, Krankenstand, Leistungsgrad).</t>
  </si>
  <si>
    <t>2.  Im Blatt „Personalbedarf“ je Funktion das erwartete Arbeitsvolumen (Std/Jahr) sowie Ist-Bestand, geplante Zu-/Abgänge und Kosten je VZÄ eintragen.</t>
  </si>
  <si>
    <t>3.  Bruttobedarf, Bestand, Über-/Unterdeckung und Personalkosten werden automatisch berechnet; diese Übersicht aktualisiert sich von selbst.</t>
  </si>
  <si>
    <t>4.  Negative Über-/Unterdeckung (rot) = Einstellungsbedarf, positive (grün) = mögliche Überdeckung. VZÄ = Vollzeitäquivalent.</t>
  </si>
  <si>
    <t>Arbeitszeitmodell – Verfügbare Arbeitszeit je Vollzeitäquivalent (VZÄ)</t>
  </si>
  <si>
    <t>Planjahr 2026  ·  Grundlage für die Umrechnung von Arbeitsvolumen in Personalbedarf</t>
  </si>
  <si>
    <t>1 · Verfügbare Kalenderzeit</t>
  </si>
  <si>
    <t>Kalendertage 2026</t>
  </si>
  <si>
    <t>Tage</t>
  </si>
  <si>
    <t>Gesamtzahl der Tage im Planjahr</t>
  </si>
  <si>
    <t>abzgl. Wochenend-/Ruhetage</t>
  </si>
  <si>
    <t>Samstage und Sonntage 2026</t>
  </si>
  <si>
    <t>abzgl. gesetzliche Feiertage (Ø)</t>
  </si>
  <si>
    <t>Durchschnitt je Bundesland anpassen</t>
  </si>
  <si>
    <t> = Mögliche Arbeitstage</t>
  </si>
  <si>
    <t>Bruttoarbeitstage vor Abwesenheiten</t>
  </si>
  <si>
    <t>2 · Geplante Abwesenheiten je VZÄ</t>
  </si>
  <si>
    <t>abzgl. Urlaubstage (Ø)</t>
  </si>
  <si>
    <t>Tariflicher/vertraglicher Jahresurlaub</t>
  </si>
  <si>
    <t>abzgl. Krankheitstage (Ø)</t>
  </si>
  <si>
    <t>Erfahrungswert / Krankenstand</t>
  </si>
  <si>
    <t>abzgl. Fort-/Weiterbildung (Ø)</t>
  </si>
  <si>
    <t>Schulungen, Seminare, Qualifizierung</t>
  </si>
  <si>
    <t>abzgl. sonstige Fehlzeiten (Ø)</t>
  </si>
  <si>
    <t>Sonderurlaub, Gleittage o. Ä.</t>
  </si>
  <si>
    <t> = Anwesenheitstage (netto)</t>
  </si>
  <si>
    <t>Tatsächlich anwesende Arbeitstage</t>
  </si>
  <si>
    <t>3 · Umrechnung in produktive Stunden</t>
  </si>
  <si>
    <t>Tägliche Sollarbeitszeit</t>
  </si>
  <si>
    <t>Std/Tag</t>
  </si>
  <si>
    <t>Vertragliche Arbeitszeit je Tag</t>
  </si>
  <si>
    <t> = Anwesenheitszeit (brutto)</t>
  </si>
  <si>
    <t>Std/Jahr</t>
  </si>
  <si>
    <t>Anwesenheitstage × Sollarbeitszeit</t>
  </si>
  <si>
    <t>Produktiver Leistungsgrad</t>
  </si>
  <si>
    <t>%</t>
  </si>
  <si>
    <t>Anteil produktiver Zeit (ohne Rüst-/Verteilzeit)</t>
  </si>
  <si>
    <t> = Produktive Jahresarbeitszeit / VZÄ</t>
  </si>
  <si>
    <t>Maßgeblicher Wert für die Bedarfsrechnung</t>
  </si>
  <si>
    <t>4 · Kennzahlen</t>
  </si>
  <si>
    <t>Anwesenheitsquote</t>
  </si>
  <si>
    <t>Anwesenheitstage / mögliche Arbeitstage</t>
  </si>
  <si>
    <t>Ausfallquote (Abwesenheiten)</t>
  </si>
  <si>
    <t>Urlaub, Krankheit, Schulung, Sonstiges</t>
  </si>
  <si>
    <t>Personalbedarfsplanung 2026</t>
  </si>
  <si>
    <t>Soll-Ist-Abgleich je Abteilung und Funktion  ·  Bruttopersonalbedarf, Bestand, Über-/Unterdeckung und geplante Personalkosten</t>
  </si>
  <si>
    <t>Nr.</t>
  </si>
  <si>
    <t>Funktion / Stelle</t>
  </si>
  <si>
    <t>Qualifikation</t>
  </si>
  <si>
    <t>Arbeits-
volumen
(Std/Jahr)</t>
  </si>
  <si>
    <t>Produktiv-
zeit/VZÄ
(Std)</t>
  </si>
  <si>
    <t>Brutto-
bedarf
(VZÄ)</t>
  </si>
  <si>
    <t>Ist-
Bestand
(VZÄ)</t>
  </si>
  <si>
    <t>Zugänge
(VZÄ)</t>
  </si>
  <si>
    <t>Abgänge
(VZÄ)</t>
  </si>
  <si>
    <t>Voraussichtl.
Bestand
(VZÄ)</t>
  </si>
  <si>
    <t>Über-/Unter-
deckung
(VZÄ)</t>
  </si>
  <si>
    <t>Status / Maßnahme</t>
  </si>
  <si>
    <t>Ø Kosten
/VZÄ (€)</t>
  </si>
  <si>
    <t>Geplante
Personalkosten (€)</t>
  </si>
  <si>
    <t>Maschinenführer/in</t>
  </si>
  <si>
    <t>Facharbeit</t>
  </si>
  <si>
    <t>Produktionshelfer/in</t>
  </si>
  <si>
    <t>Angelernt</t>
  </si>
  <si>
    <t>Schichtleiter/in</t>
  </si>
  <si>
    <t>Meister</t>
  </si>
  <si>
    <t>Lagerist/in</t>
  </si>
  <si>
    <t>Fachkraft</t>
  </si>
  <si>
    <t>Staplerfahrer/in</t>
  </si>
  <si>
    <t>Disponent/in</t>
  </si>
  <si>
    <t>Kaufmännisch</t>
  </si>
  <si>
    <t>Außendienstmitarbeiter/in</t>
  </si>
  <si>
    <t>Vertriebsinnendienst</t>
  </si>
  <si>
    <t>Kundenberater/in</t>
  </si>
  <si>
    <t>Teamleitung Service</t>
  </si>
  <si>
    <t>Fachwirt</t>
  </si>
  <si>
    <t>Sachbearbeiter/in</t>
  </si>
  <si>
    <t>Buchhalter/in</t>
  </si>
  <si>
    <t>Bilanzbuchhalter</t>
  </si>
  <si>
    <t>Systemadministrator/in</t>
  </si>
  <si>
    <t>Informatik</t>
  </si>
  <si>
    <t>IT-Support</t>
  </si>
  <si>
    <t>Fachinformatiker</t>
  </si>
  <si>
    <t>Gesamt / Summe</t>
  </si>
  <si>
    <t>Blau hinterlegte Felder sind Eingabefelder. Alle übrigen Werte werden automatisch berechnet. Negative Über-/Unterdeckung = zusätzlicher Personalbedarf (Unterdeckung).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</si>
</sst>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&quot; VZÄ&quot;"/>
    <numFmt numFmtId="165" formatCode="#,##0&quot; €&quot;;[Red]\-#,##0&quot; €&quot;"/>
    <numFmt numFmtId="166" formatCode="#,##0.0;[Red]\-#,##0.0"/>
    <numFmt numFmtId="167" formatCode="0.0"/>
    <numFmt numFmtId="168" formatCode="0.0%"/>
  </numFmts>
  <fonts count="28" x14ac:knownFonts="1">
    <font>
      <sz val="11"/>
      <color theme="1"/>
      <name val="Calibri"/>
      <family val="2"/>
      <charset val="1"/>
    </font>
    <font>
      <b/>
      <sz val="17"/>
      <color rgb="FFFFFFFF"/>
      <name val="Calibri"/>
      <charset val="1"/>
    </font>
    <font>
      <i/>
      <sz val="10"/>
      <color rgb="FFFFFFFF"/>
      <name val="Calibri"/>
      <charset val="1"/>
    </font>
    <font>
      <b/>
      <sz val="9.5"/>
      <color rgb="FFFFFFFF"/>
      <name val="Calibri"/>
      <charset val="1"/>
    </font>
    <font>
      <b/>
      <sz val="18"/>
      <color rgb="FF2E3338"/>
      <name val="Calibri"/>
      <charset val="1"/>
    </font>
    <font>
      <b/>
      <sz val="18"/>
      <color rgb="FFB5642E"/>
      <name val="Calibri"/>
      <charset val="1"/>
    </font>
    <font>
      <b/>
      <sz val="18"/>
      <color rgb="FFB0241C"/>
      <name val="Calibri"/>
      <charset val="1"/>
    </font>
    <font>
      <b/>
      <sz val="18"/>
      <color rgb="FF1E7A46"/>
      <name val="Calibri"/>
      <charset val="1"/>
    </font>
    <font>
      <b/>
      <sz val="12"/>
      <color rgb="FFFFFFFF"/>
      <name val="Calibri"/>
      <charset val="1"/>
    </font>
    <font>
      <sz val="9.5"/>
      <color rgb="FF232629"/>
      <name val="Calibri"/>
      <charset val="1"/>
    </font>
    <font>
      <b/>
      <sz val="10"/>
      <color rgb="FFFFFFFF"/>
      <name val="Calibri"/>
      <charset val="1"/>
    </font>
    <font>
      <b/>
      <sz val="11"/>
      <color rgb="FFFFFFFF"/>
      <name val="Calibri"/>
      <charset val="1"/>
    </font>
    <font>
      <b/>
      <sz val="15"/>
      <color rgb="FFFFFFFF"/>
      <name val="Calibri"/>
      <charset val="1"/>
    </font>
    <font>
      <sz val="10"/>
      <color rgb="FF232629"/>
      <name val="Calibri"/>
      <charset val="1"/>
    </font>
    <font>
      <b/>
      <sz val="11"/>
      <color rgb="FF1F5FB0"/>
      <name val="Calibri"/>
      <charset val="1"/>
    </font>
    <font>
      <sz val="9"/>
      <color rgb="FF6E7479"/>
      <name val="Calibri"/>
      <charset val="1"/>
    </font>
    <font>
      <i/>
      <sz val="9"/>
      <color rgb="FF6E7479"/>
      <name val="Calibri"/>
      <charset val="1"/>
    </font>
    <font>
      <b/>
      <sz val="10"/>
      <color rgb="FF232629"/>
      <name val="Calibri"/>
      <charset val="1"/>
    </font>
    <font>
      <b/>
      <sz val="11"/>
      <color rgb="FF232629"/>
      <name val="Calibri"/>
      <charset val="1"/>
    </font>
    <font>
      <b/>
      <sz val="13"/>
      <color rgb="FFFFFFFF"/>
      <name val="Calibri"/>
      <charset val="1"/>
    </font>
    <font>
      <sz val="9"/>
      <color rgb="FFFFFFFF"/>
      <name val="Calibri"/>
      <charset val="1"/>
    </font>
    <font>
      <i/>
      <sz val="9"/>
      <color rgb="FFF2E3D7"/>
      <name val="Calibri"/>
      <charset val="1"/>
    </font>
    <font>
      <b/>
      <sz val="16"/>
      <color rgb="FFFFFFFF"/>
      <name val="Calibri"/>
      <charset val="1"/>
    </font>
    <font>
      <sz val="9.5"/>
      <color rgb="FF6E7479"/>
      <name val="Calibri"/>
      <charset val="1"/>
    </font>
    <font>
      <sz val="9.5"/>
      <color rgb="FF1F5FB0"/>
      <name val="Calibri"/>
      <charset val="1"/>
    </font>
    <font>
      <b/>
      <sz val="9.5"/>
      <color rgb="FF232629"/>
      <name val="Calibri"/>
      <charset val="1"/>
    </font>
    <font>
      <sz val="9"/>
      <color rgb="FF232629"/>
      <name val="Calibri"/>
      <charset val="1"/>
    </font>
    <font>
      <b/>
      <sz val="10.5"/>
      <color rgb="FFFFFFFF"/>
      <name val="Calibri"/>
      <charset val="1"/>
    </font>
  </fonts>
  <fills count="10">
    <fill>
      <patternFill patternType="none"/>
    </fill>
    <fill>
      <patternFill patternType="gray125"/>
    </fill>
    <fill>
      <patternFill patternType="solid">
        <fgColor rgb="FF2E3338"/>
        <bgColor rgb="FF232629"/>
      </patternFill>
    </fill>
    <fill>
      <patternFill patternType="solid">
        <fgColor rgb="FFB5642E"/>
        <bgColor rgb="FF8F4E24"/>
      </patternFill>
    </fill>
    <fill>
      <patternFill patternType="solid">
        <fgColor rgb="FF3F464D"/>
        <bgColor rgb="FF2E3338"/>
      </patternFill>
    </fill>
    <fill>
      <patternFill patternType="solid">
        <fgColor rgb="FFF5F2EC"/>
        <bgColor rgb="FFFBEFD9"/>
      </patternFill>
    </fill>
    <fill>
      <patternFill patternType="solid">
        <fgColor rgb="FF6E7479"/>
        <bgColor rgb="FF666699"/>
      </patternFill>
    </fill>
    <fill>
      <patternFill patternType="solid">
        <fgColor rgb="FFFFFFFF"/>
        <bgColor rgb="FFF5F2EC"/>
      </patternFill>
    </fill>
    <fill>
      <patternFill patternType="solid">
        <fgColor rgb="FFEAF1FA"/>
        <bgColor rgb="FFE3F1E8"/>
      </patternFill>
    </fill>
    <fill>
      <patternFill patternType="solid">
        <fgColor rgb="FFEBE6DC"/>
        <bgColor rgb="FFF2E3D7"/>
      </patternFill>
    </fill>
  </fills>
  <borders count="3">
    <border>
      <left/>
      <right/>
      <top/>
      <bottom/>
      <diagonal/>
    </border>
    <border>
      <left style="thin">
        <color rgb="FFD8D4CC"/>
      </left>
      <right style="thin">
        <color rgb="FFD8D4CC"/>
      </right>
      <top style="thin">
        <color rgb="FFD8D4CC"/>
      </top>
      <bottom style="thin">
        <color rgb="FFD8D4CC"/>
      </bottom>
      <diagonal/>
    </border>
    <border>
      <left style="thin">
        <color rgb="FF2E3338"/>
      </left>
      <right style="thin">
        <color rgb="FF2E3338"/>
      </right>
      <top style="thin">
        <color rgb="FF2E3338"/>
      </top>
      <bottom style="thin">
        <color rgb="FF2E333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6" fillId="0" borderId="0" xfId="0" applyFont="1" applyAlignment="1">
      <alignment horizontal="left" vertical="center" indent="1"/>
    </xf>
    <xf numFmtId="0" fontId="27" fillId="2" borderId="2" xfId="0" applyFont="1" applyFill="1" applyBorder="1" applyAlignment="1">
      <alignment horizontal="left" vertical="center" indent="1"/>
    </xf>
    <xf numFmtId="0" fontId="22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left" vertical="center" indent="1"/>
    </xf>
    <xf numFmtId="0" fontId="9" fillId="7" borderId="1" xfId="0" applyFont="1" applyFill="1" applyBorder="1" applyAlignment="1">
      <alignment horizontal="left" vertical="center" wrapText="1" indent="1"/>
    </xf>
    <xf numFmtId="0" fontId="9" fillId="5" borderId="1" xfId="0" applyFont="1" applyFill="1" applyBorder="1" applyAlignment="1">
      <alignment horizontal="left" vertical="center" wrapText="1" indent="1"/>
    </xf>
    <xf numFmtId="0" fontId="11" fillId="4" borderId="0" xfId="0" applyFont="1" applyFill="1" applyAlignment="1">
      <alignment horizontal="left" vertical="center" indent="1"/>
    </xf>
    <xf numFmtId="0" fontId="8" fillId="4" borderId="0" xfId="0" applyFont="1" applyFill="1" applyAlignment="1">
      <alignment horizontal="left" vertical="center" indent="1"/>
    </xf>
    <xf numFmtId="164" fontId="7" fillId="5" borderId="1" xfId="0" applyNumberFormat="1" applyFont="1" applyFill="1" applyBorder="1" applyAlignment="1">
      <alignment horizontal="left" vertical="center" indent="1"/>
    </xf>
    <xf numFmtId="165" fontId="5" fillId="5" borderId="1" xfId="0" applyNumberFormat="1" applyFont="1" applyFill="1" applyBorder="1" applyAlignment="1">
      <alignment horizontal="left" vertical="center" indent="1"/>
    </xf>
    <xf numFmtId="164" fontId="4" fillId="5" borderId="1" xfId="0" applyNumberFormat="1" applyFont="1" applyFill="1" applyBorder="1" applyAlignment="1">
      <alignment horizontal="left" vertical="center" indent="1"/>
    </xf>
    <xf numFmtId="0" fontId="3" fillId="4" borderId="1" xfId="0" applyFont="1" applyFill="1" applyBorder="1" applyAlignment="1">
      <alignment horizontal="left" vertical="center" wrapText="1" inden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3" fillId="4" borderId="1" xfId="0" applyFont="1" applyFill="1" applyBorder="1" applyAlignment="1">
      <alignment horizontal="left" vertical="center" wrapText="1" indent="1"/>
    </xf>
    <xf numFmtId="164" fontId="4" fillId="5" borderId="1" xfId="0" applyNumberFormat="1" applyFont="1" applyFill="1" applyBorder="1" applyAlignment="1">
      <alignment horizontal="left" vertical="center" indent="1"/>
    </xf>
    <xf numFmtId="164" fontId="6" fillId="5" borderId="1" xfId="0" applyNumberFormat="1" applyFont="1" applyFill="1" applyBorder="1" applyAlignment="1">
      <alignment horizontal="left" vertical="center" indent="1"/>
    </xf>
    <xf numFmtId="0" fontId="3" fillId="6" borderId="2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indent="1"/>
    </xf>
    <xf numFmtId="166" fontId="9" fillId="7" borderId="1" xfId="0" applyNumberFormat="1" applyFont="1" applyFill="1" applyBorder="1" applyAlignment="1">
      <alignment horizontal="center" vertical="center" wrapText="1"/>
    </xf>
    <xf numFmtId="165" fontId="9" fillId="7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indent="1"/>
    </xf>
    <xf numFmtId="166" fontId="9" fillId="5" borderId="1" xfId="0" applyNumberFormat="1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indent="1"/>
    </xf>
    <xf numFmtId="166" fontId="10" fillId="2" borderId="2" xfId="0" applyNumberFormat="1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 indent="1"/>
    </xf>
    <xf numFmtId="0" fontId="9" fillId="7" borderId="1" xfId="0" applyFont="1" applyFill="1" applyBorder="1" applyAlignment="1">
      <alignment horizontal="left" vertical="center" wrapText="1" indent="1"/>
    </xf>
    <xf numFmtId="0" fontId="13" fillId="7" borderId="1" xfId="0" applyFont="1" applyFill="1" applyBorder="1" applyAlignment="1">
      <alignment horizontal="left" vertical="center" wrapText="1" indent="1"/>
    </xf>
    <xf numFmtId="3" fontId="14" fillId="8" borderId="1" xfId="0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wrapText="1" indent="1"/>
    </xf>
    <xf numFmtId="0" fontId="17" fillId="9" borderId="1" xfId="0" applyFont="1" applyFill="1" applyBorder="1" applyAlignment="1">
      <alignment horizontal="left" vertical="center" wrapText="1" indent="1"/>
    </xf>
    <xf numFmtId="3" fontId="18" fillId="9" borderId="1" xfId="0" applyNumberFormat="1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left" vertical="center" wrapText="1" indent="1"/>
    </xf>
    <xf numFmtId="167" fontId="14" fillId="8" borderId="1" xfId="0" applyNumberFormat="1" applyFont="1" applyFill="1" applyBorder="1" applyAlignment="1">
      <alignment horizontal="center" vertical="center" wrapText="1"/>
    </xf>
    <xf numFmtId="168" fontId="14" fillId="8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 indent="1"/>
    </xf>
    <xf numFmtId="3" fontId="19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 indent="1"/>
    </xf>
    <xf numFmtId="168" fontId="18" fillId="9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3" fontId="24" fillId="8" borderId="1" xfId="0" applyNumberFormat="1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center" vertical="center" wrapText="1"/>
    </xf>
    <xf numFmtId="166" fontId="25" fillId="7" borderId="1" xfId="0" applyNumberFormat="1" applyFont="1" applyFill="1" applyBorder="1" applyAlignment="1">
      <alignment horizontal="center" vertical="center" wrapText="1"/>
    </xf>
    <xf numFmtId="166" fontId="24" fillId="8" borderId="1" xfId="0" applyNumberFormat="1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left" vertical="center" wrapText="1" indent="1"/>
    </xf>
    <xf numFmtId="165" fontId="24" fillId="8" borderId="1" xfId="0" applyNumberFormat="1" applyFont="1" applyFill="1" applyBorder="1" applyAlignment="1">
      <alignment horizontal="center" vertical="center" wrapText="1"/>
    </xf>
    <xf numFmtId="165" fontId="25" fillId="7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166" fontId="25" fillId="5" borderId="1" xfId="0" applyNumberFormat="1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left" vertical="center" wrapText="1" indent="1"/>
    </xf>
    <xf numFmtId="165" fontId="25" fillId="5" borderId="1" xfId="0" applyNumberFormat="1" applyFont="1" applyFill="1" applyBorder="1" applyAlignment="1">
      <alignment horizontal="center" vertical="center" wrapText="1"/>
    </xf>
    <xf numFmtId="3" fontId="27" fillId="2" borderId="2" xfId="0" applyNumberFormat="1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166" fontId="27" fillId="2" borderId="2" xfId="0" applyNumberFormat="1" applyFont="1" applyFill="1" applyBorder="1" applyAlignment="1">
      <alignment horizontal="center" vertical="center" wrapText="1"/>
    </xf>
    <xf numFmtId="165" fontId="27" fillId="2" borderId="2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6">
    <dxf>
      <font>
        <color rgb="FF8F4E24"/>
        <name val="Calibri"/>
        <charset val="1"/>
      </font>
      <fill>
        <patternFill>
          <bgColor rgb="FFFBEFD9"/>
        </patternFill>
      </fill>
    </dxf>
    <dxf>
      <font>
        <color rgb="FFB0241C"/>
        <name val="Calibri"/>
        <charset val="1"/>
      </font>
      <fill>
        <patternFill>
          <bgColor rgb="FFF8E2E0"/>
        </patternFill>
      </fill>
    </dxf>
    <dxf>
      <font>
        <b/>
        <color rgb="FF1E7A46"/>
        <name val="Calibri"/>
        <charset val="1"/>
      </font>
      <fill>
        <patternFill>
          <bgColor rgb="FFE3F1E8"/>
        </patternFill>
      </fill>
    </dxf>
    <dxf>
      <font>
        <b/>
        <color rgb="FFB0241C"/>
        <name val="Calibri"/>
        <charset val="1"/>
      </font>
      <fill>
        <patternFill>
          <bgColor rgb="FFF8E2E0"/>
        </patternFill>
      </fill>
    </dxf>
    <dxf>
      <font>
        <b/>
        <color rgb="FF1E7A46"/>
        <name val="Calibri"/>
        <charset val="1"/>
      </font>
    </dxf>
    <dxf>
      <font>
        <b/>
        <color rgb="FFB0241C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5642E"/>
      <rgbColor rgb="FF800080"/>
      <rgbColor rgb="FF1E7A46"/>
      <rgbColor rgb="FFF8E2E0"/>
      <rgbColor rgb="FF6E7479"/>
      <rgbColor rgb="FF9999FF"/>
      <rgbColor rgb="FF8F4E24"/>
      <rgbColor rgb="FFFBEFD9"/>
      <rgbColor rgb="FFE3F1E8"/>
      <rgbColor rgb="FF660066"/>
      <rgbColor rgb="FFFF8080"/>
      <rgbColor rgb="FF1F5FB0"/>
      <rgbColor rgb="FFD8D4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1FA"/>
      <rgbColor rgb="FFEBE6DC"/>
      <rgbColor rgb="FFF5F2EC"/>
      <rgbColor rgb="FF99CCFF"/>
      <rgbColor rgb="FFFF99CC"/>
      <rgbColor rgb="FFCC99FF"/>
      <rgbColor rgb="FFF2E3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32629"/>
      <rgbColor rgb="FFB0241C"/>
      <rgbColor rgb="FF993366"/>
      <rgbColor rgb="FF3F464D"/>
      <rgbColor rgb="FF2E33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26"/>
  <sheetViews>
    <sheetView showGridLines="0" tabSelected="1" topLeftCell="A2" zoomScaleNormal="100" workbookViewId="0">
      <selection activeCell="V23" sqref="V23"/>
    </sheetView>
  </sheetViews>
  <sheetFormatPr baseColWidth="10" defaultColWidth="8.7109375" defaultRowHeight="15" x14ac:dyDescent="0.25"/>
  <cols>
    <col min="1" max="1" width="2.42578125" customWidth="1"/>
    <col min="2" max="2" width="20.42578125" bestFit="1" customWidth="1"/>
    <col min="3" max="3" width="10.85546875" bestFit="1" customWidth="1"/>
    <col min="4" max="4" width="22.5703125" bestFit="1" customWidth="1"/>
    <col min="5" max="5" width="12.140625" bestFit="1" customWidth="1"/>
    <col min="6" max="6" width="18" customWidth="1"/>
    <col min="7" max="7" width="2.42578125" customWidth="1"/>
  </cols>
  <sheetData>
    <row r="2" spans="2:6" ht="33.75" customHeight="1" x14ac:dyDescent="0.25">
      <c r="B2" s="14" t="s">
        <v>0</v>
      </c>
      <c r="C2" s="14"/>
      <c r="D2" s="14"/>
      <c r="E2" s="14"/>
      <c r="F2" s="14"/>
    </row>
    <row r="3" spans="2:6" ht="18" customHeight="1" x14ac:dyDescent="0.25">
      <c r="B3" s="13" t="s">
        <v>1</v>
      </c>
      <c r="C3" s="13"/>
      <c r="D3" s="13"/>
      <c r="E3" s="13"/>
      <c r="F3" s="13"/>
    </row>
    <row r="5" spans="2:6" ht="18" customHeight="1" x14ac:dyDescent="0.25">
      <c r="B5" s="12" t="s">
        <v>2</v>
      </c>
      <c r="C5" s="12"/>
      <c r="D5" s="15" t="s">
        <v>3</v>
      </c>
      <c r="E5" s="12" t="s">
        <v>4</v>
      </c>
      <c r="F5" s="12"/>
    </row>
    <row r="6" spans="2:6" ht="33.75" customHeight="1" x14ac:dyDescent="0.25">
      <c r="B6" s="11">
        <f>Personalbedarf!G19</f>
        <v>85.2</v>
      </c>
      <c r="C6" s="11"/>
      <c r="D6" s="16">
        <f>Personalbedarf!K19</f>
        <v>79</v>
      </c>
      <c r="E6" s="10">
        <f>Personalbedarf!O19</f>
        <v>4258600</v>
      </c>
      <c r="F6" s="10"/>
    </row>
    <row r="8" spans="2:6" ht="18" customHeight="1" x14ac:dyDescent="0.25">
      <c r="B8" s="12" t="s">
        <v>5</v>
      </c>
      <c r="C8" s="12"/>
      <c r="D8" s="15" t="s">
        <v>6</v>
      </c>
      <c r="E8" s="12" t="s">
        <v>7</v>
      </c>
      <c r="F8" s="12"/>
    </row>
    <row r="9" spans="2:6" ht="33.75" customHeight="1" x14ac:dyDescent="0.25">
      <c r="B9" s="11">
        <f>Personalbedarf!L19</f>
        <v>-6.2</v>
      </c>
      <c r="C9" s="11"/>
      <c r="D9" s="17">
        <f>-SUMIF(Personalbedarf!L5:L18,"&lt;0")</f>
        <v>6.1999999999999993</v>
      </c>
      <c r="E9" s="9">
        <f>SUMIF(Personalbedarf!L5:L18,"&gt;0")</f>
        <v>0</v>
      </c>
      <c r="F9" s="9"/>
    </row>
    <row r="12" spans="2:6" ht="21.75" customHeight="1" x14ac:dyDescent="0.25">
      <c r="B12" s="8" t="s">
        <v>8</v>
      </c>
      <c r="C12" s="8"/>
      <c r="D12" s="8"/>
      <c r="E12" s="8"/>
      <c r="F12" s="8"/>
    </row>
    <row r="13" spans="2:6" ht="30" customHeight="1" x14ac:dyDescent="0.25">
      <c r="B13" s="18" t="s">
        <v>9</v>
      </c>
      <c r="C13" s="18" t="s">
        <v>10</v>
      </c>
      <c r="D13" s="18" t="s">
        <v>11</v>
      </c>
      <c r="E13" s="18" t="s">
        <v>12</v>
      </c>
      <c r="F13" s="18" t="s">
        <v>13</v>
      </c>
    </row>
    <row r="14" spans="2:6" ht="18.75" customHeight="1" x14ac:dyDescent="0.25">
      <c r="B14" s="19" t="s">
        <v>14</v>
      </c>
      <c r="C14" s="20">
        <f>ROUND(SUMIF(Personalbedarf!$B$5:$B$18,$B14,Personalbedarf!$G$5:$G$18),1)</f>
        <v>28.7</v>
      </c>
      <c r="D14" s="20">
        <f>ROUND(SUMIF(Personalbedarf!$B$5:$B$18,$B14,Personalbedarf!$K$5:$K$18),1)</f>
        <v>25</v>
      </c>
      <c r="E14" s="20">
        <f>ROUND(SUMIF(Personalbedarf!$B$5:$B$18,$B14,Personalbedarf!$L$5:$L$18),1)</f>
        <v>-3.7</v>
      </c>
      <c r="F14" s="21">
        <f>SUMIF(Personalbedarf!$B$5:$B$18,$B14,Personalbedarf!$O$5:$O$18)</f>
        <v>1428300</v>
      </c>
    </row>
    <row r="15" spans="2:6" ht="18.75" customHeight="1" x14ac:dyDescent="0.25">
      <c r="B15" s="22" t="s">
        <v>15</v>
      </c>
      <c r="C15" s="23">
        <f>ROUND(SUMIF(Personalbedarf!$B$5:$B$18,$B15,Personalbedarf!$G$5:$G$18),1)</f>
        <v>16.100000000000001</v>
      </c>
      <c r="D15" s="23">
        <f>ROUND(SUMIF(Personalbedarf!$B$5:$B$18,$B15,Personalbedarf!$K$5:$K$18),1)</f>
        <v>16</v>
      </c>
      <c r="E15" s="23">
        <f>ROUND(SUMIF(Personalbedarf!$B$5:$B$18,$B15,Personalbedarf!$L$5:$L$18),1)</f>
        <v>-0.1</v>
      </c>
      <c r="F15" s="24">
        <f>SUMIF(Personalbedarf!$B$5:$B$18,$B15,Personalbedarf!$O$5:$O$18)</f>
        <v>723300</v>
      </c>
    </row>
    <row r="16" spans="2:6" ht="18.75" customHeight="1" x14ac:dyDescent="0.25">
      <c r="B16" s="19" t="s">
        <v>16</v>
      </c>
      <c r="C16" s="20">
        <f>ROUND(SUMIF(Personalbedarf!$B$5:$B$18,$B16,Personalbedarf!$G$5:$G$18),1)</f>
        <v>11.1</v>
      </c>
      <c r="D16" s="20">
        <f>ROUND(SUMIF(Personalbedarf!$B$5:$B$18,$B16,Personalbedarf!$K$5:$K$18),1)</f>
        <v>11</v>
      </c>
      <c r="E16" s="20">
        <f>ROUND(SUMIF(Personalbedarf!$B$5:$B$18,$B16,Personalbedarf!$L$5:$L$18),1)</f>
        <v>-0.1</v>
      </c>
      <c r="F16" s="21">
        <f>SUMIF(Personalbedarf!$B$5:$B$18,$B16,Personalbedarf!$O$5:$O$18)</f>
        <v>612100</v>
      </c>
    </row>
    <row r="17" spans="2:6" ht="18.75" customHeight="1" x14ac:dyDescent="0.25">
      <c r="B17" s="22" t="s">
        <v>17</v>
      </c>
      <c r="C17" s="23">
        <f>ROUND(SUMIF(Personalbedarf!$B$5:$B$18,$B17,Personalbedarf!$G$5:$G$18),1)</f>
        <v>13.1</v>
      </c>
      <c r="D17" s="23">
        <f>ROUND(SUMIF(Personalbedarf!$B$5:$B$18,$B17,Personalbedarf!$K$5:$K$18),1)</f>
        <v>12</v>
      </c>
      <c r="E17" s="23">
        <f>ROUND(SUMIF(Personalbedarf!$B$5:$B$18,$B17,Personalbedarf!$L$5:$L$18),1)</f>
        <v>-1.1000000000000001</v>
      </c>
      <c r="F17" s="24">
        <f>SUMIF(Personalbedarf!$B$5:$B$18,$B17,Personalbedarf!$O$5:$O$18)</f>
        <v>604400</v>
      </c>
    </row>
    <row r="18" spans="2:6" ht="18.75" customHeight="1" x14ac:dyDescent="0.25">
      <c r="B18" s="19" t="s">
        <v>18</v>
      </c>
      <c r="C18" s="20">
        <f>ROUND(SUMIF(Personalbedarf!$B$5:$B$18,$B18,Personalbedarf!$G$5:$G$18),1)</f>
        <v>9.1</v>
      </c>
      <c r="D18" s="20">
        <f>ROUND(SUMIF(Personalbedarf!$B$5:$B$18,$B18,Personalbedarf!$K$5:$K$18),1)</f>
        <v>8</v>
      </c>
      <c r="E18" s="20">
        <f>ROUND(SUMIF(Personalbedarf!$B$5:$B$18,$B18,Personalbedarf!$L$5:$L$18),1)</f>
        <v>-1.1000000000000001</v>
      </c>
      <c r="F18" s="21">
        <f>SUMIF(Personalbedarf!$B$5:$B$18,$B18,Personalbedarf!$O$5:$O$18)</f>
        <v>469900</v>
      </c>
    </row>
    <row r="19" spans="2:6" ht="18.75" customHeight="1" x14ac:dyDescent="0.25">
      <c r="B19" s="22" t="s">
        <v>19</v>
      </c>
      <c r="C19" s="23">
        <f>ROUND(SUMIF(Personalbedarf!$B$5:$B$18,$B19,Personalbedarf!$G$5:$G$18),1)</f>
        <v>7.1</v>
      </c>
      <c r="D19" s="23">
        <f>ROUND(SUMIF(Personalbedarf!$B$5:$B$18,$B19,Personalbedarf!$K$5:$K$18),1)</f>
        <v>7</v>
      </c>
      <c r="E19" s="23">
        <f>ROUND(SUMIF(Personalbedarf!$B$5:$B$18,$B19,Personalbedarf!$L$5:$L$18),1)</f>
        <v>-0.1</v>
      </c>
      <c r="F19" s="24">
        <f>SUMIF(Personalbedarf!$B$5:$B$18,$B19,Personalbedarf!$O$5:$O$18)</f>
        <v>420600</v>
      </c>
    </row>
    <row r="20" spans="2:6" ht="21.75" customHeight="1" x14ac:dyDescent="0.25">
      <c r="B20" s="25" t="s">
        <v>20</v>
      </c>
      <c r="C20" s="26">
        <f>ROUND(SUM(C14:C19),1)</f>
        <v>85.2</v>
      </c>
      <c r="D20" s="26">
        <f>ROUND(SUM(D14:D19),1)</f>
        <v>79</v>
      </c>
      <c r="E20" s="26">
        <f>ROUND(SUM(E14:E19),1)</f>
        <v>-6.2</v>
      </c>
      <c r="F20" s="27">
        <f>SUM(F14:F19)</f>
        <v>4258600</v>
      </c>
    </row>
    <row r="22" spans="2:6" ht="19.5" customHeight="1" x14ac:dyDescent="0.25">
      <c r="B22" s="7" t="s">
        <v>21</v>
      </c>
      <c r="C22" s="7"/>
      <c r="D22" s="7"/>
      <c r="E22" s="7"/>
      <c r="F22" s="7"/>
    </row>
    <row r="23" spans="2:6" ht="25.5" customHeight="1" x14ac:dyDescent="0.25">
      <c r="B23" s="6" t="s">
        <v>22</v>
      </c>
      <c r="C23" s="6"/>
      <c r="D23" s="6"/>
      <c r="E23" s="6"/>
      <c r="F23" s="6"/>
    </row>
    <row r="24" spans="2:6" ht="25.5" customHeight="1" x14ac:dyDescent="0.25">
      <c r="B24" s="5" t="s">
        <v>23</v>
      </c>
      <c r="C24" s="5"/>
      <c r="D24" s="5"/>
      <c r="E24" s="5"/>
      <c r="F24" s="5"/>
    </row>
    <row r="25" spans="2:6" ht="25.5" customHeight="1" x14ac:dyDescent="0.25">
      <c r="B25" s="6" t="s">
        <v>24</v>
      </c>
      <c r="C25" s="6"/>
      <c r="D25" s="6"/>
      <c r="E25" s="6"/>
      <c r="F25" s="6"/>
    </row>
    <row r="26" spans="2:6" ht="25.5" customHeight="1" x14ac:dyDescent="0.25">
      <c r="B26" s="5" t="s">
        <v>25</v>
      </c>
      <c r="C26" s="5"/>
      <c r="D26" s="5"/>
      <c r="E26" s="5"/>
      <c r="F26" s="5"/>
    </row>
  </sheetData>
  <mergeCells count="16">
    <mergeCell ref="B22:F22"/>
    <mergeCell ref="B23:F23"/>
    <mergeCell ref="B24:F24"/>
    <mergeCell ref="B25:F25"/>
    <mergeCell ref="B26:F26"/>
    <mergeCell ref="B8:C8"/>
    <mergeCell ref="E8:F8"/>
    <mergeCell ref="B9:C9"/>
    <mergeCell ref="E9:F9"/>
    <mergeCell ref="B12:F12"/>
    <mergeCell ref="B2:F2"/>
    <mergeCell ref="B3:F3"/>
    <mergeCell ref="B5:C5"/>
    <mergeCell ref="E5:F5"/>
    <mergeCell ref="B6:C6"/>
    <mergeCell ref="E6:F6"/>
  </mergeCells>
  <conditionalFormatting sqref="E14:E19">
    <cfRule type="cellIs" dxfId="5" priority="2" operator="lessThan">
      <formula>-0.1</formula>
    </cfRule>
    <cfRule type="cellIs" dxfId="4" priority="3" operator="greaterThan">
      <formula>0.1</formula>
    </cfRule>
  </conditionalFormatting>
  <pageMargins left="0.4" right="0.4" top="0.5" bottom="0.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E26"/>
  <sheetViews>
    <sheetView showGridLines="0" zoomScaleNormal="100" workbookViewId="0"/>
  </sheetViews>
  <sheetFormatPr baseColWidth="10" defaultColWidth="8.7109375" defaultRowHeight="15" x14ac:dyDescent="0.25"/>
  <cols>
    <col min="1" max="1" width="2.42578125" customWidth="1"/>
    <col min="2" max="2" width="46" customWidth="1"/>
    <col min="3" max="3" width="16" customWidth="1"/>
    <col min="4" max="4" width="18" customWidth="1"/>
    <col min="5" max="5" width="40" customWidth="1"/>
    <col min="6" max="6" width="2.42578125" customWidth="1"/>
  </cols>
  <sheetData>
    <row r="2" spans="2:5" ht="30" customHeight="1" x14ac:dyDescent="0.25">
      <c r="B2" s="4" t="s">
        <v>26</v>
      </c>
      <c r="C2" s="4"/>
      <c r="D2" s="4"/>
      <c r="E2" s="4"/>
    </row>
    <row r="3" spans="2:5" ht="18" customHeight="1" x14ac:dyDescent="0.25">
      <c r="B3" s="13" t="s">
        <v>27</v>
      </c>
      <c r="C3" s="13"/>
      <c r="D3" s="13"/>
      <c r="E3" s="13"/>
    </row>
    <row r="5" spans="2:5" ht="21.75" customHeight="1" x14ac:dyDescent="0.25">
      <c r="B5" s="7" t="s">
        <v>28</v>
      </c>
      <c r="C5" s="7"/>
      <c r="D5" s="7"/>
      <c r="E5" s="7"/>
    </row>
    <row r="6" spans="2:5" ht="18" customHeight="1" x14ac:dyDescent="0.25">
      <c r="B6" s="30" t="s">
        <v>29</v>
      </c>
      <c r="C6" s="31">
        <v>365</v>
      </c>
      <c r="D6" s="32" t="s">
        <v>30</v>
      </c>
      <c r="E6" s="33" t="s">
        <v>31</v>
      </c>
    </row>
    <row r="7" spans="2:5" ht="18" customHeight="1" x14ac:dyDescent="0.25">
      <c r="B7" s="30" t="s">
        <v>32</v>
      </c>
      <c r="C7" s="31">
        <v>104</v>
      </c>
      <c r="D7" s="32" t="s">
        <v>30</v>
      </c>
      <c r="E7" s="33" t="s">
        <v>33</v>
      </c>
    </row>
    <row r="8" spans="2:5" ht="18" customHeight="1" x14ac:dyDescent="0.25">
      <c r="B8" s="30" t="s">
        <v>34</v>
      </c>
      <c r="C8" s="31">
        <v>11</v>
      </c>
      <c r="D8" s="32" t="s">
        <v>30</v>
      </c>
      <c r="E8" s="33" t="s">
        <v>35</v>
      </c>
    </row>
    <row r="9" spans="2:5" ht="18" customHeight="1" x14ac:dyDescent="0.25">
      <c r="B9" s="34" t="s">
        <v>36</v>
      </c>
      <c r="C9" s="35">
        <f>C6-C7-C8</f>
        <v>250</v>
      </c>
      <c r="D9" s="36" t="s">
        <v>30</v>
      </c>
      <c r="E9" s="37" t="s">
        <v>37</v>
      </c>
    </row>
    <row r="11" spans="2:5" ht="21.75" customHeight="1" x14ac:dyDescent="0.25">
      <c r="B11" s="7" t="s">
        <v>38</v>
      </c>
      <c r="C11" s="7"/>
      <c r="D11" s="7"/>
      <c r="E11" s="7"/>
    </row>
    <row r="12" spans="2:5" ht="18" customHeight="1" x14ac:dyDescent="0.25">
      <c r="B12" s="30" t="s">
        <v>39</v>
      </c>
      <c r="C12" s="31">
        <v>30</v>
      </c>
      <c r="D12" s="32" t="s">
        <v>30</v>
      </c>
      <c r="E12" s="33" t="s">
        <v>40</v>
      </c>
    </row>
    <row r="13" spans="2:5" ht="18" customHeight="1" x14ac:dyDescent="0.25">
      <c r="B13" s="30" t="s">
        <v>41</v>
      </c>
      <c r="C13" s="31">
        <v>9</v>
      </c>
      <c r="D13" s="32" t="s">
        <v>30</v>
      </c>
      <c r="E13" s="33" t="s">
        <v>42</v>
      </c>
    </row>
    <row r="14" spans="2:5" ht="18" customHeight="1" x14ac:dyDescent="0.25">
      <c r="B14" s="30" t="s">
        <v>43</v>
      </c>
      <c r="C14" s="31">
        <v>3</v>
      </c>
      <c r="D14" s="32" t="s">
        <v>30</v>
      </c>
      <c r="E14" s="33" t="s">
        <v>44</v>
      </c>
    </row>
    <row r="15" spans="2:5" ht="18" customHeight="1" x14ac:dyDescent="0.25">
      <c r="B15" s="30" t="s">
        <v>45</v>
      </c>
      <c r="C15" s="31">
        <v>2</v>
      </c>
      <c r="D15" s="32" t="s">
        <v>30</v>
      </c>
      <c r="E15" s="33" t="s">
        <v>46</v>
      </c>
    </row>
    <row r="16" spans="2:5" ht="18" customHeight="1" x14ac:dyDescent="0.25">
      <c r="B16" s="34" t="s">
        <v>47</v>
      </c>
      <c r="C16" s="35">
        <f>C9-C12-C13-C14-C15</f>
        <v>206</v>
      </c>
      <c r="D16" s="36" t="s">
        <v>30</v>
      </c>
      <c r="E16" s="37" t="s">
        <v>48</v>
      </c>
    </row>
    <row r="18" spans="2:5" ht="21.75" customHeight="1" x14ac:dyDescent="0.25">
      <c r="B18" s="7" t="s">
        <v>49</v>
      </c>
      <c r="C18" s="7"/>
      <c r="D18" s="7"/>
      <c r="E18" s="7"/>
    </row>
    <row r="19" spans="2:5" ht="18" customHeight="1" x14ac:dyDescent="0.25">
      <c r="B19" s="30" t="s">
        <v>50</v>
      </c>
      <c r="C19" s="38">
        <v>8</v>
      </c>
      <c r="D19" s="32" t="s">
        <v>51</v>
      </c>
      <c r="E19" s="33" t="s">
        <v>52</v>
      </c>
    </row>
    <row r="20" spans="2:5" ht="18" customHeight="1" x14ac:dyDescent="0.25">
      <c r="B20" s="34" t="s">
        <v>53</v>
      </c>
      <c r="C20" s="35">
        <f>C16*C19</f>
        <v>1648</v>
      </c>
      <c r="D20" s="36" t="s">
        <v>54</v>
      </c>
      <c r="E20" s="37" t="s">
        <v>55</v>
      </c>
    </row>
    <row r="21" spans="2:5" ht="18" customHeight="1" x14ac:dyDescent="0.25">
      <c r="B21" s="30" t="s">
        <v>56</v>
      </c>
      <c r="C21" s="39">
        <v>0.88</v>
      </c>
      <c r="D21" s="32" t="s">
        <v>57</v>
      </c>
      <c r="E21" s="33" t="s">
        <v>58</v>
      </c>
    </row>
    <row r="22" spans="2:5" ht="18" customHeight="1" x14ac:dyDescent="0.25">
      <c r="B22" s="40" t="s">
        <v>59</v>
      </c>
      <c r="C22" s="41">
        <f>ROUND(C20*C21,0)</f>
        <v>1450</v>
      </c>
      <c r="D22" s="42" t="s">
        <v>54</v>
      </c>
      <c r="E22" s="43" t="s">
        <v>60</v>
      </c>
    </row>
    <row r="24" spans="2:5" ht="21.75" customHeight="1" x14ac:dyDescent="0.25">
      <c r="B24" s="7" t="s">
        <v>61</v>
      </c>
      <c r="C24" s="7"/>
      <c r="D24" s="7"/>
      <c r="E24" s="7"/>
    </row>
    <row r="25" spans="2:5" ht="18" customHeight="1" x14ac:dyDescent="0.25">
      <c r="B25" s="34" t="s">
        <v>62</v>
      </c>
      <c r="C25" s="44">
        <f>C16/C9</f>
        <v>0.82399999999999995</v>
      </c>
      <c r="D25" s="36" t="s">
        <v>57</v>
      </c>
      <c r="E25" s="37" t="s">
        <v>63</v>
      </c>
    </row>
    <row r="26" spans="2:5" ht="18" customHeight="1" x14ac:dyDescent="0.25">
      <c r="B26" s="34" t="s">
        <v>64</v>
      </c>
      <c r="C26" s="44">
        <f>1-C16/C9</f>
        <v>0.17600000000000005</v>
      </c>
      <c r="D26" s="36" t="s">
        <v>57</v>
      </c>
      <c r="E26" s="37" t="s">
        <v>65</v>
      </c>
    </row>
  </sheetData>
  <mergeCells count="6">
    <mergeCell ref="B24:E24"/>
    <mergeCell ref="B2:E2"/>
    <mergeCell ref="B3:E3"/>
    <mergeCell ref="B5:E5"/>
    <mergeCell ref="B11:E11"/>
    <mergeCell ref="B18:E18"/>
  </mergeCells>
  <pageMargins left="0.4" right="0.4" top="0.5" bottom="0.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1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5" x14ac:dyDescent="0.25"/>
  <cols>
    <col min="1" max="1" width="5" customWidth="1"/>
    <col min="2" max="2" width="20" customWidth="1"/>
    <col min="3" max="3" width="26" customWidth="1"/>
    <col min="4" max="4" width="15" customWidth="1"/>
    <col min="5" max="5" width="14" customWidth="1"/>
    <col min="6" max="7" width="13" customWidth="1"/>
    <col min="8" max="8" width="12" customWidth="1"/>
    <col min="9" max="10" width="11" customWidth="1"/>
    <col min="11" max="11" width="14" customWidth="1"/>
    <col min="12" max="12" width="15" customWidth="1"/>
    <col min="13" max="13" width="22" customWidth="1"/>
    <col min="14" max="14" width="14" customWidth="1"/>
    <col min="15" max="15" width="18" customWidth="1"/>
  </cols>
  <sheetData>
    <row r="1" spans="1:15" ht="31.5" customHeight="1" x14ac:dyDescent="0.25">
      <c r="A1" s="3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8" customHeight="1" x14ac:dyDescent="0.25">
      <c r="A2" s="13" t="s">
        <v>67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4" spans="1:15" ht="42" customHeight="1" x14ac:dyDescent="0.25">
      <c r="A4" s="45" t="s">
        <v>68</v>
      </c>
      <c r="B4" s="45" t="s">
        <v>9</v>
      </c>
      <c r="C4" s="45" t="s">
        <v>69</v>
      </c>
      <c r="D4" s="45" t="s">
        <v>70</v>
      </c>
      <c r="E4" s="45" t="s">
        <v>71</v>
      </c>
      <c r="F4" s="45" t="s">
        <v>72</v>
      </c>
      <c r="G4" s="45" t="s">
        <v>73</v>
      </c>
      <c r="H4" s="45" t="s">
        <v>74</v>
      </c>
      <c r="I4" s="45" t="s">
        <v>75</v>
      </c>
      <c r="J4" s="45" t="s">
        <v>76</v>
      </c>
      <c r="K4" s="45" t="s">
        <v>77</v>
      </c>
      <c r="L4" s="45" t="s">
        <v>78</v>
      </c>
      <c r="M4" s="45" t="s">
        <v>79</v>
      </c>
      <c r="N4" s="45" t="s">
        <v>80</v>
      </c>
      <c r="O4" s="45" t="s">
        <v>81</v>
      </c>
    </row>
    <row r="5" spans="1:15" ht="19.5" customHeight="1" x14ac:dyDescent="0.25">
      <c r="A5" s="46">
        <v>1</v>
      </c>
      <c r="B5" s="29" t="s">
        <v>14</v>
      </c>
      <c r="C5" s="29" t="s">
        <v>82</v>
      </c>
      <c r="D5" s="29" t="s">
        <v>83</v>
      </c>
      <c r="E5" s="47">
        <v>24000</v>
      </c>
      <c r="F5" s="48">
        <f>Arbeitszeitmodell!$C$22</f>
        <v>1450</v>
      </c>
      <c r="G5" s="49">
        <f t="shared" ref="G5:G18" si="0">ROUND(E5/F5,1)</f>
        <v>16.600000000000001</v>
      </c>
      <c r="H5" s="50">
        <v>14</v>
      </c>
      <c r="I5" s="50">
        <v>1</v>
      </c>
      <c r="J5" s="50">
        <v>1</v>
      </c>
      <c r="K5" s="20">
        <f t="shared" ref="K5:K18" si="1">H5+I5-J5</f>
        <v>14</v>
      </c>
      <c r="L5" s="49">
        <f t="shared" ref="L5:L18" si="2">ROUND(K5-G5,1)</f>
        <v>-2.6</v>
      </c>
      <c r="M5" s="51" t="str">
        <f t="shared" ref="M5:M18" si="3">IF(L5&lt;-0.1,"Einstellung erforderlich",IF(L5&gt;0.1,"Überdeckung prüfen","Bedarf gedeckt"))</f>
        <v>Einstellung erforderlich</v>
      </c>
      <c r="N5" s="52">
        <v>52000</v>
      </c>
      <c r="O5" s="53">
        <f t="shared" ref="O5:O18" si="4">ROUND(G5*N5,0)</f>
        <v>863200</v>
      </c>
    </row>
    <row r="6" spans="1:15" ht="19.5" customHeight="1" x14ac:dyDescent="0.25">
      <c r="A6" s="54">
        <v>2</v>
      </c>
      <c r="B6" s="28" t="s">
        <v>14</v>
      </c>
      <c r="C6" s="28" t="s">
        <v>84</v>
      </c>
      <c r="D6" s="28" t="s">
        <v>85</v>
      </c>
      <c r="E6" s="47">
        <v>13200</v>
      </c>
      <c r="F6" s="55">
        <f>Arbeitszeitmodell!$C$22</f>
        <v>1450</v>
      </c>
      <c r="G6" s="56">
        <f t="shared" si="0"/>
        <v>9.1</v>
      </c>
      <c r="H6" s="50">
        <v>9</v>
      </c>
      <c r="I6" s="50">
        <v>0</v>
      </c>
      <c r="J6" s="50">
        <v>1</v>
      </c>
      <c r="K6" s="23">
        <f t="shared" si="1"/>
        <v>8</v>
      </c>
      <c r="L6" s="56">
        <f t="shared" si="2"/>
        <v>-1.1000000000000001</v>
      </c>
      <c r="M6" s="57" t="str">
        <f t="shared" si="3"/>
        <v>Einstellung erforderlich</v>
      </c>
      <c r="N6" s="52">
        <v>41000</v>
      </c>
      <c r="O6" s="58">
        <f t="shared" si="4"/>
        <v>373100</v>
      </c>
    </row>
    <row r="7" spans="1:15" ht="19.5" customHeight="1" x14ac:dyDescent="0.25">
      <c r="A7" s="46">
        <v>3</v>
      </c>
      <c r="B7" s="29" t="s">
        <v>14</v>
      </c>
      <c r="C7" s="29" t="s">
        <v>86</v>
      </c>
      <c r="D7" s="29" t="s">
        <v>87</v>
      </c>
      <c r="E7" s="47">
        <v>4400</v>
      </c>
      <c r="F7" s="48">
        <f>Arbeitszeitmodell!$C$22</f>
        <v>1450</v>
      </c>
      <c r="G7" s="49">
        <f t="shared" si="0"/>
        <v>3</v>
      </c>
      <c r="H7" s="50">
        <v>3</v>
      </c>
      <c r="I7" s="50">
        <v>0</v>
      </c>
      <c r="J7" s="50">
        <v>0</v>
      </c>
      <c r="K7" s="20">
        <f t="shared" si="1"/>
        <v>3</v>
      </c>
      <c r="L7" s="49">
        <f t="shared" si="2"/>
        <v>0</v>
      </c>
      <c r="M7" s="51" t="str">
        <f t="shared" si="3"/>
        <v>Bedarf gedeckt</v>
      </c>
      <c r="N7" s="52">
        <v>64000</v>
      </c>
      <c r="O7" s="53">
        <f t="shared" si="4"/>
        <v>192000</v>
      </c>
    </row>
    <row r="8" spans="1:15" ht="19.5" customHeight="1" x14ac:dyDescent="0.25">
      <c r="A8" s="54">
        <v>4</v>
      </c>
      <c r="B8" s="28" t="s">
        <v>15</v>
      </c>
      <c r="C8" s="28" t="s">
        <v>88</v>
      </c>
      <c r="D8" s="28" t="s">
        <v>89</v>
      </c>
      <c r="E8" s="47">
        <v>11700</v>
      </c>
      <c r="F8" s="55">
        <f>Arbeitszeitmodell!$C$22</f>
        <v>1450</v>
      </c>
      <c r="G8" s="56">
        <f t="shared" si="0"/>
        <v>8.1</v>
      </c>
      <c r="H8" s="50">
        <v>7</v>
      </c>
      <c r="I8" s="50">
        <v>1</v>
      </c>
      <c r="J8" s="50">
        <v>0</v>
      </c>
      <c r="K8" s="23">
        <f t="shared" si="1"/>
        <v>8</v>
      </c>
      <c r="L8" s="56">
        <f t="shared" si="2"/>
        <v>-0.1</v>
      </c>
      <c r="M8" s="57" t="str">
        <f t="shared" si="3"/>
        <v>Bedarf gedeckt</v>
      </c>
      <c r="N8" s="52">
        <v>43000</v>
      </c>
      <c r="O8" s="58">
        <f t="shared" si="4"/>
        <v>348300</v>
      </c>
    </row>
    <row r="9" spans="1:15" ht="19.5" customHeight="1" x14ac:dyDescent="0.25">
      <c r="A9" s="46">
        <v>5</v>
      </c>
      <c r="B9" s="29" t="s">
        <v>15</v>
      </c>
      <c r="C9" s="29" t="s">
        <v>90</v>
      </c>
      <c r="D9" s="29" t="s">
        <v>85</v>
      </c>
      <c r="E9" s="47">
        <v>7300</v>
      </c>
      <c r="F9" s="48">
        <f>Arbeitszeitmodell!$C$22</f>
        <v>1450</v>
      </c>
      <c r="G9" s="49">
        <f t="shared" si="0"/>
        <v>5</v>
      </c>
      <c r="H9" s="50">
        <v>5</v>
      </c>
      <c r="I9" s="50">
        <v>0</v>
      </c>
      <c r="J9" s="50">
        <v>0</v>
      </c>
      <c r="K9" s="20">
        <f t="shared" si="1"/>
        <v>5</v>
      </c>
      <c r="L9" s="49">
        <f t="shared" si="2"/>
        <v>0</v>
      </c>
      <c r="M9" s="51" t="str">
        <f t="shared" si="3"/>
        <v>Bedarf gedeckt</v>
      </c>
      <c r="N9" s="52">
        <v>42000</v>
      </c>
      <c r="O9" s="53">
        <f t="shared" si="4"/>
        <v>210000</v>
      </c>
    </row>
    <row r="10" spans="1:15" ht="19.5" customHeight="1" x14ac:dyDescent="0.25">
      <c r="A10" s="54">
        <v>6</v>
      </c>
      <c r="B10" s="28" t="s">
        <v>15</v>
      </c>
      <c r="C10" s="28" t="s">
        <v>91</v>
      </c>
      <c r="D10" s="28" t="s">
        <v>92</v>
      </c>
      <c r="E10" s="47">
        <v>4400</v>
      </c>
      <c r="F10" s="55">
        <f>Arbeitszeitmodell!$C$22</f>
        <v>1450</v>
      </c>
      <c r="G10" s="56">
        <f t="shared" si="0"/>
        <v>3</v>
      </c>
      <c r="H10" s="50">
        <v>3</v>
      </c>
      <c r="I10" s="50">
        <v>0</v>
      </c>
      <c r="J10" s="50">
        <v>0</v>
      </c>
      <c r="K10" s="23">
        <f t="shared" si="1"/>
        <v>3</v>
      </c>
      <c r="L10" s="56">
        <f t="shared" si="2"/>
        <v>0</v>
      </c>
      <c r="M10" s="57" t="str">
        <f t="shared" si="3"/>
        <v>Bedarf gedeckt</v>
      </c>
      <c r="N10" s="52">
        <v>55000</v>
      </c>
      <c r="O10" s="58">
        <f t="shared" si="4"/>
        <v>165000</v>
      </c>
    </row>
    <row r="11" spans="1:15" ht="19.5" customHeight="1" x14ac:dyDescent="0.25">
      <c r="A11" s="46">
        <v>7</v>
      </c>
      <c r="B11" s="29" t="s">
        <v>16</v>
      </c>
      <c r="C11" s="29" t="s">
        <v>93</v>
      </c>
      <c r="D11" s="29" t="s">
        <v>92</v>
      </c>
      <c r="E11" s="47">
        <v>8800</v>
      </c>
      <c r="F11" s="48">
        <f>Arbeitszeitmodell!$C$22</f>
        <v>1450</v>
      </c>
      <c r="G11" s="49">
        <f t="shared" si="0"/>
        <v>6.1</v>
      </c>
      <c r="H11" s="50">
        <v>5</v>
      </c>
      <c r="I11" s="50">
        <v>1</v>
      </c>
      <c r="J11" s="50">
        <v>0</v>
      </c>
      <c r="K11" s="20">
        <f t="shared" si="1"/>
        <v>6</v>
      </c>
      <c r="L11" s="49">
        <f t="shared" si="2"/>
        <v>-0.1</v>
      </c>
      <c r="M11" s="51" t="str">
        <f t="shared" si="3"/>
        <v>Bedarf gedeckt</v>
      </c>
      <c r="N11" s="52">
        <v>61000</v>
      </c>
      <c r="O11" s="53">
        <f t="shared" si="4"/>
        <v>372100</v>
      </c>
    </row>
    <row r="12" spans="1:15" ht="19.5" customHeight="1" x14ac:dyDescent="0.25">
      <c r="A12" s="54">
        <v>8</v>
      </c>
      <c r="B12" s="28" t="s">
        <v>16</v>
      </c>
      <c r="C12" s="28" t="s">
        <v>94</v>
      </c>
      <c r="D12" s="28" t="s">
        <v>92</v>
      </c>
      <c r="E12" s="47">
        <v>7300</v>
      </c>
      <c r="F12" s="55">
        <f>Arbeitszeitmodell!$C$22</f>
        <v>1450</v>
      </c>
      <c r="G12" s="56">
        <f t="shared" si="0"/>
        <v>5</v>
      </c>
      <c r="H12" s="50">
        <v>6</v>
      </c>
      <c r="I12" s="50">
        <v>0</v>
      </c>
      <c r="J12" s="50">
        <v>1</v>
      </c>
      <c r="K12" s="23">
        <f t="shared" si="1"/>
        <v>5</v>
      </c>
      <c r="L12" s="56">
        <f t="shared" si="2"/>
        <v>0</v>
      </c>
      <c r="M12" s="57" t="str">
        <f t="shared" si="3"/>
        <v>Bedarf gedeckt</v>
      </c>
      <c r="N12" s="52">
        <v>48000</v>
      </c>
      <c r="O12" s="58">
        <f t="shared" si="4"/>
        <v>240000</v>
      </c>
    </row>
    <row r="13" spans="1:15" ht="19.5" customHeight="1" x14ac:dyDescent="0.25">
      <c r="A13" s="46">
        <v>9</v>
      </c>
      <c r="B13" s="29" t="s">
        <v>17</v>
      </c>
      <c r="C13" s="29" t="s">
        <v>95</v>
      </c>
      <c r="D13" s="29" t="s">
        <v>92</v>
      </c>
      <c r="E13" s="47">
        <v>16100</v>
      </c>
      <c r="F13" s="48">
        <f>Arbeitszeitmodell!$C$22</f>
        <v>1450</v>
      </c>
      <c r="G13" s="49">
        <f t="shared" si="0"/>
        <v>11.1</v>
      </c>
      <c r="H13" s="50">
        <v>10</v>
      </c>
      <c r="I13" s="50">
        <v>1</v>
      </c>
      <c r="J13" s="50">
        <v>1</v>
      </c>
      <c r="K13" s="20">
        <f t="shared" si="1"/>
        <v>10</v>
      </c>
      <c r="L13" s="49">
        <f t="shared" si="2"/>
        <v>-1.1000000000000001</v>
      </c>
      <c r="M13" s="51" t="str">
        <f t="shared" si="3"/>
        <v>Einstellung erforderlich</v>
      </c>
      <c r="N13" s="52">
        <v>44000</v>
      </c>
      <c r="O13" s="53">
        <f t="shared" si="4"/>
        <v>488400</v>
      </c>
    </row>
    <row r="14" spans="1:15" ht="19.5" customHeight="1" x14ac:dyDescent="0.25">
      <c r="A14" s="54">
        <v>10</v>
      </c>
      <c r="B14" s="28" t="s">
        <v>17</v>
      </c>
      <c r="C14" s="28" t="s">
        <v>96</v>
      </c>
      <c r="D14" s="28" t="s">
        <v>97</v>
      </c>
      <c r="E14" s="47">
        <v>2900</v>
      </c>
      <c r="F14" s="55">
        <f>Arbeitszeitmodell!$C$22</f>
        <v>1450</v>
      </c>
      <c r="G14" s="56">
        <f t="shared" si="0"/>
        <v>2</v>
      </c>
      <c r="H14" s="50">
        <v>2</v>
      </c>
      <c r="I14" s="50">
        <v>0</v>
      </c>
      <c r="J14" s="50">
        <v>0</v>
      </c>
      <c r="K14" s="23">
        <f t="shared" si="1"/>
        <v>2</v>
      </c>
      <c r="L14" s="56">
        <f t="shared" si="2"/>
        <v>0</v>
      </c>
      <c r="M14" s="57" t="str">
        <f t="shared" si="3"/>
        <v>Bedarf gedeckt</v>
      </c>
      <c r="N14" s="52">
        <v>58000</v>
      </c>
      <c r="O14" s="58">
        <f t="shared" si="4"/>
        <v>116000</v>
      </c>
    </row>
    <row r="15" spans="1:15" ht="19.5" customHeight="1" x14ac:dyDescent="0.25">
      <c r="A15" s="46">
        <v>11</v>
      </c>
      <c r="B15" s="29" t="s">
        <v>18</v>
      </c>
      <c r="C15" s="29" t="s">
        <v>98</v>
      </c>
      <c r="D15" s="29" t="s">
        <v>92</v>
      </c>
      <c r="E15" s="47">
        <v>8800</v>
      </c>
      <c r="F15" s="48">
        <f>Arbeitszeitmodell!$C$22</f>
        <v>1450</v>
      </c>
      <c r="G15" s="49">
        <f t="shared" si="0"/>
        <v>6.1</v>
      </c>
      <c r="H15" s="50">
        <v>6</v>
      </c>
      <c r="I15" s="50">
        <v>0</v>
      </c>
      <c r="J15" s="50">
        <v>0</v>
      </c>
      <c r="K15" s="20">
        <f t="shared" si="1"/>
        <v>6</v>
      </c>
      <c r="L15" s="49">
        <f t="shared" si="2"/>
        <v>-0.1</v>
      </c>
      <c r="M15" s="51" t="str">
        <f t="shared" si="3"/>
        <v>Bedarf gedeckt</v>
      </c>
      <c r="N15" s="52">
        <v>49000</v>
      </c>
      <c r="O15" s="53">
        <f t="shared" si="4"/>
        <v>298900</v>
      </c>
    </row>
    <row r="16" spans="1:15" ht="19.5" customHeight="1" x14ac:dyDescent="0.25">
      <c r="A16" s="54">
        <v>12</v>
      </c>
      <c r="B16" s="28" t="s">
        <v>18</v>
      </c>
      <c r="C16" s="28" t="s">
        <v>99</v>
      </c>
      <c r="D16" s="28" t="s">
        <v>100</v>
      </c>
      <c r="E16" s="47">
        <v>4400</v>
      </c>
      <c r="F16" s="55">
        <f>Arbeitszeitmodell!$C$22</f>
        <v>1450</v>
      </c>
      <c r="G16" s="56">
        <f t="shared" si="0"/>
        <v>3</v>
      </c>
      <c r="H16" s="50">
        <v>3</v>
      </c>
      <c r="I16" s="50">
        <v>0</v>
      </c>
      <c r="J16" s="50">
        <v>1</v>
      </c>
      <c r="K16" s="23">
        <f t="shared" si="1"/>
        <v>2</v>
      </c>
      <c r="L16" s="56">
        <f t="shared" si="2"/>
        <v>-1</v>
      </c>
      <c r="M16" s="57" t="str">
        <f t="shared" si="3"/>
        <v>Einstellung erforderlich</v>
      </c>
      <c r="N16" s="52">
        <v>57000</v>
      </c>
      <c r="O16" s="58">
        <f t="shared" si="4"/>
        <v>171000</v>
      </c>
    </row>
    <row r="17" spans="1:15" ht="19.5" customHeight="1" x14ac:dyDescent="0.25">
      <c r="A17" s="46">
        <v>13</v>
      </c>
      <c r="B17" s="29" t="s">
        <v>19</v>
      </c>
      <c r="C17" s="29" t="s">
        <v>101</v>
      </c>
      <c r="D17" s="29" t="s">
        <v>102</v>
      </c>
      <c r="E17" s="47">
        <v>5900</v>
      </c>
      <c r="F17" s="48">
        <f>Arbeitszeitmodell!$C$22</f>
        <v>1450</v>
      </c>
      <c r="G17" s="49">
        <f t="shared" si="0"/>
        <v>4.0999999999999996</v>
      </c>
      <c r="H17" s="50">
        <v>3</v>
      </c>
      <c r="I17" s="50">
        <v>1</v>
      </c>
      <c r="J17" s="50">
        <v>0</v>
      </c>
      <c r="K17" s="20">
        <f t="shared" si="1"/>
        <v>4</v>
      </c>
      <c r="L17" s="49">
        <f t="shared" si="2"/>
        <v>-0.1</v>
      </c>
      <c r="M17" s="51" t="str">
        <f t="shared" si="3"/>
        <v>Bedarf gedeckt</v>
      </c>
      <c r="N17" s="52">
        <v>66000</v>
      </c>
      <c r="O17" s="53">
        <f t="shared" si="4"/>
        <v>270600</v>
      </c>
    </row>
    <row r="18" spans="1:15" ht="19.5" customHeight="1" x14ac:dyDescent="0.25">
      <c r="A18" s="54">
        <v>14</v>
      </c>
      <c r="B18" s="28" t="s">
        <v>19</v>
      </c>
      <c r="C18" s="28" t="s">
        <v>103</v>
      </c>
      <c r="D18" s="28" t="s">
        <v>104</v>
      </c>
      <c r="E18" s="47">
        <v>4400</v>
      </c>
      <c r="F18" s="55">
        <f>Arbeitszeitmodell!$C$22</f>
        <v>1450</v>
      </c>
      <c r="G18" s="56">
        <f t="shared" si="0"/>
        <v>3</v>
      </c>
      <c r="H18" s="50">
        <v>2</v>
      </c>
      <c r="I18" s="50">
        <v>1</v>
      </c>
      <c r="J18" s="50">
        <v>0</v>
      </c>
      <c r="K18" s="23">
        <f t="shared" si="1"/>
        <v>3</v>
      </c>
      <c r="L18" s="56">
        <f t="shared" si="2"/>
        <v>0</v>
      </c>
      <c r="M18" s="57" t="str">
        <f t="shared" si="3"/>
        <v>Bedarf gedeckt</v>
      </c>
      <c r="N18" s="52">
        <v>50000</v>
      </c>
      <c r="O18" s="58">
        <f t="shared" si="4"/>
        <v>150000</v>
      </c>
    </row>
    <row r="19" spans="1:15" ht="24" customHeight="1" x14ac:dyDescent="0.25">
      <c r="A19" s="2" t="s">
        <v>105</v>
      </c>
      <c r="B19" s="2"/>
      <c r="C19" s="2"/>
      <c r="D19" s="2"/>
      <c r="E19" s="59">
        <f>SUM(E5:E18)</f>
        <v>123600</v>
      </c>
      <c r="F19" s="60"/>
      <c r="G19" s="61">
        <f>ROUND(SUM(G5:G18),1)</f>
        <v>85.2</v>
      </c>
      <c r="H19" s="61">
        <f>SUM(H5:H18)</f>
        <v>78</v>
      </c>
      <c r="I19" s="61">
        <f>SUM(I5:I18)</f>
        <v>6</v>
      </c>
      <c r="J19" s="61">
        <f>SUM(J5:J18)</f>
        <v>5</v>
      </c>
      <c r="K19" s="61">
        <f>SUM(K5:K18)</f>
        <v>79</v>
      </c>
      <c r="L19" s="61">
        <f>ROUND(SUM(L5:L18),1)</f>
        <v>-6.2</v>
      </c>
      <c r="M19" s="60"/>
      <c r="N19" s="60"/>
      <c r="O19" s="62">
        <f>SUM(O5:O18)</f>
        <v>4258600</v>
      </c>
    </row>
    <row r="21" spans="1:15" x14ac:dyDescent="0.25">
      <c r="A21" s="1" t="s">
        <v>106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</sheetData>
  <mergeCells count="4">
    <mergeCell ref="A1:O1"/>
    <mergeCell ref="A2:O2"/>
    <mergeCell ref="A19:D19"/>
    <mergeCell ref="A21:O21"/>
  </mergeCells>
  <conditionalFormatting sqref="L5:L18">
    <cfRule type="cellIs" dxfId="3" priority="2" operator="lessThan">
      <formula>-0.1</formula>
    </cfRule>
    <cfRule type="cellIs" dxfId="2" priority="3" operator="greaterThan">
      <formula>0.1</formula>
    </cfRule>
  </conditionalFormatting>
  <conditionalFormatting sqref="M5:M18">
    <cfRule type="expression" dxfId="1" priority="4">
      <formula>$L5&lt;-0.1</formula>
    </cfRule>
    <cfRule type="expression" dxfId="0" priority="5">
      <formula>$L5&gt;0.1</formula>
    </cfRule>
  </conditionalFormatting>
  <pageMargins left="0.3" right="0.3" top="0.4" bottom="0.4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Übersicht</vt:lpstr>
      <vt:lpstr>Arbeitszeitmodell</vt:lpstr>
      <vt:lpstr>Personalbedarf</vt:lpstr>
      <vt:lpstr>Arbeitszeitmodell!Druckbereich</vt:lpstr>
      <vt:lpstr>Personalbedarf!Druckbereich</vt:lpstr>
      <vt:lpstr>Übersicht!Druckbereich</vt:lpstr>
      <vt:lpstr>Personalbedarf!Drucktitel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2026-06-30T09:10:09Z</dcterms:created>
  <dcterms:modified xsi:type="dcterms:W3CDTF">2026-06-30T09:45:26Z</dcterms:modified>
  <dc:language>en-US</dc:language>
</cp:coreProperties>
</file>