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9EDBBD8-F943-41F9-8A2A-F2ECA32D2E36}" xr6:coauthVersionLast="47" xr6:coauthVersionMax="47" xr10:uidLastSave="{00000000-0000-0000-0000-000000000000}"/>
  <bookViews>
    <workbookView xWindow="1125" yWindow="1125" windowWidth="25500" windowHeight="13500" tabRatio="500" xr2:uid="{00000000-000D-0000-FFFF-FFFF00000000}"/>
  </bookViews>
  <sheets>
    <sheet name="Offene Posten" sheetId="1" r:id="rId1"/>
    <sheet name="Auswertung" sheetId="2" r:id="rId2"/>
    <sheet name="Anleitu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2" l="1"/>
  <c r="C15" i="2"/>
  <c r="C14" i="2"/>
  <c r="C13" i="2"/>
  <c r="H27" i="1"/>
  <c r="G27" i="1"/>
  <c r="I26" i="1"/>
  <c r="J26" i="1" s="1"/>
  <c r="E26" i="1"/>
  <c r="F26" i="1" s="1"/>
  <c r="I25" i="1"/>
  <c r="J25" i="1" s="1"/>
  <c r="E25" i="1"/>
  <c r="I24" i="1"/>
  <c r="J24" i="1" s="1"/>
  <c r="F24" i="1"/>
  <c r="E24" i="1"/>
  <c r="I23" i="1"/>
  <c r="J23" i="1" s="1"/>
  <c r="E23" i="1"/>
  <c r="F23" i="1" s="1"/>
  <c r="J22" i="1"/>
  <c r="I22" i="1"/>
  <c r="E22" i="1"/>
  <c r="F22" i="1" s="1"/>
  <c r="I21" i="1"/>
  <c r="J21" i="1" s="1"/>
  <c r="E21" i="1"/>
  <c r="F21" i="1" s="1"/>
  <c r="I20" i="1"/>
  <c r="J20" i="1" s="1"/>
  <c r="E20" i="1"/>
  <c r="I19" i="1"/>
  <c r="J19" i="1" s="1"/>
  <c r="E19" i="1"/>
  <c r="F19" i="1" s="1"/>
  <c r="I18" i="1"/>
  <c r="J18" i="1" s="1"/>
  <c r="E18" i="1"/>
  <c r="F18" i="1" s="1"/>
  <c r="J17" i="1"/>
  <c r="I17" i="1"/>
  <c r="E17" i="1"/>
  <c r="F17" i="1" s="1"/>
  <c r="I16" i="1"/>
  <c r="J16" i="1" s="1"/>
  <c r="F16" i="1"/>
  <c r="E16" i="1"/>
  <c r="I15" i="1"/>
  <c r="J15" i="1" s="1"/>
  <c r="E15" i="1"/>
  <c r="I14" i="1"/>
  <c r="J14" i="1" s="1"/>
  <c r="F14" i="1"/>
  <c r="E14" i="1"/>
  <c r="I13" i="1"/>
  <c r="J13" i="1" s="1"/>
  <c r="F13" i="1"/>
  <c r="E13" i="1"/>
  <c r="J12" i="1"/>
  <c r="I12" i="1"/>
  <c r="E12" i="1"/>
  <c r="F12" i="1" s="1"/>
  <c r="I11" i="1"/>
  <c r="J11" i="1" s="1"/>
  <c r="E11" i="1"/>
  <c r="F11" i="1" s="1"/>
  <c r="I10" i="1"/>
  <c r="J10" i="1" s="1"/>
  <c r="E10" i="1"/>
  <c r="I9" i="1"/>
  <c r="J9" i="1" s="1"/>
  <c r="F9" i="1"/>
  <c r="E9" i="1"/>
  <c r="I8" i="1"/>
  <c r="D16" i="2" s="1"/>
  <c r="F8" i="1"/>
  <c r="E8" i="1"/>
  <c r="J7" i="1"/>
  <c r="I7" i="1"/>
  <c r="I27" i="1" s="1"/>
  <c r="E7" i="1"/>
  <c r="F7" i="1" s="1"/>
  <c r="J8" i="1" l="1"/>
  <c r="D5" i="2" s="1"/>
  <c r="C12" i="2"/>
  <c r="C17" i="2" s="1"/>
  <c r="F10" i="1"/>
  <c r="F15" i="1"/>
  <c r="F20" i="1"/>
  <c r="F25" i="1"/>
  <c r="D13" i="2"/>
  <c r="D14" i="2"/>
  <c r="A4" i="1"/>
  <c r="D15" i="2"/>
  <c r="C5" i="2"/>
  <c r="D7" i="2" l="1"/>
  <c r="E4" i="1"/>
  <c r="C7" i="2"/>
  <c r="C6" i="2"/>
  <c r="C8" i="2" s="1"/>
  <c r="G4" i="1"/>
  <c r="D12" i="2"/>
  <c r="D17" i="2" s="1"/>
  <c r="D6" i="2"/>
  <c r="D8" i="2" s="1"/>
  <c r="C4" i="1"/>
</calcChain>
</file>

<file path=xl/sharedStrings.xml><?xml version="1.0" encoding="utf-8"?>
<sst xmlns="http://schemas.openxmlformats.org/spreadsheetml/2006/main" count="129" uniqueCount="110">
  <si>
    <t>Gesamtforderungen</t>
  </si>
  <si>
    <t>Davon überfällig</t>
  </si>
  <si>
    <t>Offene Posten</t>
  </si>
  <si>
    <t>Bezahlt (Summe)</t>
  </si>
  <si>
    <t>Nr.</t>
  </si>
  <si>
    <t>Rechnungs-Nr.</t>
  </si>
  <si>
    <t>Debitor / Unternehmen</t>
  </si>
  <si>
    <t>Rechnungsdatum</t>
  </si>
  <si>
    <t>Fälligkeit</t>
  </si>
  <si>
    <t>Tage überf.</t>
  </si>
  <si>
    <t>Betrag €</t>
  </si>
  <si>
    <t>Bezahlt €</t>
  </si>
  <si>
    <t>Offen €</t>
  </si>
  <si>
    <t>Status</t>
  </si>
  <si>
    <t>Notiz</t>
  </si>
  <si>
    <t>RE-2026-0301</t>
  </si>
  <si>
    <t>Brenner &amp; Koch GmbH</t>
  </si>
  <si>
    <t>RE-2026-0302</t>
  </si>
  <si>
    <t>Ritter Automotive KG</t>
  </si>
  <si>
    <t>Teilzahlung 28.01.</t>
  </si>
  <si>
    <t>RE-2026-0303</t>
  </si>
  <si>
    <t>Vogt Industrietechnik AG</t>
  </si>
  <si>
    <t>Vollständig beglichen</t>
  </si>
  <si>
    <t>RE-2026-0304</t>
  </si>
  <si>
    <t>Sommer Gebäudeservice GmbH</t>
  </si>
  <si>
    <t>1. Mahnung versandt</t>
  </si>
  <si>
    <t>RE-2026-0305</t>
  </si>
  <si>
    <t>Engel Elektrotechnik OHG</t>
  </si>
  <si>
    <t>RE-2026-0306</t>
  </si>
  <si>
    <t>Haas Logistik GmbH</t>
  </si>
  <si>
    <t>Restbetrag offen</t>
  </si>
  <si>
    <t>RE-2026-0307</t>
  </si>
  <si>
    <t>Graf Consulting AG</t>
  </si>
  <si>
    <t>RE-2026-0308</t>
  </si>
  <si>
    <t>Lange Drucktechnik GmbH</t>
  </si>
  <si>
    <t>2. Mahnung am 03.04.</t>
  </si>
  <si>
    <t>RE-2026-0309</t>
  </si>
  <si>
    <t>Brandt Software KG</t>
  </si>
  <si>
    <t>RE-2026-0310</t>
  </si>
  <si>
    <t>Keller Vertriebs AG</t>
  </si>
  <si>
    <t>RE-2026-0311</t>
  </si>
  <si>
    <t>Stein Industriebedarf OHG</t>
  </si>
  <si>
    <t>Inkasso beauftragt</t>
  </si>
  <si>
    <t>RE-2026-0312</t>
  </si>
  <si>
    <t>Frank Maschinenbau GmbH</t>
  </si>
  <si>
    <t>RE-2026-0313</t>
  </si>
  <si>
    <t>Paul Fördertechnik AG</t>
  </si>
  <si>
    <t>Teilzahlung 08.05.</t>
  </si>
  <si>
    <t>RE-2026-0314</t>
  </si>
  <si>
    <t>Berg Planungs KG</t>
  </si>
  <si>
    <t>RE-2026-0315</t>
  </si>
  <si>
    <t>Jäger Objektservice GmbH</t>
  </si>
  <si>
    <t>RE-2026-0316</t>
  </si>
  <si>
    <t>Fuchs IT Solutions AG</t>
  </si>
  <si>
    <t>RE-2026-0317</t>
  </si>
  <si>
    <t>Auer Sicherheitstechnik OHG</t>
  </si>
  <si>
    <t>Teilzahlung 13.06.</t>
  </si>
  <si>
    <t>RE-2026-0318</t>
  </si>
  <si>
    <t>Horn Bau GmbH</t>
  </si>
  <si>
    <t>RE-2026-0319</t>
  </si>
  <si>
    <t>Krug Energietechnik KG</t>
  </si>
  <si>
    <t>RE-2026-0320</t>
  </si>
  <si>
    <t>Stern &amp; Partner AG</t>
  </si>
  <si>
    <t>Summe</t>
  </si>
  <si>
    <t>Fälligkeit, Tage überfällig und Status werden automatisch berechnet.  Zahlungsbetrag in Spalte H eintragen.  |  Stand: Juni 2026</t>
  </si>
  <si>
    <t>Auswertung 2026</t>
  </si>
  <si>
    <t>Nach Status</t>
  </si>
  <si>
    <t>Anzahl</t>
  </si>
  <si>
    <t>Offen</t>
  </si>
  <si>
    <t>Überfällig</t>
  </si>
  <si>
    <t>Bezahlt</t>
  </si>
  <si>
    <t>Gesamt</t>
  </si>
  <si>
    <t>Forderungsalterung</t>
  </si>
  <si>
    <t>Zeitraum</t>
  </si>
  <si>
    <t>Nicht überfällig</t>
  </si>
  <si>
    <t>1 – 30 Tage</t>
  </si>
  <si>
    <t>31 – 60 Tage</t>
  </si>
  <si>
    <t>61 – 90 Tage</t>
  </si>
  <si>
    <t>&gt; 90 Tage</t>
  </si>
  <si>
    <t>Werte werden automatisch aus dem Blatt «Offene Posten» berechnet.  |  Stand: Juni 2026</t>
  </si>
  <si>
    <t>Anleitung</t>
  </si>
  <si>
    <t>So starten Sie</t>
  </si>
  <si>
    <t>Schritt 1</t>
  </si>
  <si>
    <t>Tabellenblatt «Offene Posten» öffnen.</t>
  </si>
  <si>
    <t>Schritt 2</t>
  </si>
  <si>
    <t>Rechnungsdaten ab Zeile 7 eintragen: Rechnungs-Nr., Debitor, Rechnungsdatum, Zahlungsbetrag.</t>
  </si>
  <si>
    <t>Schritt 3</t>
  </si>
  <si>
    <t>Fälligkeit, Tage überfällig und Status berechnen sich automatisch.</t>
  </si>
  <si>
    <t>Schritt 4</t>
  </si>
  <si>
    <t>Sobald eine Zahlung eingeht, den Betrag in Spalte H (Bezahlt €) eintragen. Status wechselt automatisch.</t>
  </si>
  <si>
    <t>Schritt 5</t>
  </si>
  <si>
    <t>Tabellenblatt «Auswertung» zeigt aktuelle Zusammenfassung und Aging.</t>
  </si>
  <si>
    <t>Spalten im Überblick</t>
  </si>
  <si>
    <t>Belegnummer der Rechnung. Manuell eingeben.</t>
  </si>
  <si>
    <t>Debitor</t>
  </si>
  <si>
    <t>Name des Kunden oder Unternehmens.</t>
  </si>
  <si>
    <t>Ausstellungsdatum. Format TT.MM.JJJJ.</t>
  </si>
  <si>
    <t>Automatisch: Rechnungsdatum + eingetragene Zahlungsfrist.</t>
  </si>
  <si>
    <t>Automatisch. Zeigt Anzahl der Verzugstage ab heute.</t>
  </si>
  <si>
    <t>Rechnungsbetrag brutto. Manuell eingeben.</t>
  </si>
  <si>
    <t>Eingegangene Zahlung eintragen. Nur dieses Feld manuell ausfüllen.</t>
  </si>
  <si>
    <t>Automatisch: Betrag minus Bezahlt.</t>
  </si>
  <si>
    <t>Automatisch: Bezahlt / Offen / Überfällig.</t>
  </si>
  <si>
    <t>Freitext: Mahnungen, Kontakthistorie, nächste Schritte.</t>
  </si>
  <si>
    <t>Tipps</t>
  </si>
  <si>
    <t>Neue Zeile</t>
  </si>
  <si>
    <t>Bestehende Zeile markieren, kopieren und darunter einfügen. Formeln werden übernommen.</t>
  </si>
  <si>
    <t>Filter</t>
  </si>
  <si>
    <t>Daten → Filter aktivieren, um nach Status oder Fälligkeit zu sortieren.</t>
  </si>
  <si>
    <t>Offene-Posten-Liste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</si>
</sst>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dd\.mm\.yyyy"/>
  </numFmts>
  <fonts count="16" x14ac:knownFonts="1">
    <font>
      <sz val="11"/>
      <color theme="1"/>
      <name val="Calibri"/>
      <family val="2"/>
      <charset val="1"/>
    </font>
    <font>
      <b/>
      <sz val="15"/>
      <color rgb="FFFFFFFF"/>
      <name val="Calibri"/>
      <charset val="1"/>
    </font>
    <font>
      <sz val="8"/>
      <color rgb="FF707B8A"/>
      <name val="Calibri"/>
      <charset val="1"/>
    </font>
    <font>
      <b/>
      <sz val="14"/>
      <color rgb="FF1B2A4A"/>
      <name val="Calibri"/>
      <charset val="1"/>
    </font>
    <font>
      <b/>
      <sz val="9"/>
      <color rgb="FFFFFFFF"/>
      <name val="Calibri"/>
      <charset val="1"/>
    </font>
    <font>
      <sz val="9"/>
      <color rgb="FF1C2833"/>
      <name val="Calibri"/>
      <charset val="1"/>
    </font>
    <font>
      <sz val="9"/>
      <color rgb="FF1B2A4A"/>
      <name val="Calibri"/>
      <charset val="1"/>
    </font>
    <font>
      <b/>
      <sz val="9"/>
      <color rgb="FF1C2833"/>
      <name val="Calibri"/>
      <charset val="1"/>
    </font>
    <font>
      <i/>
      <sz val="8"/>
      <color rgb="FF707B8A"/>
      <name val="Calibri"/>
      <charset val="1"/>
    </font>
    <font>
      <b/>
      <sz val="9"/>
      <color rgb="FF1B2A4A"/>
      <name val="Calibri"/>
      <charset val="1"/>
    </font>
    <font>
      <i/>
      <sz val="7"/>
      <color rgb="FF707B8A"/>
      <name val="Calibri"/>
      <charset val="1"/>
    </font>
    <font>
      <b/>
      <sz val="8"/>
      <color rgb="FF707B8A"/>
      <name val="Calibri"/>
      <charset val="1"/>
    </font>
    <font>
      <b/>
      <sz val="9"/>
      <color rgb="FFC07000"/>
      <name val="Calibri"/>
      <charset val="1"/>
    </font>
    <font>
      <b/>
      <sz val="9"/>
      <color rgb="FFB03020"/>
      <name val="Calibri"/>
      <charset val="1"/>
    </font>
    <font>
      <b/>
      <sz val="9"/>
      <color rgb="FF1A7A4A"/>
      <name val="Calibri"/>
      <charset val="1"/>
    </font>
    <font>
      <b/>
      <sz val="25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B2A4A"/>
        <bgColor rgb="FF1C2833"/>
      </patternFill>
    </fill>
    <fill>
      <patternFill patternType="solid">
        <fgColor rgb="FFFFFFFF"/>
        <bgColor rgb="FFF4F6F9"/>
      </patternFill>
    </fill>
    <fill>
      <patternFill patternType="solid">
        <fgColor rgb="FFF4F6F9"/>
        <bgColor rgb="FFEAF6EE"/>
      </patternFill>
    </fill>
    <fill>
      <patternFill patternType="solid">
        <fgColor rgb="FFFEF4E0"/>
        <bgColor rgb="FFFAEAEA"/>
      </patternFill>
    </fill>
    <fill>
      <patternFill patternType="solid">
        <fgColor rgb="FFFAEAEA"/>
        <bgColor rgb="FFFEF4E0"/>
      </patternFill>
    </fill>
    <fill>
      <patternFill patternType="solid">
        <fgColor rgb="FFEAF6EE"/>
        <bgColor rgb="FFF4F6F9"/>
      </patternFill>
    </fill>
    <fill>
      <patternFill patternType="solid">
        <fgColor theme="8" tint="-0.499984740745262"/>
        <bgColor rgb="FF1C2833"/>
      </patternFill>
    </fill>
    <fill>
      <patternFill patternType="solid">
        <fgColor theme="2"/>
        <bgColor rgb="FFF4F6F9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C8973A"/>
      </bottom>
      <diagonal/>
    </border>
    <border>
      <left style="thin">
        <color rgb="FFD5DAE3"/>
      </left>
      <right style="thin">
        <color rgb="FFD5DAE3"/>
      </right>
      <top style="thin">
        <color rgb="FFD5DAE3"/>
      </top>
      <bottom style="medium">
        <color rgb="FFC8973A"/>
      </bottom>
      <diagonal/>
    </border>
    <border>
      <left style="thin">
        <color rgb="FFD5DAE3"/>
      </left>
      <right style="thin">
        <color rgb="FFD5DAE3"/>
      </right>
      <top style="thin">
        <color rgb="FFD5DAE3"/>
      </top>
      <bottom style="thin">
        <color rgb="FFD5DAE3"/>
      </bottom>
      <diagonal/>
    </border>
    <border>
      <left style="thin">
        <color rgb="FFD5DAE3"/>
      </left>
      <right/>
      <top style="thin">
        <color rgb="FFD5DAE3"/>
      </top>
      <bottom style="thin">
        <color rgb="FFD5DAE3"/>
      </bottom>
      <diagonal/>
    </border>
    <border>
      <left style="thin">
        <color rgb="FFD5DAE3"/>
      </left>
      <right style="thin">
        <color rgb="FFD5DAE3"/>
      </right>
      <top style="medium">
        <color rgb="FF1B2A4A"/>
      </top>
      <bottom style="thin">
        <color rgb="FFD5DAE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6" fillId="4" borderId="3" xfId="0" applyFont="1" applyFill="1" applyBorder="1"/>
    <xf numFmtId="0" fontId="5" fillId="4" borderId="3" xfId="0" applyFont="1" applyFill="1" applyBorder="1"/>
    <xf numFmtId="165" fontId="5" fillId="4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/>
    <xf numFmtId="0" fontId="5" fillId="3" borderId="3" xfId="0" applyFont="1" applyFill="1" applyBorder="1"/>
    <xf numFmtId="165" fontId="5" fillId="3" borderId="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164" fontId="9" fillId="4" borderId="5" xfId="0" applyNumberFormat="1" applyFont="1" applyFill="1" applyBorder="1" applyAlignment="1">
      <alignment horizontal="right" vertical="center"/>
    </xf>
    <xf numFmtId="0" fontId="0" fillId="4" borderId="5" xfId="0" applyFill="1" applyBorder="1"/>
    <xf numFmtId="0" fontId="11" fillId="4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164" fontId="5" fillId="5" borderId="3" xfId="0" applyNumberFormat="1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right" vertical="center"/>
    </xf>
    <xf numFmtId="0" fontId="14" fillId="7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center" vertical="center"/>
    </xf>
    <xf numFmtId="164" fontId="5" fillId="7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164" fontId="3" fillId="9" borderId="0" xfId="0" applyNumberFormat="1" applyFont="1" applyFill="1" applyAlignment="1">
      <alignment horizontal="left" vertical="center"/>
    </xf>
    <xf numFmtId="1" fontId="3" fillId="9" borderId="0" xfId="0" applyNumberFormat="1" applyFont="1" applyFill="1" applyAlignment="1">
      <alignment horizontal="left" vertical="center"/>
    </xf>
    <xf numFmtId="0" fontId="0" fillId="10" borderId="0" xfId="0" applyFill="1"/>
    <xf numFmtId="0" fontId="15" fillId="8" borderId="1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right" vertical="center"/>
    </xf>
  </cellXfs>
  <cellStyles count="1">
    <cellStyle name="Standard" xfId="0" builtinId="0"/>
  </cellStyles>
  <dxfs count="3">
    <dxf>
      <font>
        <b/>
        <color rgb="FFC07000"/>
        <name val="Calibri"/>
        <charset val="1"/>
      </font>
      <fill>
        <patternFill>
          <bgColor rgb="FFFEF4E0"/>
        </patternFill>
      </fill>
    </dxf>
    <dxf>
      <font>
        <b/>
        <color rgb="FFB03020"/>
        <name val="Calibri"/>
        <charset val="1"/>
      </font>
      <fill>
        <patternFill>
          <bgColor rgb="FFFAEAEA"/>
        </patternFill>
      </fill>
    </dxf>
    <dxf>
      <font>
        <b/>
        <color rgb="FF1A7A4A"/>
        <name val="Calibri"/>
        <charset val="1"/>
      </font>
      <fill>
        <patternFill>
          <bgColor rgb="FFEAF6E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A4A"/>
      <rgbColor rgb="FFC0C0C0"/>
      <rgbColor rgb="FF707B8A"/>
      <rgbColor rgb="FF9999FF"/>
      <rgbColor rgb="FF993366"/>
      <rgbColor rgb="FFFEF4E0"/>
      <rgbColor rgb="FFEAF6EE"/>
      <rgbColor rgb="FF660066"/>
      <rgbColor rgb="FFFF8080"/>
      <rgbColor rgb="FF0066CC"/>
      <rgbColor rgb="FFD5DA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6F9"/>
      <rgbColor rgb="FFCCFFCC"/>
      <rgbColor rgb="FFFAEAE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73A"/>
      <rgbColor rgb="FFC07000"/>
      <rgbColor rgb="FF666699"/>
      <rgbColor rgb="FF969696"/>
      <rgbColor rgb="FF1B2A4A"/>
      <rgbColor rgb="FF339966"/>
      <rgbColor rgb="FF003300"/>
      <rgbColor rgb="FF333300"/>
      <rgbColor rgb="FFB03020"/>
      <rgbColor rgb="FF993366"/>
      <rgbColor rgb="FF333399"/>
      <rgbColor rgb="FF1C28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zoomScaleNormal="100" workbookViewId="0">
      <pane ySplit="4" topLeftCell="A5" activePane="bottomLeft" state="frozen"/>
      <selection pane="bottomLeft" activeCell="J38" sqref="J38"/>
    </sheetView>
  </sheetViews>
  <sheetFormatPr baseColWidth="10" defaultColWidth="8.7109375" defaultRowHeight="15" x14ac:dyDescent="0.25"/>
  <cols>
    <col min="1" max="1" width="5" customWidth="1"/>
    <col min="2" max="2" width="16" customWidth="1"/>
    <col min="3" max="3" width="26" customWidth="1"/>
    <col min="4" max="6" width="12" customWidth="1"/>
    <col min="7" max="8" width="14" customWidth="1"/>
    <col min="9" max="10" width="12" customWidth="1"/>
    <col min="11" max="11" width="24" customWidth="1"/>
  </cols>
  <sheetData>
    <row r="1" spans="1:11" ht="36" customHeight="1" x14ac:dyDescent="0.25">
      <c r="A1" s="47" t="s">
        <v>109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7.5" customHeight="1" x14ac:dyDescent="0.25"/>
    <row r="3" spans="1:11" ht="13.5" customHeight="1" x14ac:dyDescent="0.25">
      <c r="A3" s="3" t="s">
        <v>0</v>
      </c>
      <c r="B3" s="3"/>
      <c r="C3" s="3" t="s">
        <v>1</v>
      </c>
      <c r="D3" s="3"/>
      <c r="E3" s="3" t="s">
        <v>2</v>
      </c>
      <c r="F3" s="3"/>
      <c r="G3" s="3" t="s">
        <v>3</v>
      </c>
      <c r="H3" s="3"/>
      <c r="I3" s="3"/>
    </row>
    <row r="4" spans="1:11" ht="30" customHeight="1" x14ac:dyDescent="0.25">
      <c r="A4" s="44">
        <f>SUMIF(I7:I26,"&gt;0",I7:I26)</f>
        <v>47500.5</v>
      </c>
      <c r="B4" s="44"/>
      <c r="C4" s="44">
        <f ca="1">SUMIF(J7:J26,"Überfällig",I7:I26)</f>
        <v>41920.5</v>
      </c>
      <c r="D4" s="44"/>
      <c r="E4" s="45">
        <f ca="1">COUNTIF(J7:J26,"Offen")+COUNTIF(J7:J26,"Überfällig")</f>
        <v>14</v>
      </c>
      <c r="F4" s="45"/>
      <c r="G4" s="44">
        <f ca="1">SUMIF(J7:J26,"Bezahlt",G7:G26)</f>
        <v>28480</v>
      </c>
      <c r="H4" s="44"/>
      <c r="I4" s="44"/>
      <c r="J4" s="46"/>
      <c r="K4" s="46"/>
    </row>
    <row r="5" spans="1:11" ht="7.5" customHeight="1" x14ac:dyDescent="0.25"/>
    <row r="6" spans="1:11" ht="21.75" customHeight="1" x14ac:dyDescent="0.25">
      <c r="A6" s="43" t="s">
        <v>4</v>
      </c>
      <c r="B6" s="43" t="s">
        <v>5</v>
      </c>
      <c r="C6" s="43" t="s">
        <v>6</v>
      </c>
      <c r="D6" s="43" t="s">
        <v>7</v>
      </c>
      <c r="E6" s="43" t="s">
        <v>8</v>
      </c>
      <c r="F6" s="43" t="s">
        <v>9</v>
      </c>
      <c r="G6" s="43" t="s">
        <v>10</v>
      </c>
      <c r="H6" s="43" t="s">
        <v>11</v>
      </c>
      <c r="I6" s="43" t="s">
        <v>12</v>
      </c>
      <c r="J6" s="43" t="s">
        <v>13</v>
      </c>
      <c r="K6" s="43" t="s">
        <v>14</v>
      </c>
    </row>
    <row r="7" spans="1:11" ht="19.5" customHeight="1" x14ac:dyDescent="0.25">
      <c r="A7" s="5">
        <v>1</v>
      </c>
      <c r="B7" s="6" t="s">
        <v>15</v>
      </c>
      <c r="C7" s="7" t="s">
        <v>16</v>
      </c>
      <c r="D7" s="8">
        <v>46029</v>
      </c>
      <c r="E7" s="8">
        <f>D7+30</f>
        <v>46059</v>
      </c>
      <c r="F7" s="5" t="str">
        <f t="shared" ref="F7:F26" ca="1" si="0">IF(I7&lt;=0,"-",IF(TODAY()&gt;E7,TEXT(TODAY()-E7,"0")&amp;" Tage","–"))</f>
        <v>136 Tage</v>
      </c>
      <c r="G7" s="9">
        <v>3200</v>
      </c>
      <c r="H7" s="9">
        <v>0</v>
      </c>
      <c r="I7" s="10">
        <f t="shared" ref="I7:I26" si="1">G7-H7</f>
        <v>3200</v>
      </c>
      <c r="J7" s="11" t="str">
        <f t="shared" ref="J7:J26" ca="1" si="2">IF(I7&lt;=0,"Bezahlt",IF(TODAY()&gt;E7,"Überfällig","Offen"))</f>
        <v>Überfällig</v>
      </c>
      <c r="K7" s="12"/>
    </row>
    <row r="8" spans="1:11" ht="19.5" customHeight="1" x14ac:dyDescent="0.25">
      <c r="A8" s="13">
        <v>2</v>
      </c>
      <c r="B8" s="14" t="s">
        <v>17</v>
      </c>
      <c r="C8" s="15" t="s">
        <v>18</v>
      </c>
      <c r="D8" s="16">
        <v>46037</v>
      </c>
      <c r="E8" s="16">
        <f>D8+14</f>
        <v>46051</v>
      </c>
      <c r="F8" s="13" t="str">
        <f t="shared" ca="1" si="0"/>
        <v>-</v>
      </c>
      <c r="G8" s="17">
        <v>2250</v>
      </c>
      <c r="H8" s="17">
        <v>2250</v>
      </c>
      <c r="I8" s="18">
        <f t="shared" si="1"/>
        <v>0</v>
      </c>
      <c r="J8" s="19" t="str">
        <f t="shared" ca="1" si="2"/>
        <v>Bezahlt</v>
      </c>
      <c r="K8" s="20" t="s">
        <v>19</v>
      </c>
    </row>
    <row r="9" spans="1:11" ht="19.5" customHeight="1" x14ac:dyDescent="0.25">
      <c r="A9" s="5">
        <v>3</v>
      </c>
      <c r="B9" s="6" t="s">
        <v>20</v>
      </c>
      <c r="C9" s="7" t="s">
        <v>21</v>
      </c>
      <c r="D9" s="8">
        <v>46044</v>
      </c>
      <c r="E9" s="8">
        <f>D9+30</f>
        <v>46074</v>
      </c>
      <c r="F9" s="5" t="str">
        <f t="shared" ca="1" si="0"/>
        <v>-</v>
      </c>
      <c r="G9" s="9">
        <v>4100</v>
      </c>
      <c r="H9" s="9">
        <v>4100</v>
      </c>
      <c r="I9" s="10">
        <f t="shared" si="1"/>
        <v>0</v>
      </c>
      <c r="J9" s="11" t="str">
        <f t="shared" ca="1" si="2"/>
        <v>Bezahlt</v>
      </c>
      <c r="K9" s="12" t="s">
        <v>22</v>
      </c>
    </row>
    <row r="10" spans="1:11" ht="19.5" customHeight="1" x14ac:dyDescent="0.25">
      <c r="A10" s="13">
        <v>4</v>
      </c>
      <c r="B10" s="14" t="s">
        <v>23</v>
      </c>
      <c r="C10" s="15" t="s">
        <v>24</v>
      </c>
      <c r="D10" s="16">
        <v>46057</v>
      </c>
      <c r="E10" s="16">
        <f>D10+30</f>
        <v>46087</v>
      </c>
      <c r="F10" s="13" t="str">
        <f t="shared" ca="1" si="0"/>
        <v>108 Tage</v>
      </c>
      <c r="G10" s="17">
        <v>2480.5</v>
      </c>
      <c r="H10" s="17">
        <v>0</v>
      </c>
      <c r="I10" s="18">
        <f t="shared" si="1"/>
        <v>2480.5</v>
      </c>
      <c r="J10" s="19" t="str">
        <f t="shared" ca="1" si="2"/>
        <v>Überfällig</v>
      </c>
      <c r="K10" s="20" t="s">
        <v>25</v>
      </c>
    </row>
    <row r="11" spans="1:11" ht="19.5" customHeight="1" x14ac:dyDescent="0.25">
      <c r="A11" s="5">
        <v>5</v>
      </c>
      <c r="B11" s="6" t="s">
        <v>26</v>
      </c>
      <c r="C11" s="7" t="s">
        <v>27</v>
      </c>
      <c r="D11" s="8">
        <v>46064</v>
      </c>
      <c r="E11" s="8">
        <f>D11+14</f>
        <v>46078</v>
      </c>
      <c r="F11" s="5" t="str">
        <f t="shared" ca="1" si="0"/>
        <v>117 Tage</v>
      </c>
      <c r="G11" s="9">
        <v>4210</v>
      </c>
      <c r="H11" s="9">
        <v>0</v>
      </c>
      <c r="I11" s="10">
        <f t="shared" si="1"/>
        <v>4210</v>
      </c>
      <c r="J11" s="11" t="str">
        <f t="shared" ca="1" si="2"/>
        <v>Überfällig</v>
      </c>
      <c r="K11" s="12"/>
    </row>
    <row r="12" spans="1:11" ht="19.5" customHeight="1" x14ac:dyDescent="0.25">
      <c r="A12" s="13">
        <v>6</v>
      </c>
      <c r="B12" s="14" t="s">
        <v>28</v>
      </c>
      <c r="C12" s="15" t="s">
        <v>29</v>
      </c>
      <c r="D12" s="16">
        <v>46071</v>
      </c>
      <c r="E12" s="16">
        <f>D12+30</f>
        <v>46101</v>
      </c>
      <c r="F12" s="13" t="str">
        <f t="shared" ca="1" si="0"/>
        <v>94 Tage</v>
      </c>
      <c r="G12" s="17">
        <v>1910</v>
      </c>
      <c r="H12" s="17">
        <v>910</v>
      </c>
      <c r="I12" s="18">
        <f t="shared" si="1"/>
        <v>1000</v>
      </c>
      <c r="J12" s="19" t="str">
        <f t="shared" ca="1" si="2"/>
        <v>Überfällig</v>
      </c>
      <c r="K12" s="20" t="s">
        <v>30</v>
      </c>
    </row>
    <row r="13" spans="1:11" ht="19.5" customHeight="1" x14ac:dyDescent="0.25">
      <c r="A13" s="5">
        <v>7</v>
      </c>
      <c r="B13" s="6" t="s">
        <v>31</v>
      </c>
      <c r="C13" s="7" t="s">
        <v>32</v>
      </c>
      <c r="D13" s="8">
        <v>46078</v>
      </c>
      <c r="E13" s="8">
        <f>D13+30</f>
        <v>46108</v>
      </c>
      <c r="F13" s="5" t="str">
        <f t="shared" ca="1" si="0"/>
        <v>-</v>
      </c>
      <c r="G13" s="9">
        <v>3750</v>
      </c>
      <c r="H13" s="9">
        <v>3750</v>
      </c>
      <c r="I13" s="10">
        <f t="shared" si="1"/>
        <v>0</v>
      </c>
      <c r="J13" s="11" t="str">
        <f t="shared" ca="1" si="2"/>
        <v>Bezahlt</v>
      </c>
      <c r="K13" s="12" t="s">
        <v>22</v>
      </c>
    </row>
    <row r="14" spans="1:11" ht="19.5" customHeight="1" x14ac:dyDescent="0.25">
      <c r="A14" s="13">
        <v>8</v>
      </c>
      <c r="B14" s="14" t="s">
        <v>33</v>
      </c>
      <c r="C14" s="15" t="s">
        <v>34</v>
      </c>
      <c r="D14" s="16">
        <v>46087</v>
      </c>
      <c r="E14" s="16">
        <f>D14+14</f>
        <v>46101</v>
      </c>
      <c r="F14" s="13" t="str">
        <f t="shared" ca="1" si="0"/>
        <v>94 Tage</v>
      </c>
      <c r="G14" s="17">
        <v>5960</v>
      </c>
      <c r="H14" s="17">
        <v>0</v>
      </c>
      <c r="I14" s="18">
        <f t="shared" si="1"/>
        <v>5960</v>
      </c>
      <c r="J14" s="19" t="str">
        <f t="shared" ca="1" si="2"/>
        <v>Überfällig</v>
      </c>
      <c r="K14" s="20" t="s">
        <v>35</v>
      </c>
    </row>
    <row r="15" spans="1:11" ht="19.5" customHeight="1" x14ac:dyDescent="0.25">
      <c r="A15" s="5">
        <v>9</v>
      </c>
      <c r="B15" s="6" t="s">
        <v>36</v>
      </c>
      <c r="C15" s="7" t="s">
        <v>37</v>
      </c>
      <c r="D15" s="8">
        <v>46094</v>
      </c>
      <c r="E15" s="8">
        <f>D15+30</f>
        <v>46124</v>
      </c>
      <c r="F15" s="5" t="str">
        <f t="shared" ca="1" si="0"/>
        <v>71 Tage</v>
      </c>
      <c r="G15" s="9">
        <v>3640</v>
      </c>
      <c r="H15" s="9">
        <v>0</v>
      </c>
      <c r="I15" s="10">
        <f t="shared" si="1"/>
        <v>3640</v>
      </c>
      <c r="J15" s="11" t="str">
        <f t="shared" ca="1" si="2"/>
        <v>Überfällig</v>
      </c>
      <c r="K15" s="12"/>
    </row>
    <row r="16" spans="1:11" ht="19.5" customHeight="1" x14ac:dyDescent="0.25">
      <c r="A16" s="13">
        <v>10</v>
      </c>
      <c r="B16" s="14" t="s">
        <v>38</v>
      </c>
      <c r="C16" s="15" t="s">
        <v>39</v>
      </c>
      <c r="D16" s="16">
        <v>46102</v>
      </c>
      <c r="E16" s="16">
        <f>D16+30</f>
        <v>46132</v>
      </c>
      <c r="F16" s="13" t="str">
        <f t="shared" ca="1" si="0"/>
        <v>-</v>
      </c>
      <c r="G16" s="17">
        <v>7100</v>
      </c>
      <c r="H16" s="17">
        <v>7100</v>
      </c>
      <c r="I16" s="18">
        <f t="shared" si="1"/>
        <v>0</v>
      </c>
      <c r="J16" s="19" t="str">
        <f t="shared" ca="1" si="2"/>
        <v>Bezahlt</v>
      </c>
      <c r="K16" s="20" t="s">
        <v>22</v>
      </c>
    </row>
    <row r="17" spans="1:11" ht="19.5" customHeight="1" x14ac:dyDescent="0.25">
      <c r="A17" s="5">
        <v>11</v>
      </c>
      <c r="B17" s="6" t="s">
        <v>40</v>
      </c>
      <c r="C17" s="7" t="s">
        <v>41</v>
      </c>
      <c r="D17" s="8">
        <v>46109</v>
      </c>
      <c r="E17" s="8">
        <f>D17+14</f>
        <v>46123</v>
      </c>
      <c r="F17" s="5" t="str">
        <f t="shared" ca="1" si="0"/>
        <v>72 Tage</v>
      </c>
      <c r="G17" s="9">
        <v>1340</v>
      </c>
      <c r="H17" s="9">
        <v>0</v>
      </c>
      <c r="I17" s="10">
        <f t="shared" si="1"/>
        <v>1340</v>
      </c>
      <c r="J17" s="11" t="str">
        <f t="shared" ca="1" si="2"/>
        <v>Überfällig</v>
      </c>
      <c r="K17" s="12" t="s">
        <v>42</v>
      </c>
    </row>
    <row r="18" spans="1:11" ht="19.5" customHeight="1" x14ac:dyDescent="0.25">
      <c r="A18" s="13">
        <v>12</v>
      </c>
      <c r="B18" s="14" t="s">
        <v>43</v>
      </c>
      <c r="C18" s="15" t="s">
        <v>44</v>
      </c>
      <c r="D18" s="16">
        <v>46117</v>
      </c>
      <c r="E18" s="16">
        <f>D18+30</f>
        <v>46147</v>
      </c>
      <c r="F18" s="13" t="str">
        <f t="shared" ca="1" si="0"/>
        <v>48 Tage</v>
      </c>
      <c r="G18" s="17">
        <v>8420</v>
      </c>
      <c r="H18" s="17">
        <v>0</v>
      </c>
      <c r="I18" s="18">
        <f t="shared" si="1"/>
        <v>8420</v>
      </c>
      <c r="J18" s="19" t="str">
        <f t="shared" ca="1" si="2"/>
        <v>Überfällig</v>
      </c>
      <c r="K18" s="20"/>
    </row>
    <row r="19" spans="1:11" ht="19.5" customHeight="1" x14ac:dyDescent="0.25">
      <c r="A19" s="5">
        <v>13</v>
      </c>
      <c r="B19" s="6" t="s">
        <v>45</v>
      </c>
      <c r="C19" s="7" t="s">
        <v>46</v>
      </c>
      <c r="D19" s="8">
        <v>46124</v>
      </c>
      <c r="E19" s="8">
        <f>D19+14</f>
        <v>46138</v>
      </c>
      <c r="F19" s="5" t="str">
        <f t="shared" ca="1" si="0"/>
        <v>57 Tage</v>
      </c>
      <c r="G19" s="9">
        <v>2480</v>
      </c>
      <c r="H19" s="9">
        <v>1240</v>
      </c>
      <c r="I19" s="10">
        <f t="shared" si="1"/>
        <v>1240</v>
      </c>
      <c r="J19" s="11" t="str">
        <f t="shared" ca="1" si="2"/>
        <v>Überfällig</v>
      </c>
      <c r="K19" s="12" t="s">
        <v>47</v>
      </c>
    </row>
    <row r="20" spans="1:11" ht="19.5" customHeight="1" x14ac:dyDescent="0.25">
      <c r="A20" s="13">
        <v>14</v>
      </c>
      <c r="B20" s="14" t="s">
        <v>48</v>
      </c>
      <c r="C20" s="15" t="s">
        <v>49</v>
      </c>
      <c r="D20" s="16">
        <v>46131</v>
      </c>
      <c r="E20" s="16">
        <f>D20+30</f>
        <v>46161</v>
      </c>
      <c r="F20" s="13" t="str">
        <f t="shared" ca="1" si="0"/>
        <v>-</v>
      </c>
      <c r="G20" s="17">
        <v>6300</v>
      </c>
      <c r="H20" s="17">
        <v>6300</v>
      </c>
      <c r="I20" s="18">
        <f t="shared" si="1"/>
        <v>0</v>
      </c>
      <c r="J20" s="19" t="str">
        <f t="shared" ca="1" si="2"/>
        <v>Bezahlt</v>
      </c>
      <c r="K20" s="20" t="s">
        <v>22</v>
      </c>
    </row>
    <row r="21" spans="1:11" ht="19.5" customHeight="1" x14ac:dyDescent="0.25">
      <c r="A21" s="5">
        <v>15</v>
      </c>
      <c r="B21" s="6" t="s">
        <v>50</v>
      </c>
      <c r="C21" s="7" t="s">
        <v>51</v>
      </c>
      <c r="D21" s="8">
        <v>46138</v>
      </c>
      <c r="E21" s="8">
        <f>D21+30</f>
        <v>46168</v>
      </c>
      <c r="F21" s="5" t="str">
        <f t="shared" ca="1" si="0"/>
        <v>27 Tage</v>
      </c>
      <c r="G21" s="9">
        <v>3180</v>
      </c>
      <c r="H21" s="9">
        <v>0</v>
      </c>
      <c r="I21" s="10">
        <f t="shared" si="1"/>
        <v>3180</v>
      </c>
      <c r="J21" s="11" t="str">
        <f t="shared" ca="1" si="2"/>
        <v>Überfällig</v>
      </c>
      <c r="K21" s="12" t="s">
        <v>25</v>
      </c>
    </row>
    <row r="22" spans="1:11" ht="19.5" customHeight="1" x14ac:dyDescent="0.25">
      <c r="A22" s="13">
        <v>16</v>
      </c>
      <c r="B22" s="14" t="s">
        <v>52</v>
      </c>
      <c r="C22" s="15" t="s">
        <v>53</v>
      </c>
      <c r="D22" s="16">
        <v>46149</v>
      </c>
      <c r="E22" s="16">
        <f>D22+14</f>
        <v>46163</v>
      </c>
      <c r="F22" s="13" t="str">
        <f t="shared" ca="1" si="0"/>
        <v>32 Tage</v>
      </c>
      <c r="G22" s="17">
        <v>4450</v>
      </c>
      <c r="H22" s="17">
        <v>0</v>
      </c>
      <c r="I22" s="18">
        <f t="shared" si="1"/>
        <v>4450</v>
      </c>
      <c r="J22" s="19" t="str">
        <f t="shared" ca="1" si="2"/>
        <v>Überfällig</v>
      </c>
      <c r="K22" s="20"/>
    </row>
    <row r="23" spans="1:11" ht="19.5" customHeight="1" x14ac:dyDescent="0.25">
      <c r="A23" s="5">
        <v>17</v>
      </c>
      <c r="B23" s="6" t="s">
        <v>54</v>
      </c>
      <c r="C23" s="7" t="s">
        <v>55</v>
      </c>
      <c r="D23" s="8">
        <v>46156</v>
      </c>
      <c r="E23" s="8">
        <f>D23+30</f>
        <v>46186</v>
      </c>
      <c r="F23" s="5" t="str">
        <f t="shared" ca="1" si="0"/>
        <v>9 Tage</v>
      </c>
      <c r="G23" s="9">
        <v>5500</v>
      </c>
      <c r="H23" s="9">
        <v>2700</v>
      </c>
      <c r="I23" s="10">
        <f t="shared" si="1"/>
        <v>2800</v>
      </c>
      <c r="J23" s="11" t="str">
        <f t="shared" ca="1" si="2"/>
        <v>Überfällig</v>
      </c>
      <c r="K23" s="12" t="s">
        <v>56</v>
      </c>
    </row>
    <row r="24" spans="1:11" ht="19.5" customHeight="1" x14ac:dyDescent="0.25">
      <c r="A24" s="13">
        <v>18</v>
      </c>
      <c r="B24" s="14" t="s">
        <v>57</v>
      </c>
      <c r="C24" s="15" t="s">
        <v>58</v>
      </c>
      <c r="D24" s="16">
        <v>46164</v>
      </c>
      <c r="E24" s="16">
        <f>D24+14</f>
        <v>46178</v>
      </c>
      <c r="F24" s="13" t="str">
        <f t="shared" ca="1" si="0"/>
        <v>-</v>
      </c>
      <c r="G24" s="17">
        <v>4980</v>
      </c>
      <c r="H24" s="17">
        <v>4980</v>
      </c>
      <c r="I24" s="18">
        <f t="shared" si="1"/>
        <v>0</v>
      </c>
      <c r="J24" s="19" t="str">
        <f t="shared" ca="1" si="2"/>
        <v>Bezahlt</v>
      </c>
      <c r="K24" s="20" t="s">
        <v>22</v>
      </c>
    </row>
    <row r="25" spans="1:11" ht="19.5" customHeight="1" x14ac:dyDescent="0.25">
      <c r="A25" s="5">
        <v>19</v>
      </c>
      <c r="B25" s="6" t="s">
        <v>59</v>
      </c>
      <c r="C25" s="7" t="s">
        <v>60</v>
      </c>
      <c r="D25" s="8">
        <v>46176</v>
      </c>
      <c r="E25" s="8">
        <f>D25+30</f>
        <v>46206</v>
      </c>
      <c r="F25" s="5" t="str">
        <f t="shared" ca="1" si="0"/>
        <v>–</v>
      </c>
      <c r="G25" s="9">
        <v>2020</v>
      </c>
      <c r="H25" s="9">
        <v>0</v>
      </c>
      <c r="I25" s="10">
        <f t="shared" si="1"/>
        <v>2020</v>
      </c>
      <c r="J25" s="11" t="str">
        <f t="shared" ca="1" si="2"/>
        <v>Offen</v>
      </c>
      <c r="K25" s="12"/>
    </row>
    <row r="26" spans="1:11" ht="19.5" customHeight="1" x14ac:dyDescent="0.25">
      <c r="A26" s="13">
        <v>20</v>
      </c>
      <c r="B26" s="14" t="s">
        <v>61</v>
      </c>
      <c r="C26" s="15" t="s">
        <v>62</v>
      </c>
      <c r="D26" s="16">
        <v>46185</v>
      </c>
      <c r="E26" s="16">
        <f>D26+14</f>
        <v>46199</v>
      </c>
      <c r="F26" s="13" t="str">
        <f t="shared" ca="1" si="0"/>
        <v>–</v>
      </c>
      <c r="G26" s="17">
        <v>3560</v>
      </c>
      <c r="H26" s="17">
        <v>0</v>
      </c>
      <c r="I26" s="18">
        <f t="shared" si="1"/>
        <v>3560</v>
      </c>
      <c r="J26" s="19" t="str">
        <f t="shared" ca="1" si="2"/>
        <v>Offen</v>
      </c>
      <c r="K26" s="20"/>
    </row>
    <row r="27" spans="1:11" ht="19.5" customHeight="1" x14ac:dyDescent="0.25">
      <c r="A27" s="48" t="s">
        <v>63</v>
      </c>
      <c r="B27" s="48"/>
      <c r="C27" s="48"/>
      <c r="D27" s="48"/>
      <c r="E27" s="48"/>
      <c r="F27" s="48"/>
      <c r="G27" s="21">
        <f>SUM(G7:G26)</f>
        <v>80830.5</v>
      </c>
      <c r="H27" s="21">
        <f>SUM(H7:H26)</f>
        <v>33330</v>
      </c>
      <c r="I27" s="21">
        <f>SUM(I7:I26)</f>
        <v>47500.5</v>
      </c>
      <c r="J27" s="22"/>
      <c r="K27" s="22"/>
    </row>
    <row r="28" spans="1:11" ht="13.5" customHeight="1" x14ac:dyDescent="0.25">
      <c r="A28" s="2" t="s">
        <v>64</v>
      </c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11">
    <mergeCell ref="A28:K28"/>
    <mergeCell ref="A4:B4"/>
    <mergeCell ref="C4:D4"/>
    <mergeCell ref="E4:F4"/>
    <mergeCell ref="G4:I4"/>
    <mergeCell ref="A27:F27"/>
    <mergeCell ref="A1:K1"/>
    <mergeCell ref="A3:B3"/>
    <mergeCell ref="C3:D3"/>
    <mergeCell ref="E3:F3"/>
    <mergeCell ref="G3:I3"/>
  </mergeCells>
  <conditionalFormatting sqref="J7:J26">
    <cfRule type="expression" dxfId="2" priority="2">
      <formula>J7="Bezahlt"</formula>
    </cfRule>
    <cfRule type="expression" dxfId="1" priority="3">
      <formula>J7="Überfällig"</formula>
    </cfRule>
    <cfRule type="expression" dxfId="0" priority="4">
      <formula>J7="Offen"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26" customWidth="1"/>
    <col min="3" max="4" width="16" customWidth="1"/>
    <col min="5" max="5" width="4" customWidth="1"/>
  </cols>
  <sheetData>
    <row r="1" spans="1:5" ht="36" customHeight="1" x14ac:dyDescent="0.25">
      <c r="A1" s="4" t="s">
        <v>65</v>
      </c>
      <c r="B1" s="4"/>
      <c r="C1" s="4"/>
      <c r="D1" s="4"/>
      <c r="E1" s="4"/>
    </row>
    <row r="2" spans="1:5" ht="7.5" customHeight="1" x14ac:dyDescent="0.25"/>
    <row r="3" spans="1:5" ht="19.5" customHeight="1" x14ac:dyDescent="0.25">
      <c r="B3" s="1" t="s">
        <v>66</v>
      </c>
      <c r="C3" s="1"/>
      <c r="D3" s="1"/>
    </row>
    <row r="4" spans="1:5" ht="15.75" customHeight="1" x14ac:dyDescent="0.25">
      <c r="B4" s="23" t="s">
        <v>13</v>
      </c>
      <c r="C4" s="23" t="s">
        <v>67</v>
      </c>
      <c r="D4" s="23" t="s">
        <v>10</v>
      </c>
    </row>
    <row r="5" spans="1:5" ht="18" customHeight="1" x14ac:dyDescent="0.25">
      <c r="B5" s="24" t="s">
        <v>68</v>
      </c>
      <c r="C5" s="25">
        <f ca="1">COUNTIF('Offene Posten'!J7:J26,"Offen")</f>
        <v>2</v>
      </c>
      <c r="D5" s="26">
        <f ca="1">SUMIF('Offene Posten'!J7:J26,"Offen",'Offene Posten'!I7:I26)</f>
        <v>5580</v>
      </c>
    </row>
    <row r="6" spans="1:5" ht="18" customHeight="1" x14ac:dyDescent="0.25">
      <c r="B6" s="27" t="s">
        <v>69</v>
      </c>
      <c r="C6" s="28">
        <f ca="1">COUNTIF('Offene Posten'!J7:J26,"Überfällig")</f>
        <v>12</v>
      </c>
      <c r="D6" s="29">
        <f ca="1">SUMIF('Offene Posten'!J7:J26,"Überfällig",'Offene Posten'!I7:I26)</f>
        <v>41920.5</v>
      </c>
    </row>
    <row r="7" spans="1:5" ht="18" customHeight="1" x14ac:dyDescent="0.25">
      <c r="B7" s="30" t="s">
        <v>70</v>
      </c>
      <c r="C7" s="31">
        <f ca="1">COUNTIF('Offene Posten'!J7:J26,"Bezahlt")</f>
        <v>6</v>
      </c>
      <c r="D7" s="32">
        <f ca="1">SUMIF('Offene Posten'!J7:J26,"Bezahlt",'Offene Posten'!G7:G26)</f>
        <v>28480</v>
      </c>
    </row>
    <row r="8" spans="1:5" ht="18" customHeight="1" x14ac:dyDescent="0.25">
      <c r="B8" s="33" t="s">
        <v>71</v>
      </c>
      <c r="C8" s="34">
        <f ca="1">SUM(C5:C7)</f>
        <v>20</v>
      </c>
      <c r="D8" s="35">
        <f ca="1">SUM(D5:D7)</f>
        <v>75980.5</v>
      </c>
    </row>
    <row r="10" spans="1:5" ht="19.5" customHeight="1" x14ac:dyDescent="0.25">
      <c r="B10" s="1" t="s">
        <v>72</v>
      </c>
      <c r="C10" s="1"/>
      <c r="D10" s="1"/>
    </row>
    <row r="11" spans="1:5" ht="15.75" customHeight="1" x14ac:dyDescent="0.25">
      <c r="B11" s="23" t="s">
        <v>73</v>
      </c>
      <c r="C11" s="23" t="s">
        <v>67</v>
      </c>
      <c r="D11" s="23" t="s">
        <v>10</v>
      </c>
    </row>
    <row r="12" spans="1:5" ht="18" customHeight="1" x14ac:dyDescent="0.25">
      <c r="B12" s="36" t="s">
        <v>74</v>
      </c>
      <c r="C12" s="31">
        <f ca="1">COUNTIFS('Offene Posten'!I7:I26,"&gt;0",'Offene Posten'!J7:J26,"Offen")</f>
        <v>2</v>
      </c>
      <c r="D12" s="32">
        <f ca="1">SUMIF('Offene Posten'!J7:J26,"Offen",'Offene Posten'!I7:I26)</f>
        <v>5580</v>
      </c>
    </row>
    <row r="13" spans="1:5" ht="18" customHeight="1" x14ac:dyDescent="0.25">
      <c r="B13" s="37" t="s">
        <v>75</v>
      </c>
      <c r="C13" s="13">
        <f>COUNTIFS('Offene Posten'!H7:H26,"&gt;0",'Offene Posten'!H7:H26,"&lt;=30")</f>
        <v>0</v>
      </c>
      <c r="D13" s="17">
        <f>SUMPRODUCT(('Offene Posten'!H7:H26&gt;0)*('Offene Posten'!H7:H26&lt;=30)*('Offene Posten'!I7:I26))</f>
        <v>0</v>
      </c>
    </row>
    <row r="14" spans="1:5" ht="18" customHeight="1" x14ac:dyDescent="0.25">
      <c r="B14" s="38" t="s">
        <v>76</v>
      </c>
      <c r="C14" s="25">
        <f>COUNTIFS('Offene Posten'!H7:H26,"&gt;30",'Offene Posten'!H7:H26,"&lt;=60")</f>
        <v>0</v>
      </c>
      <c r="D14" s="26">
        <f>SUMPRODUCT(('Offene Posten'!H7:H26&gt;30)*('Offene Posten'!H7:H26&lt;=60)*('Offene Posten'!I7:I26))</f>
        <v>0</v>
      </c>
    </row>
    <row r="15" spans="1:5" ht="18" customHeight="1" x14ac:dyDescent="0.25">
      <c r="B15" s="38" t="s">
        <v>77</v>
      </c>
      <c r="C15" s="25">
        <f>COUNTIFS('Offene Posten'!H7:H26,"&gt;60",'Offene Posten'!H7:H26,"&lt;=90")</f>
        <v>0</v>
      </c>
      <c r="D15" s="26">
        <f>SUMPRODUCT(('Offene Posten'!H7:H26&gt;60)*('Offene Posten'!H7:H26&lt;=90)*('Offene Posten'!I7:I26))</f>
        <v>0</v>
      </c>
    </row>
    <row r="16" spans="1:5" ht="18" customHeight="1" x14ac:dyDescent="0.25">
      <c r="B16" s="39" t="s">
        <v>78</v>
      </c>
      <c r="C16" s="28">
        <f>COUNTIF('Offene Posten'!H7:H26,"&gt;90")</f>
        <v>9</v>
      </c>
      <c r="D16" s="29">
        <f>SUMPRODUCT(('Offene Posten'!H7:H26&gt;90)*('Offene Posten'!I7:I26))</f>
        <v>5040</v>
      </c>
    </row>
    <row r="17" spans="2:4" ht="18" customHeight="1" x14ac:dyDescent="0.25">
      <c r="B17" s="33" t="s">
        <v>71</v>
      </c>
      <c r="C17" s="34">
        <f ca="1">SUM(C12:C16)</f>
        <v>11</v>
      </c>
      <c r="D17" s="35">
        <f ca="1">SUM(D12:D16)</f>
        <v>10620</v>
      </c>
    </row>
    <row r="19" spans="2:4" ht="12.75" customHeight="1" x14ac:dyDescent="0.25">
      <c r="B19" s="2" t="s">
        <v>79</v>
      </c>
      <c r="C19" s="2"/>
      <c r="D19" s="2"/>
    </row>
  </sheetData>
  <mergeCells count="4">
    <mergeCell ref="A1:E1"/>
    <mergeCell ref="B3:D3"/>
    <mergeCell ref="B10:D10"/>
    <mergeCell ref="B19:D1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24" customWidth="1"/>
    <col min="3" max="3" width="50" customWidth="1"/>
    <col min="4" max="4" width="4" customWidth="1"/>
  </cols>
  <sheetData>
    <row r="1" spans="1:4" ht="36" customHeight="1" x14ac:dyDescent="0.25">
      <c r="A1" s="4" t="s">
        <v>80</v>
      </c>
      <c r="B1" s="4"/>
      <c r="C1" s="4"/>
      <c r="D1" s="4"/>
    </row>
    <row r="3" spans="1:4" ht="19.5" customHeight="1" x14ac:dyDescent="0.25">
      <c r="B3" s="40"/>
      <c r="C3" s="41" t="s">
        <v>81</v>
      </c>
    </row>
    <row r="4" spans="1:4" ht="19.5" customHeight="1" x14ac:dyDescent="0.25">
      <c r="B4" s="33" t="s">
        <v>82</v>
      </c>
      <c r="C4" s="42" t="s">
        <v>83</v>
      </c>
    </row>
    <row r="5" spans="1:4" ht="19.5" customHeight="1" x14ac:dyDescent="0.25">
      <c r="B5" s="40" t="s">
        <v>84</v>
      </c>
      <c r="C5" s="41" t="s">
        <v>85</v>
      </c>
    </row>
    <row r="6" spans="1:4" ht="19.5" customHeight="1" x14ac:dyDescent="0.25">
      <c r="B6" s="33" t="s">
        <v>86</v>
      </c>
      <c r="C6" s="42" t="s">
        <v>87</v>
      </c>
    </row>
    <row r="7" spans="1:4" ht="19.5" customHeight="1" x14ac:dyDescent="0.25">
      <c r="B7" s="40" t="s">
        <v>88</v>
      </c>
      <c r="C7" s="41" t="s">
        <v>89</v>
      </c>
    </row>
    <row r="8" spans="1:4" ht="19.5" customHeight="1" x14ac:dyDescent="0.25">
      <c r="B8" s="33" t="s">
        <v>90</v>
      </c>
      <c r="C8" s="42" t="s">
        <v>91</v>
      </c>
    </row>
    <row r="9" spans="1:4" ht="19.5" customHeight="1" x14ac:dyDescent="0.25">
      <c r="B9" s="40"/>
      <c r="C9" s="41" t="s">
        <v>92</v>
      </c>
    </row>
    <row r="10" spans="1:4" ht="19.5" customHeight="1" x14ac:dyDescent="0.25">
      <c r="B10" s="33" t="s">
        <v>5</v>
      </c>
      <c r="C10" s="42" t="s">
        <v>93</v>
      </c>
    </row>
    <row r="11" spans="1:4" ht="19.5" customHeight="1" x14ac:dyDescent="0.25">
      <c r="B11" s="40" t="s">
        <v>94</v>
      </c>
      <c r="C11" s="41" t="s">
        <v>95</v>
      </c>
    </row>
    <row r="12" spans="1:4" ht="19.5" customHeight="1" x14ac:dyDescent="0.25">
      <c r="B12" s="33" t="s">
        <v>7</v>
      </c>
      <c r="C12" s="42" t="s">
        <v>96</v>
      </c>
    </row>
    <row r="13" spans="1:4" ht="19.5" customHeight="1" x14ac:dyDescent="0.25">
      <c r="B13" s="40" t="s">
        <v>8</v>
      </c>
      <c r="C13" s="41" t="s">
        <v>97</v>
      </c>
    </row>
    <row r="14" spans="1:4" ht="19.5" customHeight="1" x14ac:dyDescent="0.25">
      <c r="B14" s="33" t="s">
        <v>9</v>
      </c>
      <c r="C14" s="42" t="s">
        <v>98</v>
      </c>
    </row>
    <row r="15" spans="1:4" ht="19.5" customHeight="1" x14ac:dyDescent="0.25">
      <c r="B15" s="40" t="s">
        <v>10</v>
      </c>
      <c r="C15" s="41" t="s">
        <v>99</v>
      </c>
    </row>
    <row r="16" spans="1:4" ht="19.5" customHeight="1" x14ac:dyDescent="0.25">
      <c r="B16" s="33" t="s">
        <v>11</v>
      </c>
      <c r="C16" s="42" t="s">
        <v>100</v>
      </c>
    </row>
    <row r="17" spans="2:3" ht="19.5" customHeight="1" x14ac:dyDescent="0.25">
      <c r="B17" s="40" t="s">
        <v>12</v>
      </c>
      <c r="C17" s="41" t="s">
        <v>101</v>
      </c>
    </row>
    <row r="18" spans="2:3" ht="19.5" customHeight="1" x14ac:dyDescent="0.25">
      <c r="B18" s="33" t="s">
        <v>13</v>
      </c>
      <c r="C18" s="42" t="s">
        <v>102</v>
      </c>
    </row>
    <row r="19" spans="2:3" ht="19.5" customHeight="1" x14ac:dyDescent="0.25">
      <c r="B19" s="40" t="s">
        <v>14</v>
      </c>
      <c r="C19" s="41" t="s">
        <v>103</v>
      </c>
    </row>
    <row r="20" spans="2:3" ht="19.5" customHeight="1" x14ac:dyDescent="0.25">
      <c r="B20" s="33"/>
      <c r="C20" s="42" t="s">
        <v>104</v>
      </c>
    </row>
    <row r="21" spans="2:3" ht="19.5" customHeight="1" x14ac:dyDescent="0.25">
      <c r="B21" s="40" t="s">
        <v>105</v>
      </c>
      <c r="C21" s="41" t="s">
        <v>106</v>
      </c>
    </row>
    <row r="22" spans="2:3" ht="19.5" customHeight="1" x14ac:dyDescent="0.25">
      <c r="B22" s="33" t="s">
        <v>107</v>
      </c>
      <c r="C22" s="42" t="s">
        <v>108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Offene Posten</vt:lpstr>
      <vt:lpstr>Auswertung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2026-06-22T06:48:50Z</dcterms:created>
  <dcterms:modified xsi:type="dcterms:W3CDTF">2026-06-22T06:53:11Z</dcterms:modified>
  <dc:language>en-US</dc:language>
</cp:coreProperties>
</file>