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5A99A9EF-0CDD-4720-973A-FE35FB4FE9EC}" xr6:coauthVersionLast="47" xr6:coauthVersionMax="47" xr10:uidLastSave="{00000000-0000-0000-0000-000000000000}"/>
  <bookViews>
    <workbookView xWindow="780" yWindow="780" windowWidth="25500" windowHeight="13500" tabRatio="500" xr2:uid="{00000000-000D-0000-FFFF-FFFF00000000}"/>
  </bookViews>
  <sheets>
    <sheet name="Offene Posten" sheetId="1" r:id="rId1"/>
    <sheet name="Auswertung" sheetId="2" r:id="rId2"/>
    <sheet name="Anleitung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7" i="1" l="1"/>
  <c r="G27" i="1"/>
  <c r="I26" i="1"/>
  <c r="F26" i="1"/>
  <c r="I25" i="1"/>
  <c r="F25" i="1"/>
  <c r="I24" i="1"/>
  <c r="J24" i="1" s="1"/>
  <c r="F24" i="1"/>
  <c r="I23" i="1"/>
  <c r="J23" i="1" s="1"/>
  <c r="K23" i="1" s="1"/>
  <c r="F23" i="1"/>
  <c r="I22" i="1"/>
  <c r="J22" i="1" s="1"/>
  <c r="K22" i="1" s="1"/>
  <c r="F22" i="1"/>
  <c r="I21" i="1"/>
  <c r="J21" i="1" s="1"/>
  <c r="F21" i="1"/>
  <c r="I20" i="1"/>
  <c r="K20" i="1" s="1"/>
  <c r="F20" i="1"/>
  <c r="I19" i="1"/>
  <c r="F19" i="1"/>
  <c r="I18" i="1"/>
  <c r="J18" i="1" s="1"/>
  <c r="K18" i="1" s="1"/>
  <c r="F18" i="1"/>
  <c r="I17" i="1"/>
  <c r="J17" i="1" s="1"/>
  <c r="K17" i="1" s="1"/>
  <c r="F17" i="1"/>
  <c r="I16" i="1"/>
  <c r="J16" i="1" s="1"/>
  <c r="F16" i="1"/>
  <c r="I15" i="1"/>
  <c r="F15" i="1"/>
  <c r="I14" i="1"/>
  <c r="F14" i="1"/>
  <c r="K13" i="1"/>
  <c r="I13" i="1"/>
  <c r="J13" i="1" s="1"/>
  <c r="F13" i="1"/>
  <c r="I12" i="1"/>
  <c r="J12" i="1" s="1"/>
  <c r="K12" i="1" s="1"/>
  <c r="F12" i="1"/>
  <c r="I11" i="1"/>
  <c r="F11" i="1"/>
  <c r="I10" i="1"/>
  <c r="F10" i="1"/>
  <c r="I9" i="1"/>
  <c r="B4" i="1" s="1"/>
  <c r="F9" i="1"/>
  <c r="K8" i="1"/>
  <c r="I8" i="1"/>
  <c r="J8" i="1" s="1"/>
  <c r="F8" i="1"/>
  <c r="I7" i="1"/>
  <c r="I27" i="1" s="1"/>
  <c r="F7" i="1"/>
  <c r="J9" i="1" l="1"/>
  <c r="J19" i="1"/>
  <c r="K19" i="1" s="1"/>
  <c r="J10" i="1"/>
  <c r="K10" i="1" s="1"/>
  <c r="J15" i="1"/>
  <c r="K15" i="1" s="1"/>
  <c r="J20" i="1"/>
  <c r="J25" i="1"/>
  <c r="K25" i="1" s="1"/>
  <c r="K24" i="1"/>
  <c r="J14" i="1"/>
  <c r="K14" i="1" s="1"/>
  <c r="K21" i="1"/>
  <c r="K16" i="1"/>
  <c r="K9" i="1"/>
  <c r="J11" i="1"/>
  <c r="K11" i="1" s="1"/>
  <c r="J26" i="1"/>
  <c r="K26" i="1" s="1"/>
  <c r="J7" i="1"/>
  <c r="H4" i="1" l="1"/>
  <c r="D16" i="2"/>
  <c r="C16" i="2"/>
  <c r="D17" i="2"/>
  <c r="C17" i="2"/>
  <c r="D15" i="2"/>
  <c r="D14" i="2"/>
  <c r="C15" i="2"/>
  <c r="D13" i="2"/>
  <c r="C13" i="2"/>
  <c r="K7" i="1"/>
  <c r="C14" i="2"/>
  <c r="F4" i="1" l="1"/>
  <c r="J4" i="1"/>
  <c r="D4" i="1"/>
  <c r="D7" i="2"/>
  <c r="C6" i="2"/>
  <c r="C7" i="2"/>
  <c r="C8" i="2"/>
  <c r="D6" i="2"/>
  <c r="D8" i="2"/>
  <c r="D18" i="2"/>
  <c r="C18" i="2"/>
  <c r="C9" i="2" l="1"/>
  <c r="D9" i="2"/>
</calcChain>
</file>

<file path=xl/sharedStrings.xml><?xml version="1.0" encoding="utf-8"?>
<sst xmlns="http://schemas.openxmlformats.org/spreadsheetml/2006/main" count="147" uniqueCount="111">
  <si>
    <t>Offene-Posten-Liste  |  Debitorenmanagement  |  2026</t>
  </si>
  <si>
    <t>Gesamtforderungen</t>
  </si>
  <si>
    <t>Überfällig gesamt</t>
  </si>
  <si>
    <t>Posten offen</t>
  </si>
  <si>
    <t>Ø Verzugstage</t>
  </si>
  <si>
    <t>Bezahlt (Summe)</t>
  </si>
  <si>
    <t>Nr.</t>
  </si>
  <si>
    <t>Rechnungs-Nr.</t>
  </si>
  <si>
    <t>Debitor / Unternehmen</t>
  </si>
  <si>
    <t>Rechnungsdatum</t>
  </si>
  <si>
    <t>Ziel (Tage)</t>
  </si>
  <si>
    <t>Fälligkeitsdatum</t>
  </si>
  <si>
    <t>Betrag (Brutto €)</t>
  </si>
  <si>
    <t>Zahlung eingeg. €</t>
  </si>
  <si>
    <t>Offener Betrag €</t>
  </si>
  <si>
    <t>Tage überfällig</t>
  </si>
  <si>
    <t>Status</t>
  </si>
  <si>
    <t>Mahnstufe</t>
  </si>
  <si>
    <t>Notiz</t>
  </si>
  <si>
    <t>RE-2026-0201</t>
  </si>
  <si>
    <t>Baumann Metallbau GmbH</t>
  </si>
  <si>
    <t>—</t>
  </si>
  <si>
    <t>RE-2026-0202</t>
  </si>
  <si>
    <t>Schneider &amp; Söhne OHG</t>
  </si>
  <si>
    <t>Teilzahlung 29.01.</t>
  </si>
  <si>
    <t>RE-2026-0203</t>
  </si>
  <si>
    <t>Hofmann Logistik KG</t>
  </si>
  <si>
    <t>Vollständig beglichen</t>
  </si>
  <si>
    <t>RE-2026-0204</t>
  </si>
  <si>
    <t>Krause Gebäudetech. GmbH</t>
  </si>
  <si>
    <t>Mahnung 1</t>
  </si>
  <si>
    <t>1. Mahnung versandt</t>
  </si>
  <si>
    <t>RE-2026-0205</t>
  </si>
  <si>
    <t>Wagner Elektrotechnik AG</t>
  </si>
  <si>
    <t>RE-2026-0206</t>
  </si>
  <si>
    <t>Richter Handels GmbH</t>
  </si>
  <si>
    <t>Teilzahlung</t>
  </si>
  <si>
    <t>Restbetrag offen</t>
  </si>
  <si>
    <t>RE-2026-0207</t>
  </si>
  <si>
    <t>Becker Consulting AG</t>
  </si>
  <si>
    <t>RE-2026-0208</t>
  </si>
  <si>
    <t>Fischer Drucktechnik GmbH</t>
  </si>
  <si>
    <t>Mahnung 2</t>
  </si>
  <si>
    <t>2. Mahnung am 02.04.</t>
  </si>
  <si>
    <t>RE-2026-0209</t>
  </si>
  <si>
    <t>Hartmann Software KG</t>
  </si>
  <si>
    <t>RE-2026-0210</t>
  </si>
  <si>
    <t>Lehmann Vertriebs AG</t>
  </si>
  <si>
    <t>RE-2026-0211</t>
  </si>
  <si>
    <t>Müller Industriebedarf OHG</t>
  </si>
  <si>
    <t>Inkasso</t>
  </si>
  <si>
    <t>Inkasso beauftragt</t>
  </si>
  <si>
    <t>RE-2026-0212</t>
  </si>
  <si>
    <t>König Maschinenbau GmbH</t>
  </si>
  <si>
    <t>RE-2026-0213</t>
  </si>
  <si>
    <t>Peters Fördertechnik AG</t>
  </si>
  <si>
    <t>Teilzahlung 07.05.</t>
  </si>
  <si>
    <t>RE-2026-0214</t>
  </si>
  <si>
    <t>Schröder Planungs KG</t>
  </si>
  <si>
    <t>RE-2026-0215</t>
  </si>
  <si>
    <t>Wolf Gebäudeservice GmbH</t>
  </si>
  <si>
    <t>RE-2026-0216</t>
  </si>
  <si>
    <t>Neumann IT Solutions AG</t>
  </si>
  <si>
    <t>RE-2026-0217</t>
  </si>
  <si>
    <t>Braun Sicherheitstechnik OHG</t>
  </si>
  <si>
    <t>Teilzahlung 12.06.</t>
  </si>
  <si>
    <t>RE-2026-0218</t>
  </si>
  <si>
    <t>Zimmermann Bau GmbH</t>
  </si>
  <si>
    <t>RE-2026-0219</t>
  </si>
  <si>
    <t>Schwarz Energietechnik KG</t>
  </si>
  <si>
    <t>RE-2026-0220</t>
  </si>
  <si>
    <t>Hoffmann &amp; Partner AG</t>
  </si>
  <si>
    <t>GESAMT</t>
  </si>
  <si>
    <t>Hinweis: Fälligkeitsdatum, Tage überfällig und Status werden automatisch berechnet. Mahnstufe per Dropdown auswählen.  |  Stand: Juni 2026</t>
  </si>
  <si>
    <t>Auswertung  |  Forderungsanalyse  |  2026</t>
  </si>
  <si>
    <t>Übersicht nach Status</t>
  </si>
  <si>
    <t>Anzahl</t>
  </si>
  <si>
    <t>Betrag €</t>
  </si>
  <si>
    <t>Offen</t>
  </si>
  <si>
    <t>Überfällig</t>
  </si>
  <si>
    <t>Bezahlt</t>
  </si>
  <si>
    <t>Gesamt</t>
  </si>
  <si>
    <t>Forderungsalterung (Aging)</t>
  </si>
  <si>
    <t>Verzugszeitraum</t>
  </si>
  <si>
    <t>Nicht überfällig</t>
  </si>
  <si>
    <t>1 – 30 Tage</t>
  </si>
  <si>
    <t>31 – 60 Tage</t>
  </si>
  <si>
    <t>61 – 90 Tage</t>
  </si>
  <si>
    <t>&gt; 90 Tage</t>
  </si>
  <si>
    <t>Alle Werte werden automatisch aus 'Offene Posten' berechnet.  |  Stand: Juni 2026</t>
  </si>
  <si>
    <t>Anleitung  |  Verwendung dieser Vorlage</t>
  </si>
  <si>
    <t>FELDER IM TABELLENBLATT «OFFENE POSTEN»</t>
  </si>
  <si>
    <t>Eindeutige Belegnummer der Rechnung. Manuell eingeben (z. B. RE-2026-0001).</t>
  </si>
  <si>
    <t>Name des zahlungspflichtigen Kunden.</t>
  </si>
  <si>
    <t>Ausstellungsdatum der Rechnung. Format: TT.MM.JJJJ.</t>
  </si>
  <si>
    <t>Vereinbarte Zahlungsfrist in Tagen (z. B. 14, 30 oder 60).</t>
  </si>
  <si>
    <t>Automatisch: Rechnungsdatum + Zahlungsziel.</t>
  </si>
  <si>
    <t>Gesamtbetrag inkl. MwSt. Manuell eingeben.</t>
  </si>
  <si>
    <t>Erhaltener Betrag. Bei Teilzahlung nur den tatsächlich eingegangenen Betrag eintragen.</t>
  </si>
  <si>
    <t>Automatisch berechnet: Brutto minus erhaltene Zahlung.</t>
  </si>
  <si>
    <t>Automatisch via TODAY(). Aktualisiert sich täglich beim Öffnen der Datei.</t>
  </si>
  <si>
    <t>Automatisch: «Bezahlt», «Offen» oder «Überfällig». Keine manuelle Eingabe erforderlich.</t>
  </si>
  <si>
    <t>Dropdown-Auswahl: —, Mahnung 1, Mahnung 2, Mahnung 3, Inkasso, Teilzahlung.</t>
  </si>
  <si>
    <t>Freitextfeld für interne Vermerke, Kontakthistorie oder nächste Schritte.</t>
  </si>
  <si>
    <t>TIPPS</t>
  </si>
  <si>
    <t>Neue Einträge</t>
  </si>
  <si>
    <t>Bestehende Zeile kopieren und darunter einfügen – Formeln werden automatisch übernommen.</t>
  </si>
  <si>
    <t>Filterung</t>
  </si>
  <si>
    <t>Daten → Filter aktivieren, um nach Status, Fälligkeit oder Betrag zu sortieren.</t>
  </si>
  <si>
    <t>Auswertung</t>
  </si>
  <si>
    <t>Tabellenblatt «Auswertung» zeigt automatische Zusammenfassungen und Aging-Analyse.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</si>
</sst>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€&quot;"/>
    <numFmt numFmtId="165" formatCode="0.0"/>
    <numFmt numFmtId="166" formatCode="dd\.mm\.yyyy"/>
  </numFmts>
  <fonts count="18" x14ac:knownFonts="1">
    <font>
      <sz val="11"/>
      <color theme="1"/>
      <name val="Calibri"/>
      <family val="2"/>
      <charset val="1"/>
    </font>
    <font>
      <sz val="8"/>
      <color rgb="FF8899AA"/>
      <name val="Calibri"/>
      <charset val="1"/>
    </font>
    <font>
      <b/>
      <sz val="13"/>
      <color rgb="FF1B2A4A"/>
      <name val="Calibri"/>
      <charset val="1"/>
    </font>
    <font>
      <b/>
      <sz val="9"/>
      <color rgb="FFFFFFFF"/>
      <name val="Calibri"/>
      <charset val="1"/>
    </font>
    <font>
      <sz val="9"/>
      <color rgb="FF2C3E50"/>
      <name val="Calibri"/>
      <charset val="1"/>
    </font>
    <font>
      <b/>
      <sz val="9"/>
      <color rgb="FF3D5A80"/>
      <name val="Calibri"/>
      <charset val="1"/>
    </font>
    <font>
      <b/>
      <sz val="9"/>
      <color rgb="FF2C3E50"/>
      <name val="Calibri"/>
      <charset val="1"/>
    </font>
    <font>
      <i/>
      <sz val="8"/>
      <color rgb="FF7F8C8D"/>
      <name val="Calibri"/>
      <charset val="1"/>
    </font>
    <font>
      <b/>
      <sz val="10"/>
      <color rgb="FF1B2A4A"/>
      <name val="Calibri"/>
      <charset val="1"/>
    </font>
    <font>
      <i/>
      <sz val="7"/>
      <color rgb="FFA0AABB"/>
      <name val="Calibri"/>
      <charset val="1"/>
    </font>
    <font>
      <b/>
      <sz val="13"/>
      <color rgb="FFFFFFFF"/>
      <name val="Calibri"/>
      <charset val="1"/>
    </font>
    <font>
      <b/>
      <sz val="10"/>
      <color rgb="FFFFFFFF"/>
      <name val="Calibri"/>
      <charset val="1"/>
    </font>
    <font>
      <b/>
      <sz val="8"/>
      <color rgb="FFFFFFFF"/>
      <name val="Calibri"/>
      <charset val="1"/>
    </font>
    <font>
      <b/>
      <sz val="9"/>
      <color rgb="FFD35400"/>
      <name val="Calibri"/>
      <charset val="1"/>
    </font>
    <font>
      <b/>
      <sz val="9"/>
      <color rgb="FFC0392B"/>
      <name val="Calibri"/>
      <charset val="1"/>
    </font>
    <font>
      <b/>
      <sz val="9"/>
      <color rgb="FF1A7A4A"/>
      <name val="Calibri"/>
      <charset val="1"/>
    </font>
    <font>
      <b/>
      <sz val="9"/>
      <color rgb="FF1B2A4A"/>
      <name val="Calibri"/>
      <charset val="1"/>
    </font>
    <font>
      <b/>
      <sz val="18"/>
      <color rgb="FFFFFFFF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1B2A4A"/>
        <bgColor rgb="FF2C3E50"/>
      </patternFill>
    </fill>
    <fill>
      <patternFill patternType="solid">
        <fgColor rgb="FFE8ECF1"/>
        <bgColor rgb="FFE8F6EE"/>
      </patternFill>
    </fill>
    <fill>
      <patternFill patternType="solid">
        <fgColor rgb="FF3D5A80"/>
        <bgColor rgb="FF2C3E50"/>
      </patternFill>
    </fill>
    <fill>
      <patternFill patternType="solid">
        <fgColor rgb="FFFFFFFF"/>
        <bgColor rgb="FFFEF3E6"/>
      </patternFill>
    </fill>
    <fill>
      <patternFill patternType="solid">
        <fgColor rgb="FFFEF3E6"/>
        <bgColor rgb="FFFAEAEA"/>
      </patternFill>
    </fill>
    <fill>
      <patternFill patternType="solid">
        <fgColor rgb="FFFAEAEA"/>
        <bgColor rgb="FFFEF3E6"/>
      </patternFill>
    </fill>
    <fill>
      <patternFill patternType="solid">
        <fgColor rgb="FFE8F6EE"/>
        <bgColor rgb="FFE8ECF1"/>
      </patternFill>
    </fill>
  </fills>
  <borders count="11">
    <border>
      <left/>
      <right/>
      <top/>
      <bottom/>
      <diagonal/>
    </border>
    <border>
      <left/>
      <right/>
      <top/>
      <bottom style="thick">
        <color rgb="FFC8973A"/>
      </bottom>
      <diagonal/>
    </border>
    <border>
      <left style="thick">
        <color rgb="FFC8973A"/>
      </left>
      <right/>
      <top style="thin">
        <color rgb="FFBDC3C7"/>
      </top>
      <bottom/>
      <diagonal/>
    </border>
    <border>
      <left style="thick">
        <color rgb="FF3D5A80"/>
      </left>
      <right/>
      <top style="thin">
        <color rgb="FFBDC3C7"/>
      </top>
      <bottom/>
      <diagonal/>
    </border>
    <border>
      <left style="thick">
        <color rgb="FFC8973A"/>
      </left>
      <right/>
      <top/>
      <bottom style="thin">
        <color rgb="FFBDC3C7"/>
      </bottom>
      <diagonal/>
    </border>
    <border>
      <left style="thick">
        <color rgb="FF3D5A80"/>
      </left>
      <right/>
      <top/>
      <bottom style="thin">
        <color rgb="FFBDC3C7"/>
      </bottom>
      <diagonal/>
    </border>
    <border>
      <left style="thin">
        <color rgb="FF1B2A4A"/>
      </left>
      <right style="thin">
        <color rgb="FF1B2A4A"/>
      </right>
      <top style="thin">
        <color rgb="FF1B2A4A"/>
      </top>
      <bottom style="medium">
        <color rgb="FFC8973A"/>
      </bottom>
      <diagonal/>
    </border>
    <border>
      <left style="thin">
        <color rgb="FFBDC3C7"/>
      </left>
      <right style="thin">
        <color rgb="FFBDC3C7"/>
      </right>
      <top style="thin">
        <color rgb="FFBDC3C7"/>
      </top>
      <bottom style="thin">
        <color rgb="FFBDC3C7"/>
      </bottom>
      <diagonal/>
    </border>
    <border>
      <left/>
      <right/>
      <top style="medium">
        <color rgb="FFC8973A"/>
      </top>
      <bottom/>
      <diagonal/>
    </border>
    <border>
      <left style="thin">
        <color rgb="FFBDC3C7"/>
      </left>
      <right style="thin">
        <color rgb="FFBDC3C7"/>
      </right>
      <top style="medium">
        <color rgb="FFC8973A"/>
      </top>
      <bottom style="thin">
        <color rgb="FFBDC3C7"/>
      </bottom>
      <diagonal/>
    </border>
    <border>
      <left/>
      <right/>
      <top/>
      <bottom style="medium">
        <color rgb="FFC8973A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1" fillId="4" borderId="10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2" borderId="8" xfId="0" applyFont="1" applyFill="1" applyBorder="1" applyAlignment="1">
      <alignment horizontal="right" vertical="center"/>
    </xf>
    <xf numFmtId="165" fontId="2" fillId="3" borderId="5" xfId="0" applyNumberFormat="1" applyFont="1" applyFill="1" applyBorder="1" applyAlignment="1">
      <alignment horizontal="left" vertical="center"/>
    </xf>
    <xf numFmtId="1" fontId="2" fillId="3" borderId="5" xfId="0" applyNumberFormat="1" applyFont="1" applyFill="1" applyBorder="1" applyAlignment="1">
      <alignment horizontal="left" vertical="center"/>
    </xf>
    <xf numFmtId="164" fontId="2" fillId="3" borderId="5" xfId="0" applyNumberFormat="1" applyFont="1" applyFill="1" applyBorder="1" applyAlignment="1">
      <alignment horizontal="left" vertical="center"/>
    </xf>
    <xf numFmtId="164" fontId="2" fillId="3" borderId="4" xfId="0" applyNumberFormat="1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5" fillId="3" borderId="7" xfId="0" applyFont="1" applyFill="1" applyBorder="1"/>
    <xf numFmtId="0" fontId="4" fillId="3" borderId="7" xfId="0" applyFont="1" applyFill="1" applyBorder="1"/>
    <xf numFmtId="166" fontId="4" fillId="3" borderId="7" xfId="0" applyNumberFormat="1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right" vertical="center"/>
    </xf>
    <xf numFmtId="164" fontId="6" fillId="3" borderId="7" xfId="0" applyNumberFormat="1" applyFont="1" applyFill="1" applyBorder="1" applyAlignment="1">
      <alignment horizontal="right" vertical="center"/>
    </xf>
    <xf numFmtId="0" fontId="6" fillId="3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center" vertical="center"/>
    </xf>
    <xf numFmtId="0" fontId="5" fillId="5" borderId="7" xfId="0" applyFont="1" applyFill="1" applyBorder="1"/>
    <xf numFmtId="0" fontId="4" fillId="5" borderId="7" xfId="0" applyFont="1" applyFill="1" applyBorder="1"/>
    <xf numFmtId="166" fontId="4" fillId="5" borderId="7" xfId="0" applyNumberFormat="1" applyFont="1" applyFill="1" applyBorder="1" applyAlignment="1">
      <alignment horizontal="center" vertical="center"/>
    </xf>
    <xf numFmtId="164" fontId="4" fillId="5" borderId="7" xfId="0" applyNumberFormat="1" applyFont="1" applyFill="1" applyBorder="1" applyAlignment="1">
      <alignment horizontal="right" vertical="center"/>
    </xf>
    <xf numFmtId="164" fontId="6" fillId="5" borderId="7" xfId="0" applyNumberFormat="1" applyFont="1" applyFill="1" applyBorder="1" applyAlignment="1">
      <alignment horizontal="right" vertical="center"/>
    </xf>
    <xf numFmtId="0" fontId="6" fillId="5" borderId="7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left" vertical="center" wrapText="1"/>
    </xf>
    <xf numFmtId="164" fontId="8" fillId="3" borderId="9" xfId="0" applyNumberFormat="1" applyFont="1" applyFill="1" applyBorder="1" applyAlignment="1">
      <alignment horizontal="right" vertical="center"/>
    </xf>
    <xf numFmtId="0" fontId="0" fillId="3" borderId="9" xfId="0" applyFill="1" applyBorder="1"/>
    <xf numFmtId="0" fontId="12" fillId="2" borderId="7" xfId="0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left" vertical="center"/>
    </xf>
    <xf numFmtId="0" fontId="4" fillId="6" borderId="7" xfId="0" applyFont="1" applyFill="1" applyBorder="1" applyAlignment="1">
      <alignment horizontal="center" vertical="center"/>
    </xf>
    <xf numFmtId="164" fontId="4" fillId="6" borderId="7" xfId="0" applyNumberFormat="1" applyFont="1" applyFill="1" applyBorder="1" applyAlignment="1">
      <alignment horizontal="right" vertical="center"/>
    </xf>
    <xf numFmtId="0" fontId="14" fillId="7" borderId="7" xfId="0" applyFont="1" applyFill="1" applyBorder="1" applyAlignment="1">
      <alignment horizontal="left" vertical="center"/>
    </xf>
    <xf numFmtId="0" fontId="4" fillId="7" borderId="7" xfId="0" applyFont="1" applyFill="1" applyBorder="1" applyAlignment="1">
      <alignment horizontal="center" vertical="center"/>
    </xf>
    <xf numFmtId="164" fontId="4" fillId="7" borderId="7" xfId="0" applyNumberFormat="1" applyFont="1" applyFill="1" applyBorder="1" applyAlignment="1">
      <alignment horizontal="right" vertical="center"/>
    </xf>
    <xf numFmtId="0" fontId="15" fillId="8" borderId="7" xfId="0" applyFont="1" applyFill="1" applyBorder="1" applyAlignment="1">
      <alignment horizontal="left" vertical="center"/>
    </xf>
    <xf numFmtId="0" fontId="4" fillId="8" borderId="7" xfId="0" applyFont="1" applyFill="1" applyBorder="1" applyAlignment="1">
      <alignment horizontal="center" vertical="center"/>
    </xf>
    <xf numFmtId="164" fontId="4" fillId="8" borderId="7" xfId="0" applyNumberFormat="1" applyFont="1" applyFill="1" applyBorder="1" applyAlignment="1">
      <alignment horizontal="right" vertical="center"/>
    </xf>
    <xf numFmtId="0" fontId="16" fillId="3" borderId="7" xfId="0" applyFont="1" applyFill="1" applyBorder="1" applyAlignment="1">
      <alignment horizontal="left" vertical="center"/>
    </xf>
    <xf numFmtId="0" fontId="16" fillId="3" borderId="7" xfId="0" applyFont="1" applyFill="1" applyBorder="1" applyAlignment="1">
      <alignment horizontal="center" vertical="center"/>
    </xf>
    <xf numFmtId="164" fontId="16" fillId="3" borderId="7" xfId="0" applyNumberFormat="1" applyFont="1" applyFill="1" applyBorder="1" applyAlignment="1">
      <alignment horizontal="right" vertical="center"/>
    </xf>
    <xf numFmtId="0" fontId="4" fillId="8" borderId="7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/>
    </xf>
    <xf numFmtId="0" fontId="4" fillId="6" borderId="7" xfId="0" applyFont="1" applyFill="1" applyBorder="1" applyAlignment="1">
      <alignment horizontal="left" vertical="center"/>
    </xf>
    <xf numFmtId="0" fontId="4" fillId="7" borderId="7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 wrapText="1"/>
    </xf>
    <xf numFmtId="0" fontId="16" fillId="5" borderId="7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/>
    </xf>
  </cellXfs>
  <cellStyles count="1">
    <cellStyle name="Standard" xfId="0" builtinId="0"/>
  </cellStyles>
  <dxfs count="3">
    <dxf>
      <font>
        <b/>
        <color rgb="FFD35400"/>
        <name val="Calibri"/>
        <charset val="1"/>
      </font>
      <fill>
        <patternFill>
          <bgColor rgb="FFFEF3E6"/>
        </patternFill>
      </fill>
    </dxf>
    <dxf>
      <font>
        <b/>
        <color rgb="FFC0392B"/>
        <name val="Calibri"/>
        <charset val="1"/>
      </font>
      <fill>
        <patternFill>
          <bgColor rgb="FFFAEAEA"/>
        </patternFill>
      </fill>
    </dxf>
    <dxf>
      <font>
        <b/>
        <color rgb="FF1A7A4A"/>
        <name val="Calibri"/>
        <charset val="1"/>
      </font>
      <fill>
        <patternFill>
          <bgColor rgb="FFE8F6E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A7A4A"/>
      <rgbColor rgb="FFBDC3C7"/>
      <rgbColor rgb="FF7F8C8D"/>
      <rgbColor rgb="FFA0AABB"/>
      <rgbColor rgb="FF993366"/>
      <rgbColor rgb="FFFEF3E6"/>
      <rgbColor rgb="FFE8F6E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ECF1"/>
      <rgbColor rgb="FFCCFFCC"/>
      <rgbColor rgb="FFFAEAEA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C8973A"/>
      <rgbColor rgb="FFD35400"/>
      <rgbColor rgb="FF3D5A80"/>
      <rgbColor rgb="FF8899AA"/>
      <rgbColor rgb="FF1B2A4A"/>
      <rgbColor rgb="FF339966"/>
      <rgbColor rgb="FF003300"/>
      <rgbColor rgb="FF333300"/>
      <rgbColor rgb="FFC0392B"/>
      <rgbColor rgb="FF993366"/>
      <rgbColor rgb="FF333399"/>
      <rgbColor rgb="FF2C3E5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showGridLines="0" tabSelected="1" zoomScaleNormal="100" workbookViewId="0">
      <pane ySplit="6" topLeftCell="A7" activePane="bottomLeft" state="frozen"/>
      <selection pane="bottomLeft" activeCell="A2" sqref="A2:M2"/>
    </sheetView>
  </sheetViews>
  <sheetFormatPr baseColWidth="10" defaultColWidth="8.7109375" defaultRowHeight="15" x14ac:dyDescent="0.25"/>
  <cols>
    <col min="1" max="1" width="4" customWidth="1"/>
    <col min="2" max="2" width="17" customWidth="1"/>
    <col min="3" max="3" width="24" customWidth="1"/>
    <col min="4" max="4" width="13" customWidth="1"/>
    <col min="5" max="5" width="12" customWidth="1"/>
    <col min="6" max="6" width="13" customWidth="1"/>
    <col min="7" max="8" width="15" customWidth="1"/>
    <col min="9" max="9" width="14" customWidth="1"/>
    <col min="10" max="10" width="12" customWidth="1"/>
    <col min="11" max="12" width="13" customWidth="1"/>
    <col min="13" max="13" width="26" customWidth="1"/>
  </cols>
  <sheetData>
    <row r="1" spans="1:13" ht="9.75" customHeight="1" x14ac:dyDescent="0.25"/>
    <row r="2" spans="1:13" ht="36" customHeight="1" x14ac:dyDescent="0.25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ht="18" customHeight="1" x14ac:dyDescent="0.25">
      <c r="B3" s="10" t="s">
        <v>1</v>
      </c>
      <c r="C3" s="10"/>
      <c r="D3" s="9" t="s">
        <v>2</v>
      </c>
      <c r="E3" s="9"/>
      <c r="F3" s="9" t="s">
        <v>3</v>
      </c>
      <c r="G3" s="9"/>
      <c r="H3" s="9" t="s">
        <v>4</v>
      </c>
      <c r="I3" s="9"/>
      <c r="J3" s="9" t="s">
        <v>5</v>
      </c>
      <c r="K3" s="9"/>
      <c r="L3" s="9"/>
      <c r="M3" s="9"/>
    </row>
    <row r="4" spans="1:13" ht="21.75" customHeight="1" x14ac:dyDescent="0.25">
      <c r="B4" s="8">
        <f>SUMIF(I7:I26,"&gt;0",I7:I26)</f>
        <v>41550.5</v>
      </c>
      <c r="C4" s="8"/>
      <c r="D4" s="7">
        <f ca="1">SUMIF(K7:K26,"Überfällig",I7:I26)</f>
        <v>36690.5</v>
      </c>
      <c r="E4" s="7"/>
      <c r="F4" s="6">
        <f ca="1">COUNTIF(K7:K26,"Offen")+COUNTIF(K7:K26,"Überfällig")</f>
        <v>14</v>
      </c>
      <c r="G4" s="6"/>
      <c r="H4" s="5">
        <f ca="1">IFERROR(AVERAGEIF(J7:J26,"&gt;0",J7:J26),0)</f>
        <v>72.916666666666671</v>
      </c>
      <c r="I4" s="5"/>
      <c r="J4" s="7">
        <f ca="1">SUMIF(K7:K26,"Bezahlt",G7:G26)</f>
        <v>25460</v>
      </c>
      <c r="K4" s="7"/>
      <c r="L4" s="7"/>
      <c r="M4" s="7"/>
    </row>
    <row r="5" spans="1:13" ht="7.5" customHeight="1" x14ac:dyDescent="0.25"/>
    <row r="6" spans="1:13" ht="25.5" customHeight="1" x14ac:dyDescent="0.25">
      <c r="A6" s="11" t="s">
        <v>6</v>
      </c>
      <c r="B6" s="11" t="s">
        <v>7</v>
      </c>
      <c r="C6" s="11" t="s">
        <v>8</v>
      </c>
      <c r="D6" s="11" t="s">
        <v>9</v>
      </c>
      <c r="E6" s="11" t="s">
        <v>10</v>
      </c>
      <c r="F6" s="11" t="s">
        <v>11</v>
      </c>
      <c r="G6" s="11" t="s">
        <v>12</v>
      </c>
      <c r="H6" s="11" t="s">
        <v>13</v>
      </c>
      <c r="I6" s="11" t="s">
        <v>14</v>
      </c>
      <c r="J6" s="11" t="s">
        <v>15</v>
      </c>
      <c r="K6" s="11" t="s">
        <v>16</v>
      </c>
      <c r="L6" s="11" t="s">
        <v>17</v>
      </c>
      <c r="M6" s="11" t="s">
        <v>18</v>
      </c>
    </row>
    <row r="7" spans="1:13" ht="18.75" customHeight="1" x14ac:dyDescent="0.25">
      <c r="A7" s="12">
        <v>1</v>
      </c>
      <c r="B7" s="13" t="s">
        <v>19</v>
      </c>
      <c r="C7" s="14" t="s">
        <v>20</v>
      </c>
      <c r="D7" s="15">
        <v>46030</v>
      </c>
      <c r="E7" s="12">
        <v>30</v>
      </c>
      <c r="F7" s="15">
        <f t="shared" ref="F7:F26" si="0">D7+E7</f>
        <v>46060</v>
      </c>
      <c r="G7" s="16">
        <v>2780</v>
      </c>
      <c r="H7" s="16">
        <v>0</v>
      </c>
      <c r="I7" s="17">
        <f t="shared" ref="I7:I26" si="1">G7-H7</f>
        <v>2780</v>
      </c>
      <c r="J7" s="12">
        <f t="shared" ref="J7:J26" ca="1" si="2">IF(I7&lt;=0,0,MAX(0,TODAY()-F7))</f>
        <v>135</v>
      </c>
      <c r="K7" s="18" t="str">
        <f t="shared" ref="K7:K26" ca="1" si="3">IF(I7&lt;=0,"Bezahlt",IF(J7&gt;0,"Überfällig","Offen"))</f>
        <v>Überfällig</v>
      </c>
      <c r="L7" s="12" t="s">
        <v>21</v>
      </c>
      <c r="M7" s="19"/>
    </row>
    <row r="8" spans="1:13" ht="18.75" customHeight="1" x14ac:dyDescent="0.25">
      <c r="A8" s="20">
        <v>2</v>
      </c>
      <c r="B8" s="21" t="s">
        <v>22</v>
      </c>
      <c r="C8" s="22" t="s">
        <v>23</v>
      </c>
      <c r="D8" s="23">
        <v>46036</v>
      </c>
      <c r="E8" s="20">
        <v>14</v>
      </c>
      <c r="F8" s="23">
        <f t="shared" si="0"/>
        <v>46050</v>
      </c>
      <c r="G8" s="24">
        <v>1920</v>
      </c>
      <c r="H8" s="24">
        <v>1920</v>
      </c>
      <c r="I8" s="25">
        <f t="shared" si="1"/>
        <v>0</v>
      </c>
      <c r="J8" s="20">
        <f t="shared" ca="1" si="2"/>
        <v>0</v>
      </c>
      <c r="K8" s="26" t="str">
        <f t="shared" si="3"/>
        <v>Bezahlt</v>
      </c>
      <c r="L8" s="20" t="s">
        <v>21</v>
      </c>
      <c r="M8" s="27" t="s">
        <v>24</v>
      </c>
    </row>
    <row r="9" spans="1:13" ht="18.75" customHeight="1" x14ac:dyDescent="0.25">
      <c r="A9" s="12">
        <v>3</v>
      </c>
      <c r="B9" s="13" t="s">
        <v>25</v>
      </c>
      <c r="C9" s="14" t="s">
        <v>26</v>
      </c>
      <c r="D9" s="15">
        <v>46042</v>
      </c>
      <c r="E9" s="12">
        <v>30</v>
      </c>
      <c r="F9" s="15">
        <f t="shared" si="0"/>
        <v>46072</v>
      </c>
      <c r="G9" s="16">
        <v>3450</v>
      </c>
      <c r="H9" s="16">
        <v>3450</v>
      </c>
      <c r="I9" s="17">
        <f t="shared" si="1"/>
        <v>0</v>
      </c>
      <c r="J9" s="12">
        <f t="shared" ca="1" si="2"/>
        <v>0</v>
      </c>
      <c r="K9" s="18" t="str">
        <f t="shared" si="3"/>
        <v>Bezahlt</v>
      </c>
      <c r="L9" s="12" t="s">
        <v>21</v>
      </c>
      <c r="M9" s="19" t="s">
        <v>27</v>
      </c>
    </row>
    <row r="10" spans="1:13" ht="18.75" customHeight="1" x14ac:dyDescent="0.25">
      <c r="A10" s="20">
        <v>4</v>
      </c>
      <c r="B10" s="21" t="s">
        <v>28</v>
      </c>
      <c r="C10" s="22" t="s">
        <v>29</v>
      </c>
      <c r="D10" s="23">
        <v>46056</v>
      </c>
      <c r="E10" s="20">
        <v>30</v>
      </c>
      <c r="F10" s="23">
        <f t="shared" si="0"/>
        <v>46086</v>
      </c>
      <c r="G10" s="24">
        <v>2150.5</v>
      </c>
      <c r="H10" s="24">
        <v>0</v>
      </c>
      <c r="I10" s="25">
        <f t="shared" si="1"/>
        <v>2150.5</v>
      </c>
      <c r="J10" s="20">
        <f t="shared" ca="1" si="2"/>
        <v>109</v>
      </c>
      <c r="K10" s="26" t="str">
        <f t="shared" ca="1" si="3"/>
        <v>Überfällig</v>
      </c>
      <c r="L10" s="20" t="s">
        <v>30</v>
      </c>
      <c r="M10" s="27" t="s">
        <v>31</v>
      </c>
    </row>
    <row r="11" spans="1:13" ht="18.75" customHeight="1" x14ac:dyDescent="0.25">
      <c r="A11" s="12">
        <v>5</v>
      </c>
      <c r="B11" s="13" t="s">
        <v>32</v>
      </c>
      <c r="C11" s="14" t="s">
        <v>33</v>
      </c>
      <c r="D11" s="15">
        <v>46063</v>
      </c>
      <c r="E11" s="12">
        <v>14</v>
      </c>
      <c r="F11" s="15">
        <f t="shared" si="0"/>
        <v>46077</v>
      </c>
      <c r="G11" s="16">
        <v>3640</v>
      </c>
      <c r="H11" s="16">
        <v>0</v>
      </c>
      <c r="I11" s="17">
        <f t="shared" si="1"/>
        <v>3640</v>
      </c>
      <c r="J11" s="12">
        <f t="shared" ca="1" si="2"/>
        <v>118</v>
      </c>
      <c r="K11" s="18" t="str">
        <f t="shared" ca="1" si="3"/>
        <v>Überfällig</v>
      </c>
      <c r="L11" s="12" t="s">
        <v>21</v>
      </c>
      <c r="M11" s="19"/>
    </row>
    <row r="12" spans="1:13" ht="18.75" customHeight="1" x14ac:dyDescent="0.25">
      <c r="A12" s="20">
        <v>6</v>
      </c>
      <c r="B12" s="21" t="s">
        <v>34</v>
      </c>
      <c r="C12" s="22" t="s">
        <v>35</v>
      </c>
      <c r="D12" s="23">
        <v>46070</v>
      </c>
      <c r="E12" s="20">
        <v>30</v>
      </c>
      <c r="F12" s="23">
        <f t="shared" si="0"/>
        <v>46100</v>
      </c>
      <c r="G12" s="24">
        <v>1830</v>
      </c>
      <c r="H12" s="24">
        <v>680</v>
      </c>
      <c r="I12" s="25">
        <f t="shared" si="1"/>
        <v>1150</v>
      </c>
      <c r="J12" s="20">
        <f t="shared" ca="1" si="2"/>
        <v>95</v>
      </c>
      <c r="K12" s="26" t="str">
        <f t="shared" ca="1" si="3"/>
        <v>Überfällig</v>
      </c>
      <c r="L12" s="20" t="s">
        <v>36</v>
      </c>
      <c r="M12" s="27" t="s">
        <v>37</v>
      </c>
    </row>
    <row r="13" spans="1:13" ht="18.75" customHeight="1" x14ac:dyDescent="0.25">
      <c r="A13" s="12">
        <v>7</v>
      </c>
      <c r="B13" s="13" t="s">
        <v>38</v>
      </c>
      <c r="C13" s="14" t="s">
        <v>39</v>
      </c>
      <c r="D13" s="15">
        <v>46077</v>
      </c>
      <c r="E13" s="12">
        <v>30</v>
      </c>
      <c r="F13" s="15">
        <f t="shared" si="0"/>
        <v>46107</v>
      </c>
      <c r="G13" s="16">
        <v>4100</v>
      </c>
      <c r="H13" s="16">
        <v>4100</v>
      </c>
      <c r="I13" s="17">
        <f t="shared" si="1"/>
        <v>0</v>
      </c>
      <c r="J13" s="12">
        <f t="shared" ca="1" si="2"/>
        <v>0</v>
      </c>
      <c r="K13" s="18" t="str">
        <f t="shared" si="3"/>
        <v>Bezahlt</v>
      </c>
      <c r="L13" s="12" t="s">
        <v>21</v>
      </c>
      <c r="M13" s="19" t="s">
        <v>27</v>
      </c>
    </row>
    <row r="14" spans="1:13" ht="18.75" customHeight="1" x14ac:dyDescent="0.25">
      <c r="A14" s="20">
        <v>8</v>
      </c>
      <c r="B14" s="21" t="s">
        <v>40</v>
      </c>
      <c r="C14" s="22" t="s">
        <v>41</v>
      </c>
      <c r="D14" s="23">
        <v>46086</v>
      </c>
      <c r="E14" s="20">
        <v>14</v>
      </c>
      <c r="F14" s="23">
        <f t="shared" si="0"/>
        <v>46100</v>
      </c>
      <c r="G14" s="24">
        <v>5220</v>
      </c>
      <c r="H14" s="24">
        <v>0</v>
      </c>
      <c r="I14" s="25">
        <f t="shared" si="1"/>
        <v>5220</v>
      </c>
      <c r="J14" s="20">
        <f t="shared" ca="1" si="2"/>
        <v>95</v>
      </c>
      <c r="K14" s="26" t="str">
        <f t="shared" ca="1" si="3"/>
        <v>Überfällig</v>
      </c>
      <c r="L14" s="20" t="s">
        <v>42</v>
      </c>
      <c r="M14" s="27" t="s">
        <v>43</v>
      </c>
    </row>
    <row r="15" spans="1:13" ht="18.75" customHeight="1" x14ac:dyDescent="0.25">
      <c r="A15" s="12">
        <v>9</v>
      </c>
      <c r="B15" s="13" t="s">
        <v>44</v>
      </c>
      <c r="C15" s="14" t="s">
        <v>45</v>
      </c>
      <c r="D15" s="15">
        <v>46093</v>
      </c>
      <c r="E15" s="12">
        <v>30</v>
      </c>
      <c r="F15" s="15">
        <f t="shared" si="0"/>
        <v>46123</v>
      </c>
      <c r="G15" s="16">
        <v>3180</v>
      </c>
      <c r="H15" s="16">
        <v>0</v>
      </c>
      <c r="I15" s="17">
        <f t="shared" si="1"/>
        <v>3180</v>
      </c>
      <c r="J15" s="12">
        <f t="shared" ca="1" si="2"/>
        <v>72</v>
      </c>
      <c r="K15" s="18" t="str">
        <f t="shared" ca="1" si="3"/>
        <v>Überfällig</v>
      </c>
      <c r="L15" s="12" t="s">
        <v>21</v>
      </c>
      <c r="M15" s="19"/>
    </row>
    <row r="16" spans="1:13" ht="18.75" customHeight="1" x14ac:dyDescent="0.25">
      <c r="A16" s="20">
        <v>10</v>
      </c>
      <c r="B16" s="21" t="s">
        <v>46</v>
      </c>
      <c r="C16" s="22" t="s">
        <v>47</v>
      </c>
      <c r="D16" s="23">
        <v>46101</v>
      </c>
      <c r="E16" s="20">
        <v>30</v>
      </c>
      <c r="F16" s="23">
        <f t="shared" si="0"/>
        <v>46131</v>
      </c>
      <c r="G16" s="24">
        <v>6200</v>
      </c>
      <c r="H16" s="24">
        <v>6200</v>
      </c>
      <c r="I16" s="25">
        <f t="shared" si="1"/>
        <v>0</v>
      </c>
      <c r="J16" s="20">
        <f t="shared" ca="1" si="2"/>
        <v>0</v>
      </c>
      <c r="K16" s="26" t="str">
        <f t="shared" si="3"/>
        <v>Bezahlt</v>
      </c>
      <c r="L16" s="20" t="s">
        <v>21</v>
      </c>
      <c r="M16" s="27" t="s">
        <v>27</v>
      </c>
    </row>
    <row r="17" spans="1:13" ht="18.75" customHeight="1" x14ac:dyDescent="0.25">
      <c r="A17" s="12">
        <v>11</v>
      </c>
      <c r="B17" s="13" t="s">
        <v>48</v>
      </c>
      <c r="C17" s="14" t="s">
        <v>49</v>
      </c>
      <c r="D17" s="15">
        <v>46108</v>
      </c>
      <c r="E17" s="12">
        <v>14</v>
      </c>
      <c r="F17" s="15">
        <f t="shared" si="0"/>
        <v>46122</v>
      </c>
      <c r="G17" s="16">
        <v>1120</v>
      </c>
      <c r="H17" s="16">
        <v>0</v>
      </c>
      <c r="I17" s="17">
        <f t="shared" si="1"/>
        <v>1120</v>
      </c>
      <c r="J17" s="12">
        <f t="shared" ca="1" si="2"/>
        <v>73</v>
      </c>
      <c r="K17" s="18" t="str">
        <f t="shared" ca="1" si="3"/>
        <v>Überfällig</v>
      </c>
      <c r="L17" s="12" t="s">
        <v>50</v>
      </c>
      <c r="M17" s="19" t="s">
        <v>51</v>
      </c>
    </row>
    <row r="18" spans="1:13" ht="18.75" customHeight="1" x14ac:dyDescent="0.25">
      <c r="A18" s="20">
        <v>12</v>
      </c>
      <c r="B18" s="21" t="s">
        <v>52</v>
      </c>
      <c r="C18" s="22" t="s">
        <v>53</v>
      </c>
      <c r="D18" s="23">
        <v>46116</v>
      </c>
      <c r="E18" s="20">
        <v>30</v>
      </c>
      <c r="F18" s="23">
        <f t="shared" si="0"/>
        <v>46146</v>
      </c>
      <c r="G18" s="24">
        <v>7350</v>
      </c>
      <c r="H18" s="24">
        <v>0</v>
      </c>
      <c r="I18" s="25">
        <f t="shared" si="1"/>
        <v>7350</v>
      </c>
      <c r="J18" s="20">
        <f t="shared" ca="1" si="2"/>
        <v>49</v>
      </c>
      <c r="K18" s="26" t="str">
        <f t="shared" ca="1" si="3"/>
        <v>Überfällig</v>
      </c>
      <c r="L18" s="20" t="s">
        <v>21</v>
      </c>
      <c r="M18" s="27"/>
    </row>
    <row r="19" spans="1:13" ht="18.75" customHeight="1" x14ac:dyDescent="0.25">
      <c r="A19" s="12">
        <v>13</v>
      </c>
      <c r="B19" s="13" t="s">
        <v>54</v>
      </c>
      <c r="C19" s="14" t="s">
        <v>55</v>
      </c>
      <c r="D19" s="15">
        <v>46123</v>
      </c>
      <c r="E19" s="12">
        <v>14</v>
      </c>
      <c r="F19" s="15">
        <f t="shared" si="0"/>
        <v>46137</v>
      </c>
      <c r="G19" s="16">
        <v>2100</v>
      </c>
      <c r="H19" s="16">
        <v>1050</v>
      </c>
      <c r="I19" s="17">
        <f t="shared" si="1"/>
        <v>1050</v>
      </c>
      <c r="J19" s="12">
        <f t="shared" ca="1" si="2"/>
        <v>58</v>
      </c>
      <c r="K19" s="18" t="str">
        <f t="shared" ca="1" si="3"/>
        <v>Überfällig</v>
      </c>
      <c r="L19" s="12" t="s">
        <v>36</v>
      </c>
      <c r="M19" s="19" t="s">
        <v>56</v>
      </c>
    </row>
    <row r="20" spans="1:13" ht="18.75" customHeight="1" x14ac:dyDescent="0.25">
      <c r="A20" s="20">
        <v>14</v>
      </c>
      <c r="B20" s="21" t="s">
        <v>57</v>
      </c>
      <c r="C20" s="22" t="s">
        <v>58</v>
      </c>
      <c r="D20" s="23">
        <v>46130</v>
      </c>
      <c r="E20" s="20">
        <v>30</v>
      </c>
      <c r="F20" s="23">
        <f t="shared" si="0"/>
        <v>46160</v>
      </c>
      <c r="G20" s="24">
        <v>5500</v>
      </c>
      <c r="H20" s="24">
        <v>5500</v>
      </c>
      <c r="I20" s="25">
        <f t="shared" si="1"/>
        <v>0</v>
      </c>
      <c r="J20" s="20">
        <f t="shared" ca="1" si="2"/>
        <v>0</v>
      </c>
      <c r="K20" s="26" t="str">
        <f t="shared" si="3"/>
        <v>Bezahlt</v>
      </c>
      <c r="L20" s="20" t="s">
        <v>21</v>
      </c>
      <c r="M20" s="27" t="s">
        <v>27</v>
      </c>
    </row>
    <row r="21" spans="1:13" ht="18.75" customHeight="1" x14ac:dyDescent="0.25">
      <c r="A21" s="12">
        <v>15</v>
      </c>
      <c r="B21" s="13" t="s">
        <v>59</v>
      </c>
      <c r="C21" s="14" t="s">
        <v>60</v>
      </c>
      <c r="D21" s="15">
        <v>46137</v>
      </c>
      <c r="E21" s="12">
        <v>30</v>
      </c>
      <c r="F21" s="15">
        <f t="shared" si="0"/>
        <v>46167</v>
      </c>
      <c r="G21" s="16">
        <v>2760</v>
      </c>
      <c r="H21" s="16">
        <v>0</v>
      </c>
      <c r="I21" s="17">
        <f t="shared" si="1"/>
        <v>2760</v>
      </c>
      <c r="J21" s="12">
        <f t="shared" ca="1" si="2"/>
        <v>28</v>
      </c>
      <c r="K21" s="18" t="str">
        <f t="shared" ca="1" si="3"/>
        <v>Überfällig</v>
      </c>
      <c r="L21" s="12" t="s">
        <v>30</v>
      </c>
      <c r="M21" s="19" t="s">
        <v>31</v>
      </c>
    </row>
    <row r="22" spans="1:13" ht="18.75" customHeight="1" x14ac:dyDescent="0.25">
      <c r="A22" s="20">
        <v>16</v>
      </c>
      <c r="B22" s="21" t="s">
        <v>61</v>
      </c>
      <c r="C22" s="22" t="s">
        <v>62</v>
      </c>
      <c r="D22" s="23">
        <v>46148</v>
      </c>
      <c r="E22" s="20">
        <v>14</v>
      </c>
      <c r="F22" s="23">
        <f t="shared" si="0"/>
        <v>46162</v>
      </c>
      <c r="G22" s="24">
        <v>3890</v>
      </c>
      <c r="H22" s="24">
        <v>0</v>
      </c>
      <c r="I22" s="25">
        <f t="shared" si="1"/>
        <v>3890</v>
      </c>
      <c r="J22" s="20">
        <f t="shared" ca="1" si="2"/>
        <v>33</v>
      </c>
      <c r="K22" s="26" t="str">
        <f t="shared" ca="1" si="3"/>
        <v>Überfällig</v>
      </c>
      <c r="L22" s="20" t="s">
        <v>21</v>
      </c>
      <c r="M22" s="27"/>
    </row>
    <row r="23" spans="1:13" ht="18.75" customHeight="1" x14ac:dyDescent="0.25">
      <c r="A23" s="12">
        <v>17</v>
      </c>
      <c r="B23" s="13" t="s">
        <v>63</v>
      </c>
      <c r="C23" s="14" t="s">
        <v>64</v>
      </c>
      <c r="D23" s="15">
        <v>46155</v>
      </c>
      <c r="E23" s="12">
        <v>30</v>
      </c>
      <c r="F23" s="15">
        <f t="shared" si="0"/>
        <v>46185</v>
      </c>
      <c r="G23" s="16">
        <v>4800</v>
      </c>
      <c r="H23" s="16">
        <v>2400</v>
      </c>
      <c r="I23" s="17">
        <f t="shared" si="1"/>
        <v>2400</v>
      </c>
      <c r="J23" s="12">
        <f t="shared" ca="1" si="2"/>
        <v>10</v>
      </c>
      <c r="K23" s="18" t="str">
        <f t="shared" ca="1" si="3"/>
        <v>Überfällig</v>
      </c>
      <c r="L23" s="12" t="s">
        <v>36</v>
      </c>
      <c r="M23" s="19" t="s">
        <v>65</v>
      </c>
    </row>
    <row r="24" spans="1:13" ht="18.75" customHeight="1" x14ac:dyDescent="0.25">
      <c r="A24" s="20">
        <v>18</v>
      </c>
      <c r="B24" s="21" t="s">
        <v>66</v>
      </c>
      <c r="C24" s="22" t="s">
        <v>67</v>
      </c>
      <c r="D24" s="23">
        <v>46163</v>
      </c>
      <c r="E24" s="20">
        <v>14</v>
      </c>
      <c r="F24" s="23">
        <f t="shared" si="0"/>
        <v>46177</v>
      </c>
      <c r="G24" s="24">
        <v>4290</v>
      </c>
      <c r="H24" s="24">
        <v>4290</v>
      </c>
      <c r="I24" s="25">
        <f t="shared" si="1"/>
        <v>0</v>
      </c>
      <c r="J24" s="20">
        <f t="shared" ca="1" si="2"/>
        <v>0</v>
      </c>
      <c r="K24" s="26" t="str">
        <f t="shared" si="3"/>
        <v>Bezahlt</v>
      </c>
      <c r="L24" s="20" t="s">
        <v>21</v>
      </c>
      <c r="M24" s="27" t="s">
        <v>27</v>
      </c>
    </row>
    <row r="25" spans="1:13" ht="18.75" customHeight="1" x14ac:dyDescent="0.25">
      <c r="A25" s="12">
        <v>19</v>
      </c>
      <c r="B25" s="13" t="s">
        <v>68</v>
      </c>
      <c r="C25" s="14" t="s">
        <v>69</v>
      </c>
      <c r="D25" s="15">
        <v>46175</v>
      </c>
      <c r="E25" s="12">
        <v>30</v>
      </c>
      <c r="F25" s="15">
        <f t="shared" si="0"/>
        <v>46205</v>
      </c>
      <c r="G25" s="16">
        <v>1760</v>
      </c>
      <c r="H25" s="16">
        <v>0</v>
      </c>
      <c r="I25" s="17">
        <f t="shared" si="1"/>
        <v>1760</v>
      </c>
      <c r="J25" s="12">
        <f t="shared" ca="1" si="2"/>
        <v>0</v>
      </c>
      <c r="K25" s="18" t="str">
        <f t="shared" ca="1" si="3"/>
        <v>Offen</v>
      </c>
      <c r="L25" s="12" t="s">
        <v>21</v>
      </c>
      <c r="M25" s="19"/>
    </row>
    <row r="26" spans="1:13" ht="18.75" customHeight="1" x14ac:dyDescent="0.25">
      <c r="A26" s="20">
        <v>20</v>
      </c>
      <c r="B26" s="21" t="s">
        <v>70</v>
      </c>
      <c r="C26" s="22" t="s">
        <v>71</v>
      </c>
      <c r="D26" s="23">
        <v>46184</v>
      </c>
      <c r="E26" s="20">
        <v>14</v>
      </c>
      <c r="F26" s="23">
        <f t="shared" si="0"/>
        <v>46198</v>
      </c>
      <c r="G26" s="24">
        <v>3100</v>
      </c>
      <c r="H26" s="24">
        <v>0</v>
      </c>
      <c r="I26" s="25">
        <f t="shared" si="1"/>
        <v>3100</v>
      </c>
      <c r="J26" s="20">
        <f t="shared" ca="1" si="2"/>
        <v>0</v>
      </c>
      <c r="K26" s="26" t="str">
        <f t="shared" ca="1" si="3"/>
        <v>Offen</v>
      </c>
      <c r="L26" s="20" t="s">
        <v>21</v>
      </c>
      <c r="M26" s="27"/>
    </row>
    <row r="27" spans="1:13" ht="21.75" customHeight="1" x14ac:dyDescent="0.25">
      <c r="A27" s="4" t="s">
        <v>72</v>
      </c>
      <c r="B27" s="4"/>
      <c r="C27" s="4"/>
      <c r="D27" s="4"/>
      <c r="E27" s="4"/>
      <c r="F27" s="4"/>
      <c r="G27" s="28">
        <f>SUM(G7:G26)</f>
        <v>71140.5</v>
      </c>
      <c r="H27" s="28">
        <f>SUM(H7:H26)</f>
        <v>29590</v>
      </c>
      <c r="I27" s="28">
        <f>SUM(I7:I26)</f>
        <v>41550.5</v>
      </c>
      <c r="J27" s="29"/>
      <c r="K27" s="29"/>
      <c r="L27" s="29"/>
      <c r="M27" s="29"/>
    </row>
    <row r="28" spans="1:13" ht="9.75" customHeight="1" x14ac:dyDescent="0.25"/>
    <row r="29" spans="1:13" ht="12.75" customHeight="1" x14ac:dyDescent="0.25">
      <c r="A29" s="3" t="s">
        <v>73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</sheetData>
  <mergeCells count="13">
    <mergeCell ref="A27:F27"/>
    <mergeCell ref="A29:M29"/>
    <mergeCell ref="B4:C4"/>
    <mergeCell ref="D4:E4"/>
    <mergeCell ref="F4:G4"/>
    <mergeCell ref="H4:I4"/>
    <mergeCell ref="J4:M4"/>
    <mergeCell ref="A2:M2"/>
    <mergeCell ref="B3:C3"/>
    <mergeCell ref="D3:E3"/>
    <mergeCell ref="F3:G3"/>
    <mergeCell ref="H3:I3"/>
    <mergeCell ref="J3:M3"/>
  </mergeCells>
  <conditionalFormatting sqref="J7:J26">
    <cfRule type="colorScale" priority="5">
      <colorScale>
        <cfvo type="num" val="0"/>
        <cfvo type="num" val="90"/>
        <color rgb="FFFFFFFF"/>
        <color rgb="FFC0392B"/>
      </colorScale>
    </cfRule>
  </conditionalFormatting>
  <conditionalFormatting sqref="K7:K26">
    <cfRule type="expression" dxfId="2" priority="2">
      <formula>K7="Bezahlt"</formula>
    </cfRule>
    <cfRule type="expression" dxfId="1" priority="3">
      <formula>K7="Überfällig"</formula>
    </cfRule>
    <cfRule type="expression" dxfId="0" priority="4">
      <formula>K7="Offen"</formula>
    </cfRule>
  </conditionalFormatting>
  <dataValidations count="1">
    <dataValidation type="list" allowBlank="1" sqref="L7:L26" xr:uid="{00000000-0002-0000-0000-000000000000}">
      <formula1>"—,Mahnung 1,Mahnung 2,Mahnung 3,Inkasso,Teilzahlung"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0"/>
  <sheetViews>
    <sheetView showGridLines="0" zoomScaleNormal="100" workbookViewId="0"/>
  </sheetViews>
  <sheetFormatPr baseColWidth="10" defaultColWidth="8.7109375" defaultRowHeight="15" x14ac:dyDescent="0.25"/>
  <cols>
    <col min="1" max="1" width="4" customWidth="1"/>
    <col min="2" max="2" width="28" customWidth="1"/>
    <col min="3" max="4" width="18" customWidth="1"/>
    <col min="5" max="5" width="4" customWidth="1"/>
  </cols>
  <sheetData>
    <row r="1" spans="1:5" ht="9.75" customHeight="1" x14ac:dyDescent="0.25"/>
    <row r="2" spans="1:5" ht="33.75" customHeight="1" x14ac:dyDescent="0.25">
      <c r="A2" s="2" t="s">
        <v>74</v>
      </c>
      <c r="B2" s="2"/>
      <c r="C2" s="2"/>
      <c r="D2" s="2"/>
      <c r="E2" s="2"/>
    </row>
    <row r="4" spans="1:5" ht="21.75" customHeight="1" x14ac:dyDescent="0.25">
      <c r="B4" s="1" t="s">
        <v>75</v>
      </c>
      <c r="C4" s="1"/>
      <c r="D4" s="1"/>
    </row>
    <row r="5" spans="1:5" ht="18" customHeight="1" x14ac:dyDescent="0.25">
      <c r="B5" s="30" t="s">
        <v>16</v>
      </c>
      <c r="C5" s="30" t="s">
        <v>76</v>
      </c>
      <c r="D5" s="30" t="s">
        <v>77</v>
      </c>
    </row>
    <row r="6" spans="1:5" ht="18" customHeight="1" x14ac:dyDescent="0.25">
      <c r="B6" s="31" t="s">
        <v>78</v>
      </c>
      <c r="C6" s="32">
        <f ca="1">COUNTIF('Offene Posten'!K7:K26,"Offen")</f>
        <v>2</v>
      </c>
      <c r="D6" s="33">
        <f ca="1">SUMIF('Offene Posten'!K7:K26,"Offen",'Offene Posten'!I7:I26)</f>
        <v>4860</v>
      </c>
    </row>
    <row r="7" spans="1:5" ht="18" customHeight="1" x14ac:dyDescent="0.25">
      <c r="B7" s="34" t="s">
        <v>79</v>
      </c>
      <c r="C7" s="35">
        <f ca="1">COUNTIF('Offene Posten'!K7:K26,"Überfällig")</f>
        <v>12</v>
      </c>
      <c r="D7" s="36">
        <f ca="1">SUMIF('Offene Posten'!K7:K26,"Überfällig",'Offene Posten'!I7:I26)</f>
        <v>36690.5</v>
      </c>
    </row>
    <row r="8" spans="1:5" ht="18" customHeight="1" x14ac:dyDescent="0.25">
      <c r="B8" s="37" t="s">
        <v>80</v>
      </c>
      <c r="C8" s="38">
        <f ca="1">COUNTIF('Offene Posten'!K7:K26,"Bezahlt")</f>
        <v>6</v>
      </c>
      <c r="D8" s="39">
        <f ca="1">SUMIF('Offene Posten'!K7:K26,"Bezahlt",'Offene Posten'!G7:G26)</f>
        <v>25460</v>
      </c>
    </row>
    <row r="9" spans="1:5" ht="18" customHeight="1" x14ac:dyDescent="0.25">
      <c r="B9" s="40" t="s">
        <v>81</v>
      </c>
      <c r="C9" s="41">
        <f ca="1">SUM(C6:C8)</f>
        <v>20</v>
      </c>
      <c r="D9" s="42">
        <f ca="1">SUM(D6:D8)</f>
        <v>67010.5</v>
      </c>
    </row>
    <row r="11" spans="1:5" ht="21.75" customHeight="1" x14ac:dyDescent="0.25">
      <c r="B11" s="1" t="s">
        <v>82</v>
      </c>
      <c r="C11" s="1"/>
      <c r="D11" s="1"/>
    </row>
    <row r="12" spans="1:5" ht="18" customHeight="1" x14ac:dyDescent="0.25">
      <c r="B12" s="30" t="s">
        <v>83</v>
      </c>
      <c r="C12" s="30" t="s">
        <v>76</v>
      </c>
      <c r="D12" s="30" t="s">
        <v>14</v>
      </c>
    </row>
    <row r="13" spans="1:5" ht="18" customHeight="1" x14ac:dyDescent="0.25">
      <c r="B13" s="43" t="s">
        <v>84</v>
      </c>
      <c r="C13" s="38">
        <f ca="1">COUNTIFS('Offene Posten'!J7:J26,"=0",'Offene Posten'!I7:I26,"&gt;0")</f>
        <v>2</v>
      </c>
      <c r="D13" s="39">
        <f ca="1">SUMIF('Offene Posten'!J7:J26,0,'Offene Posten'!I7:I26)</f>
        <v>4860</v>
      </c>
    </row>
    <row r="14" spans="1:5" ht="18" customHeight="1" x14ac:dyDescent="0.25">
      <c r="B14" s="44" t="s">
        <v>85</v>
      </c>
      <c r="C14" s="20">
        <f ca="1">COUNTIFS('Offene Posten'!J7:J26,"&gt;0",'Offene Posten'!J7:J26,"&lt;=30")</f>
        <v>2</v>
      </c>
      <c r="D14" s="24">
        <f ca="1">SUMPRODUCT(('Offene Posten'!J7:J26&gt;0)*('Offene Posten'!J7:J26&lt;=30)*('Offene Posten'!I7:I26))</f>
        <v>5160</v>
      </c>
    </row>
    <row r="15" spans="1:5" ht="18" customHeight="1" x14ac:dyDescent="0.25">
      <c r="B15" s="45" t="s">
        <v>86</v>
      </c>
      <c r="C15" s="32">
        <f ca="1">COUNTIFS('Offene Posten'!J7:J26,"&gt;30",'Offene Posten'!J7:J26,"&lt;=60")</f>
        <v>3</v>
      </c>
      <c r="D15" s="33">
        <f ca="1">SUMPRODUCT(('Offene Posten'!J7:J26&gt;30)*('Offene Posten'!J7:J26&lt;=60)*('Offene Posten'!I7:I26))</f>
        <v>12290</v>
      </c>
    </row>
    <row r="16" spans="1:5" ht="18" customHeight="1" x14ac:dyDescent="0.25">
      <c r="B16" s="45" t="s">
        <v>87</v>
      </c>
      <c r="C16" s="32">
        <f ca="1">COUNTIFS('Offene Posten'!J7:J26,"&gt;60",'Offene Posten'!J7:J26,"&lt;=90")</f>
        <v>2</v>
      </c>
      <c r="D16" s="33">
        <f ca="1">SUMPRODUCT(('Offene Posten'!J7:J26&gt;60)*('Offene Posten'!J7:J26&lt;=90)*('Offene Posten'!I7:I26))</f>
        <v>4300</v>
      </c>
    </row>
    <row r="17" spans="2:4" ht="18" customHeight="1" x14ac:dyDescent="0.25">
      <c r="B17" s="46" t="s">
        <v>88</v>
      </c>
      <c r="C17" s="35">
        <f ca="1">COUNTIF('Offene Posten'!J7:J26,"&gt;90")</f>
        <v>5</v>
      </c>
      <c r="D17" s="36">
        <f ca="1">SUMPRODUCT(('Offene Posten'!J7:J26&gt;90)*('Offene Posten'!I7:I26))</f>
        <v>14940.5</v>
      </c>
    </row>
    <row r="18" spans="2:4" ht="18" customHeight="1" x14ac:dyDescent="0.25">
      <c r="B18" s="40" t="s">
        <v>81</v>
      </c>
      <c r="C18" s="41">
        <f ca="1">SUM(C13:C17)</f>
        <v>14</v>
      </c>
      <c r="D18" s="42">
        <f ca="1">SUM(D13:D17)</f>
        <v>41550.5</v>
      </c>
    </row>
    <row r="20" spans="2:4" ht="12.75" customHeight="1" x14ac:dyDescent="0.25">
      <c r="B20" s="3" t="s">
        <v>89</v>
      </c>
      <c r="C20" s="3"/>
      <c r="D20" s="3"/>
    </row>
  </sheetData>
  <mergeCells count="4">
    <mergeCell ref="A2:E2"/>
    <mergeCell ref="B4:D4"/>
    <mergeCell ref="B11:D11"/>
    <mergeCell ref="B20:D20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0"/>
  <sheetViews>
    <sheetView showGridLines="0" zoomScaleNormal="100" workbookViewId="0"/>
  </sheetViews>
  <sheetFormatPr baseColWidth="10" defaultColWidth="8.7109375" defaultRowHeight="15" x14ac:dyDescent="0.25"/>
  <cols>
    <col min="1" max="1" width="4" customWidth="1"/>
    <col min="2" max="2" width="26" customWidth="1"/>
    <col min="3" max="3" width="52" customWidth="1"/>
    <col min="4" max="4" width="4" customWidth="1"/>
  </cols>
  <sheetData>
    <row r="1" spans="1:4" ht="9.75" customHeight="1" x14ac:dyDescent="0.25"/>
    <row r="2" spans="1:4" ht="33.75" customHeight="1" x14ac:dyDescent="0.25">
      <c r="A2" s="2" t="s">
        <v>90</v>
      </c>
      <c r="B2" s="2"/>
      <c r="C2" s="2"/>
      <c r="D2" s="2"/>
    </row>
    <row r="4" spans="1:4" ht="19.5" customHeight="1" x14ac:dyDescent="0.25">
      <c r="B4" s="40"/>
      <c r="C4" s="47" t="s">
        <v>91</v>
      </c>
    </row>
    <row r="5" spans="1:4" ht="19.5" customHeight="1" x14ac:dyDescent="0.25">
      <c r="B5" s="48" t="s">
        <v>7</v>
      </c>
      <c r="C5" s="49" t="s">
        <v>92</v>
      </c>
    </row>
    <row r="6" spans="1:4" ht="19.5" customHeight="1" x14ac:dyDescent="0.25">
      <c r="B6" s="40" t="s">
        <v>8</v>
      </c>
      <c r="C6" s="47" t="s">
        <v>93</v>
      </c>
    </row>
    <row r="7" spans="1:4" ht="19.5" customHeight="1" x14ac:dyDescent="0.25">
      <c r="B7" s="48" t="s">
        <v>9</v>
      </c>
      <c r="C7" s="49" t="s">
        <v>94</v>
      </c>
    </row>
    <row r="8" spans="1:4" ht="19.5" customHeight="1" x14ac:dyDescent="0.25">
      <c r="B8" s="40" t="s">
        <v>10</v>
      </c>
      <c r="C8" s="47" t="s">
        <v>95</v>
      </c>
    </row>
    <row r="9" spans="1:4" ht="19.5" customHeight="1" x14ac:dyDescent="0.25">
      <c r="B9" s="48" t="s">
        <v>11</v>
      </c>
      <c r="C9" s="49" t="s">
        <v>96</v>
      </c>
    </row>
    <row r="10" spans="1:4" ht="19.5" customHeight="1" x14ac:dyDescent="0.25">
      <c r="B10" s="40" t="s">
        <v>12</v>
      </c>
      <c r="C10" s="47" t="s">
        <v>97</v>
      </c>
    </row>
    <row r="11" spans="1:4" ht="19.5" customHeight="1" x14ac:dyDescent="0.25">
      <c r="B11" s="48" t="s">
        <v>13</v>
      </c>
      <c r="C11" s="49" t="s">
        <v>98</v>
      </c>
    </row>
    <row r="12" spans="1:4" ht="19.5" customHeight="1" x14ac:dyDescent="0.25">
      <c r="B12" s="40" t="s">
        <v>14</v>
      </c>
      <c r="C12" s="47" t="s">
        <v>99</v>
      </c>
    </row>
    <row r="13" spans="1:4" ht="19.5" customHeight="1" x14ac:dyDescent="0.25">
      <c r="B13" s="48" t="s">
        <v>15</v>
      </c>
      <c r="C13" s="49" t="s">
        <v>100</v>
      </c>
    </row>
    <row r="14" spans="1:4" ht="19.5" customHeight="1" x14ac:dyDescent="0.25">
      <c r="B14" s="40" t="s">
        <v>16</v>
      </c>
      <c r="C14" s="47" t="s">
        <v>101</v>
      </c>
    </row>
    <row r="15" spans="1:4" ht="19.5" customHeight="1" x14ac:dyDescent="0.25">
      <c r="B15" s="48" t="s">
        <v>17</v>
      </c>
      <c r="C15" s="49" t="s">
        <v>102</v>
      </c>
    </row>
    <row r="16" spans="1:4" ht="19.5" customHeight="1" x14ac:dyDescent="0.25">
      <c r="B16" s="40" t="s">
        <v>18</v>
      </c>
      <c r="C16" s="47" t="s">
        <v>103</v>
      </c>
    </row>
    <row r="17" spans="2:3" ht="19.5" customHeight="1" x14ac:dyDescent="0.25">
      <c r="B17" s="48"/>
      <c r="C17" s="49" t="s">
        <v>104</v>
      </c>
    </row>
    <row r="18" spans="2:3" ht="19.5" customHeight="1" x14ac:dyDescent="0.25">
      <c r="B18" s="40" t="s">
        <v>105</v>
      </c>
      <c r="C18" s="47" t="s">
        <v>106</v>
      </c>
    </row>
    <row r="19" spans="2:3" ht="19.5" customHeight="1" x14ac:dyDescent="0.25">
      <c r="B19" s="48" t="s">
        <v>107</v>
      </c>
      <c r="C19" s="49" t="s">
        <v>108</v>
      </c>
    </row>
    <row r="20" spans="2:3" ht="19.5" customHeight="1" x14ac:dyDescent="0.25">
      <c r="B20" s="40" t="s">
        <v>109</v>
      </c>
      <c r="C20" s="47" t="s">
        <v>110</v>
      </c>
    </row>
  </sheetData>
  <mergeCells count="1">
    <mergeCell ref="A2:D2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Offene Posten</vt:lpstr>
      <vt:lpstr>Auswertung</vt:lpstr>
      <vt:lpstr>Anleitung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2026-06-22T05:45:51Z</dcterms:created>
  <dcterms:modified xsi:type="dcterms:W3CDTF">2026-06-22T06:52:33Z</dcterms:modified>
  <dc:language>en-US</dc:language>
</cp:coreProperties>
</file>