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2.xml.rels" ContentType="application/vnd.openxmlformats-package.relationship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Übersicht" sheetId="1" state="visible" r:id="rId3"/>
    <sheet name="Mitgliederliste" sheetId="2" state="visible" r:id="rId4"/>
    <sheet name="Listen" sheetId="3" state="visible" r:id="rId5"/>
  </sheets>
  <definedNames>
    <definedName function="false" hidden="false" localSheetId="1" name="_xlnm.Print_Titles" vbProcedure="false">Mitgliederliste!$1:$4</definedName>
    <definedName function="false" hidden="true" localSheetId="1" name="_xlnm._FilterDatabase" vbProcedure="false">Mitgliederliste!$A$4:$U$40</definedName>
  </definedName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sharedStrings.xml><?xml version="1.0" encoding="utf-8"?>
<sst xmlns="http://schemas.openxmlformats.org/spreadsheetml/2006/main" count="305" uniqueCount="182">
  <si>
    <t xml:space="preserve">Vereinsübersicht</t>
  </si>
  <si>
    <t xml:space="preserve">Kennzahlen · automatisch aus dem Tabellenblatt »Mitgliederliste«</t>
  </si>
  <si>
    <t xml:space="preserve">Stichtag:</t>
  </si>
  <si>
    <t xml:space="preserve">Mitglieder gesamt</t>
  </si>
  <si>
    <t xml:space="preserve">Aktive Mitglieder</t>
  </si>
  <si>
    <t xml:space="preserve">Beitragssoll / Jahr</t>
  </si>
  <si>
    <t xml:space="preserve">Offene Beiträge</t>
  </si>
  <si>
    <t xml:space="preserve">Eintritte 2026</t>
  </si>
  <si>
    <t xml:space="preserve">Geburtstage im Monat</t>
  </si>
  <si>
    <t xml:space="preserve">Mitglieder je Beitragsart</t>
  </si>
  <si>
    <t xml:space="preserve">Anzahl</t>
  </si>
  <si>
    <t xml:space="preserve">Mitglieder je Status</t>
  </si>
  <si>
    <t xml:space="preserve">Zahlungsstatus 2026</t>
  </si>
  <si>
    <t xml:space="preserve">Erwachsene</t>
  </si>
  <si>
    <t xml:space="preserve">Aktiv</t>
  </si>
  <si>
    <t xml:space="preserve">Bezahlt</t>
  </si>
  <si>
    <t xml:space="preserve">Ermäßigt</t>
  </si>
  <si>
    <t xml:space="preserve">Passiv</t>
  </si>
  <si>
    <t xml:space="preserve">Offen</t>
  </si>
  <si>
    <t xml:space="preserve">Jugend</t>
  </si>
  <si>
    <t xml:space="preserve">Ruhend</t>
  </si>
  <si>
    <t xml:space="preserve">Teilweise</t>
  </si>
  <si>
    <t xml:space="preserve">Kind</t>
  </si>
  <si>
    <t xml:space="preserve">Ausgetreten</t>
  </si>
  <si>
    <t xml:space="preserve">Befreit</t>
  </si>
  <si>
    <t xml:space="preserve">Familie</t>
  </si>
  <si>
    <t xml:space="preserve">Fördermitglied</t>
  </si>
  <si>
    <t xml:space="preserve">Ehrenmitglied</t>
  </si>
  <si>
    <t xml:space="preserve">Alle Kennzahlen aktualisieren sich automatisch. Pflege die Daten ausschließlich im Tabellenblatt »Mitgliederliste«.</t>
  </si>
  <si>
    <t xml:space="preserve">Mitgliederliste</t>
  </si>
  <si>
    <t xml:space="preserve">Mitgliederverzeichnis · Musterverein e.V. (Beispieldaten)</t>
  </si>
  <si>
    <t xml:space="preserve">Nr.</t>
  </si>
  <si>
    <t xml:space="preserve">Mitgliedsnr.</t>
  </si>
  <si>
    <t xml:space="preserve">Anrede</t>
  </si>
  <si>
    <t xml:space="preserve">Vorname</t>
  </si>
  <si>
    <t xml:space="preserve">Nachname</t>
  </si>
  <si>
    <t xml:space="preserve">Geburtsdatum</t>
  </si>
  <si>
    <t xml:space="preserve">Alter</t>
  </si>
  <si>
    <t xml:space="preserve">PLZ</t>
  </si>
  <si>
    <t xml:space="preserve">Ort</t>
  </si>
  <si>
    <t xml:space="preserve">Telefon</t>
  </si>
  <si>
    <t xml:space="preserve">E-Mail</t>
  </si>
  <si>
    <t xml:space="preserve">Beitragsart</t>
  </si>
  <si>
    <t xml:space="preserve">Status</t>
  </si>
  <si>
    <t xml:space="preserve">Eintrittsdatum</t>
  </si>
  <si>
    <t xml:space="preserve">Austrittsdatum</t>
  </si>
  <si>
    <t xml:space="preserve">Mitglied seit (J.)</t>
  </si>
  <si>
    <t xml:space="preserve">Jahresbeitrag</t>
  </si>
  <si>
    <t xml:space="preserve">Zahlweise</t>
  </si>
  <si>
    <t xml:space="preserve">Zahlungsstatus</t>
  </si>
  <si>
    <t xml:space="preserve">SEPA-Mandat</t>
  </si>
  <si>
    <t xml:space="preserve">Notizen</t>
  </si>
  <si>
    <t xml:space="preserve">M-1001</t>
  </si>
  <si>
    <t xml:space="preserve">Herr</t>
  </si>
  <si>
    <t xml:space="preserve">Klaus</t>
  </si>
  <si>
    <t xml:space="preserve">Bergmann</t>
  </si>
  <si>
    <t xml:space="preserve">28195</t>
  </si>
  <si>
    <t xml:space="preserve">Bremen</t>
  </si>
  <si>
    <t xml:space="preserve">+49 421 5550101</t>
  </si>
  <si>
    <t xml:space="preserve">k.bergmann@musterverein.de</t>
  </si>
  <si>
    <t xml:space="preserve">SEPA-Lastschrift</t>
  </si>
  <si>
    <t xml:space="preserve">Ja</t>
  </si>
  <si>
    <t xml:space="preserve">1. Vorsitzender</t>
  </si>
  <si>
    <t xml:space="preserve">M-1002</t>
  </si>
  <si>
    <t xml:space="preserve">Frau</t>
  </si>
  <si>
    <t xml:space="preserve">Birgit</t>
  </si>
  <si>
    <t xml:space="preserve">Sommer</t>
  </si>
  <si>
    <t xml:space="preserve">30159</t>
  </si>
  <si>
    <t xml:space="preserve">Hannover</t>
  </si>
  <si>
    <t xml:space="preserve">+49 511 5550102</t>
  </si>
  <si>
    <t xml:space="preserve">b.sommer@musterverein.de</t>
  </si>
  <si>
    <t xml:space="preserve">Kassenwartin</t>
  </si>
  <si>
    <t xml:space="preserve">M-1003</t>
  </si>
  <si>
    <t xml:space="preserve">Jörg</t>
  </si>
  <si>
    <t xml:space="preserve">Hauser</t>
  </si>
  <si>
    <t xml:space="preserve">80331</t>
  </si>
  <si>
    <t xml:space="preserve">München</t>
  </si>
  <si>
    <t xml:space="preserve">+49 89 5550103</t>
  </si>
  <si>
    <t xml:space="preserve">j.hauser@musterverein.de</t>
  </si>
  <si>
    <t xml:space="preserve">M-1004</t>
  </si>
  <si>
    <t xml:space="preserve">Anke</t>
  </si>
  <si>
    <t xml:space="preserve">Reinhardt</t>
  </si>
  <si>
    <t xml:space="preserve">04109</t>
  </si>
  <si>
    <t xml:space="preserve">Leipzig</t>
  </si>
  <si>
    <t xml:space="preserve">+49 341 5550104</t>
  </si>
  <si>
    <t xml:space="preserve">a.reinhardt@musterverein.de</t>
  </si>
  <si>
    <t xml:space="preserve">Überweisung</t>
  </si>
  <si>
    <t xml:space="preserve">Nein</t>
  </si>
  <si>
    <t xml:space="preserve">M-1005</t>
  </si>
  <si>
    <t xml:space="preserve">Tobias</t>
  </si>
  <si>
    <t xml:space="preserve">Engel</t>
  </si>
  <si>
    <t xml:space="preserve">50667</t>
  </si>
  <si>
    <t xml:space="preserve">Köln</t>
  </si>
  <si>
    <t xml:space="preserve">+49 221 5550105</t>
  </si>
  <si>
    <t xml:space="preserve">t.engel@musterverein.de</t>
  </si>
  <si>
    <t xml:space="preserve">Jugendabteilung</t>
  </si>
  <si>
    <t xml:space="preserve">M-1006</t>
  </si>
  <si>
    <t xml:space="preserve">Heike</t>
  </si>
  <si>
    <t xml:space="preserve">Vogt</t>
  </si>
  <si>
    <t xml:space="preserve">70173</t>
  </si>
  <si>
    <t xml:space="preserve">Stuttgart</t>
  </si>
  <si>
    <t xml:space="preserve">+49 711 5550106</t>
  </si>
  <si>
    <t xml:space="preserve">h.vogt@musterverein.de</t>
  </si>
  <si>
    <t xml:space="preserve">Bar</t>
  </si>
  <si>
    <t xml:space="preserve">M-1007</t>
  </si>
  <si>
    <t xml:space="preserve">Daniel</t>
  </si>
  <si>
    <t xml:space="preserve">Fuchs</t>
  </si>
  <si>
    <t xml:space="preserve">20095</t>
  </si>
  <si>
    <t xml:space="preserve">Hamburg</t>
  </si>
  <si>
    <t xml:space="preserve">+49 40 5550107</t>
  </si>
  <si>
    <t xml:space="preserve">d.fuchs@musterverein.de</t>
  </si>
  <si>
    <t xml:space="preserve">M-1008</t>
  </si>
  <si>
    <t xml:space="preserve">Carla</t>
  </si>
  <si>
    <t xml:space="preserve">Lehmann</t>
  </si>
  <si>
    <t xml:space="preserve">90402</t>
  </si>
  <si>
    <t xml:space="preserve">Nürnberg</t>
  </si>
  <si>
    <t xml:space="preserve">+49 911 5550108</t>
  </si>
  <si>
    <t xml:space="preserve">c.lehmann@musterverein.de</t>
  </si>
  <si>
    <t xml:space="preserve">M-1009</t>
  </si>
  <si>
    <t xml:space="preserve">Werner</t>
  </si>
  <si>
    <t xml:space="preserve">Pohl</t>
  </si>
  <si>
    <t xml:space="preserve">+49 421 5550109</t>
  </si>
  <si>
    <t xml:space="preserve">w.pohl@musterverein.de</t>
  </si>
  <si>
    <t xml:space="preserve">–</t>
  </si>
  <si>
    <t xml:space="preserve">Ehrenmitglied seit 2015</t>
  </si>
  <si>
    <t xml:space="preserve">M-1010</t>
  </si>
  <si>
    <t xml:space="preserve">Sabrina</t>
  </si>
  <si>
    <t xml:space="preserve">Kaiser</t>
  </si>
  <si>
    <t xml:space="preserve">60311</t>
  </si>
  <si>
    <t xml:space="preserve">Frankfurt</t>
  </si>
  <si>
    <t xml:space="preserve">+49 69 5550110</t>
  </si>
  <si>
    <t xml:space="preserve">s.kaiser@musterverein.de</t>
  </si>
  <si>
    <t xml:space="preserve">M-1011</t>
  </si>
  <si>
    <t xml:space="preserve">Matthias</t>
  </si>
  <si>
    <t xml:space="preserve">Scholz</t>
  </si>
  <si>
    <t xml:space="preserve">01067</t>
  </si>
  <si>
    <t xml:space="preserve">Dresden</t>
  </si>
  <si>
    <t xml:space="preserve">+49 351 5550111</t>
  </si>
  <si>
    <t xml:space="preserve">m.scholz@musterverein.de</t>
  </si>
  <si>
    <t xml:space="preserve">M-1012</t>
  </si>
  <si>
    <t xml:space="preserve">Brunner</t>
  </si>
  <si>
    <t xml:space="preserve">79098</t>
  </si>
  <si>
    <t xml:space="preserve">Freiburg</t>
  </si>
  <si>
    <t xml:space="preserve">+49 761 5550112</t>
  </si>
  <si>
    <t xml:space="preserve">fam.brunner@musterverein.de</t>
  </si>
  <si>
    <t xml:space="preserve">M-1013</t>
  </si>
  <si>
    <t xml:space="preserve">Petra</t>
  </si>
  <si>
    <t xml:space="preserve">Albrecht</t>
  </si>
  <si>
    <t xml:space="preserve">99084</t>
  </si>
  <si>
    <t xml:space="preserve">Erfurt</t>
  </si>
  <si>
    <t xml:space="preserve">+49 361 5550113</t>
  </si>
  <si>
    <t xml:space="preserve">p.albrecht@musterverein.de</t>
  </si>
  <si>
    <t xml:space="preserve">Austritt 03/2026</t>
  </si>
  <si>
    <t xml:space="preserve">M-1014</t>
  </si>
  <si>
    <t xml:space="preserve">Stefan</t>
  </si>
  <si>
    <t xml:space="preserve">Walter</t>
  </si>
  <si>
    <t xml:space="preserve">34117</t>
  </si>
  <si>
    <t xml:space="preserve">Kassel</t>
  </si>
  <si>
    <t xml:space="preserve">+49 561 5550114</t>
  </si>
  <si>
    <t xml:space="preserve">s.walter@musterverein.de</t>
  </si>
  <si>
    <t xml:space="preserve">M-1015</t>
  </si>
  <si>
    <t xml:space="preserve">Ulrike</t>
  </si>
  <si>
    <t xml:space="preserve">Decker</t>
  </si>
  <si>
    <t xml:space="preserve">24103</t>
  </si>
  <si>
    <t xml:space="preserve">Kiel</t>
  </si>
  <si>
    <t xml:space="preserve">+49 431 5550115</t>
  </si>
  <si>
    <t xml:space="preserve">u.decker@musterverein.de</t>
  </si>
  <si>
    <t xml:space="preserve">M-1016</t>
  </si>
  <si>
    <t xml:space="preserve">Andreas</t>
  </si>
  <si>
    <t xml:space="preserve">Lindner</t>
  </si>
  <si>
    <t xml:space="preserve">93047</t>
  </si>
  <si>
    <t xml:space="preserve">Regensburg</t>
  </si>
  <si>
    <t xml:space="preserve">+49 941 5550116</t>
  </si>
  <si>
    <t xml:space="preserve">a.lindner@musterverein.de</t>
  </si>
  <si>
    <t xml:space="preserve">Neuzugang</t>
  </si>
  <si>
    <t xml:space="preserve">Legende:  Blau hinterlegte Spalten = manuelle Eingabe   ·   graue Spalten (Nr., Alter, Mitglied seit, Jahresbeitrag) = automatisch berechnet.  Der Jahresbeitrag ergibt sich aus der Beitragsart (Blatt »Listen«).</t>
  </si>
  <si>
    <t xml:space="preserve">Farbhinweise automatisch:  grün = bezahlt   ·   rot = offen / Duplikat   ·   gelb = teilweise / Geburtstag im aktuellen Monat / Jubiläum (10/25/40/50 J.)   ·   grau = ausgetreten / befreit.</t>
  </si>
  <si>
    <t xml:space="preserve">Auswahllisten &amp; Beitragsstaffel</t>
  </si>
  <si>
    <t xml:space="preserve">Werte hier anpassen – sie erscheinen automatisch in den Drop-downs. Die Beträge steuern den Jahresbeitrag.</t>
  </si>
  <si>
    <t xml:space="preserve">Beitrag/Jahr</t>
  </si>
  <si>
    <t xml:space="preserve">Divers</t>
  </si>
  <si>
    <t xml:space="preserve">Firma</t>
  </si>
</sst>
</file>

<file path=xl/styles.xml><?xml version="1.0" encoding="utf-8"?>
<styleSheet xmlns="http://schemas.openxmlformats.org/spreadsheetml/2006/main">
  <numFmts count="6">
    <numFmt numFmtId="164" formatCode="General"/>
    <numFmt numFmtId="165" formatCode="dd\.mm\.yyyy"/>
    <numFmt numFmtId="166" formatCode="0"/>
    <numFmt numFmtId="167" formatCode="#,##0&quot; €&quot;"/>
    <numFmt numFmtId="168" formatCode="General"/>
    <numFmt numFmtId="169" formatCode="@"/>
  </numFmts>
  <fonts count="15">
    <font>
      <sz val="11"/>
      <color theme="1"/>
      <name val="Calibri"/>
      <family val="2"/>
      <charset val="1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sz val="18"/>
      <color rgb="FFFFFFFF"/>
      <name val="Calibri"/>
      <family val="0"/>
      <charset val="1"/>
    </font>
    <font>
      <sz val="10"/>
      <color rgb="FF6A5560"/>
      <name val="Calibri"/>
      <family val="0"/>
      <charset val="1"/>
    </font>
    <font>
      <b val="true"/>
      <sz val="10"/>
      <color rgb="FF2A2228"/>
      <name val="Calibri"/>
      <family val="0"/>
      <charset val="1"/>
    </font>
    <font>
      <b val="true"/>
      <sz val="10"/>
      <color rgb="FFB5862B"/>
      <name val="Calibri"/>
      <family val="0"/>
      <charset val="1"/>
    </font>
    <font>
      <b val="true"/>
      <sz val="9"/>
      <color rgb="FF74656D"/>
      <name val="Calibri"/>
      <family val="0"/>
      <charset val="1"/>
    </font>
    <font>
      <b val="true"/>
      <sz val="20"/>
      <color rgb="FF5E1F33"/>
      <name val="Calibri"/>
      <family val="0"/>
      <charset val="1"/>
    </font>
    <font>
      <b val="true"/>
      <sz val="10"/>
      <color rgb="FFFFFFFF"/>
      <name val="Calibri"/>
      <family val="0"/>
      <charset val="1"/>
    </font>
    <font>
      <sz val="10"/>
      <color rgb="FF2A2228"/>
      <name val="Calibri"/>
      <family val="0"/>
      <charset val="1"/>
    </font>
    <font>
      <i val="true"/>
      <sz val="9"/>
      <color rgb="FF9A8B92"/>
      <name val="Calibri"/>
      <family val="0"/>
      <charset val="1"/>
    </font>
    <font>
      <sz val="10"/>
      <color rgb="FF0000CC"/>
      <name val="Calibri"/>
      <family val="0"/>
      <charset val="1"/>
    </font>
    <font>
      <b val="true"/>
      <sz val="16"/>
      <color rgb="FFFFFFFF"/>
      <name val="Calibri"/>
      <family val="0"/>
      <charset val="1"/>
    </font>
  </fonts>
  <fills count="8">
    <fill>
      <patternFill patternType="none"/>
    </fill>
    <fill>
      <patternFill patternType="gray125"/>
    </fill>
    <fill>
      <patternFill patternType="solid">
        <fgColor rgb="FF5E1F33"/>
        <bgColor rgb="FF7B2A44"/>
      </patternFill>
    </fill>
    <fill>
      <patternFill patternType="solid">
        <fgColor rgb="FFF8F2F4"/>
        <bgColor rgb="FFF6EFF1"/>
      </patternFill>
    </fill>
    <fill>
      <patternFill patternType="solid">
        <fgColor rgb="FF7B2A44"/>
        <bgColor rgb="FF5E1F33"/>
      </patternFill>
    </fill>
    <fill>
      <patternFill patternType="solid">
        <fgColor rgb="FFFFFFFF"/>
        <bgColor rgb="FFF8F2F4"/>
      </patternFill>
    </fill>
    <fill>
      <patternFill patternType="solid">
        <fgColor rgb="FFF6EFF1"/>
        <bgColor rgb="FFF8F2F4"/>
      </patternFill>
    </fill>
    <fill>
      <patternFill patternType="solid">
        <fgColor rgb="FF9C6E7B"/>
        <bgColor rgb="FF74656D"/>
      </patternFill>
    </fill>
  </fills>
  <borders count="4">
    <border diagonalUp="false" diagonalDown="false">
      <left/>
      <right/>
      <top/>
      <bottom/>
      <diagonal/>
    </border>
    <border diagonalUp="false" diagonalDown="false">
      <left style="thin">
        <color rgb="FFE2D5D9"/>
      </left>
      <right style="thin">
        <color rgb="FFE2D5D9"/>
      </right>
      <top style="thin">
        <color rgb="FFE2D5D9"/>
      </top>
      <bottom/>
      <diagonal/>
    </border>
    <border diagonalUp="false" diagonalDown="false">
      <left style="thin">
        <color rgb="FFE2D5D9"/>
      </left>
      <right style="thin">
        <color rgb="FFE2D5D9"/>
      </right>
      <top/>
      <bottom style="thick">
        <color rgb="FFB5862B"/>
      </bottom>
      <diagonal/>
    </border>
    <border diagonalUp="false" diagonalDown="false">
      <left style="thin">
        <color rgb="FFE2D5D9"/>
      </left>
      <right style="thin">
        <color rgb="FFE2D5D9"/>
      </right>
      <top style="thin">
        <color rgb="FFE2D5D9"/>
      </top>
      <bottom style="thin">
        <color rgb="FFE2D5D9"/>
      </bottom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36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2" borderId="0" xfId="0" applyFont="true" applyBorder="true" applyAlignment="true" applyProtection="false">
      <alignment horizontal="general" vertical="center" textRotation="0" wrapText="false" indent="1" shrinkToFit="false"/>
      <protection locked="true" hidden="false"/>
    </xf>
    <xf numFmtId="164" fontId="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5" fontId="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8" fillId="3" borderId="1" xfId="0" applyFont="true" applyBorder="true" applyAlignment="true" applyProtection="false">
      <alignment horizontal="left" vertical="center" textRotation="0" wrapText="false" indent="1" shrinkToFit="false"/>
      <protection locked="true" hidden="false"/>
    </xf>
    <xf numFmtId="166" fontId="9" fillId="3" borderId="2" xfId="0" applyFont="true" applyBorder="true" applyAlignment="true" applyProtection="false">
      <alignment horizontal="left" vertical="center" textRotation="0" wrapText="false" indent="1" shrinkToFit="false"/>
      <protection locked="true" hidden="false"/>
    </xf>
    <xf numFmtId="167" fontId="9" fillId="3" borderId="2" xfId="0" applyFont="true" applyBorder="true" applyAlignment="true" applyProtection="false">
      <alignment horizontal="left" vertical="center" textRotation="0" wrapText="false" indent="1" shrinkToFit="false"/>
      <protection locked="true" hidden="false"/>
    </xf>
    <xf numFmtId="164" fontId="10" fillId="4" borderId="3" xfId="0" applyFont="true" applyBorder="true" applyAlignment="true" applyProtection="false">
      <alignment horizontal="left" vertical="center" textRotation="0" wrapText="false" indent="1" shrinkToFit="false"/>
      <protection locked="true" hidden="false"/>
    </xf>
    <xf numFmtId="164" fontId="10" fillId="4" borderId="3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1" fillId="5" borderId="3" xfId="0" applyFont="true" applyBorder="true" applyAlignment="true" applyProtection="false">
      <alignment horizontal="general" vertical="bottom" textRotation="0" wrapText="false" indent="1" shrinkToFit="false"/>
      <protection locked="true" hidden="false"/>
    </xf>
    <xf numFmtId="168" fontId="11" fillId="5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1" fillId="6" borderId="3" xfId="0" applyFont="true" applyBorder="true" applyAlignment="true" applyProtection="false">
      <alignment horizontal="general" vertical="bottom" textRotation="0" wrapText="false" indent="1" shrinkToFit="false"/>
      <protection locked="true" hidden="false"/>
    </xf>
    <xf numFmtId="168" fontId="11" fillId="6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2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10" fillId="7" borderId="3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0" fillId="4" borderId="3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6" fontId="11" fillId="5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3" fillId="5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3" fillId="5" borderId="3" xfId="0" applyFont="true" applyBorder="true" applyAlignment="true" applyProtection="false">
      <alignment horizontal="left" vertical="bottom" textRotation="0" wrapText="false" indent="1" shrinkToFit="false"/>
      <protection locked="true" hidden="false"/>
    </xf>
    <xf numFmtId="165" fontId="13" fillId="5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13" fillId="5" borderId="3" xfId="0" applyFont="true" applyBorder="true" applyAlignment="true" applyProtection="false">
      <alignment horizontal="left" vertical="bottom" textRotation="0" wrapText="false" indent="1" shrinkToFit="false"/>
      <protection locked="true" hidden="false"/>
    </xf>
    <xf numFmtId="167" fontId="11" fillId="5" borderId="3" xfId="0" applyFont="true" applyBorder="true" applyAlignment="true" applyProtection="false">
      <alignment horizontal="right" vertical="bottom" textRotation="0" wrapText="false" indent="1" shrinkToFit="false"/>
      <protection locked="true" hidden="false"/>
    </xf>
    <xf numFmtId="166" fontId="11" fillId="6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3" fillId="6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3" fillId="6" borderId="3" xfId="0" applyFont="true" applyBorder="true" applyAlignment="true" applyProtection="false">
      <alignment horizontal="left" vertical="bottom" textRotation="0" wrapText="false" indent="1" shrinkToFit="false"/>
      <protection locked="true" hidden="false"/>
    </xf>
    <xf numFmtId="165" fontId="13" fillId="6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13" fillId="6" borderId="3" xfId="0" applyFont="true" applyBorder="true" applyAlignment="true" applyProtection="false">
      <alignment horizontal="left" vertical="bottom" textRotation="0" wrapText="false" indent="1" shrinkToFit="false"/>
      <protection locked="true" hidden="false"/>
    </xf>
    <xf numFmtId="167" fontId="11" fillId="6" borderId="3" xfId="0" applyFont="true" applyBorder="true" applyAlignment="true" applyProtection="false">
      <alignment horizontal="right" vertical="bottom" textRotation="0" wrapText="false" indent="1" shrinkToFit="false"/>
      <protection locked="true" hidden="false"/>
    </xf>
    <xf numFmtId="164" fontId="14" fillId="2" borderId="0" xfId="0" applyFont="true" applyBorder="true" applyAlignment="true" applyProtection="false">
      <alignment horizontal="general" vertical="center" textRotation="0" wrapText="false" indent="1" shrinkToFit="false"/>
      <protection locked="true" hidden="false"/>
    </xf>
    <xf numFmtId="164" fontId="10" fillId="4" borderId="3" xfId="0" applyFont="true" applyBorder="true" applyAlignment="true" applyProtection="false">
      <alignment horizontal="general" vertical="center" textRotation="0" wrapText="false" indent="1" shrinkToFit="false"/>
      <protection locked="true" hidden="false"/>
    </xf>
    <xf numFmtId="164" fontId="13" fillId="5" borderId="3" xfId="0" applyFont="true" applyBorder="true" applyAlignment="true" applyProtection="false">
      <alignment horizontal="general" vertical="bottom" textRotation="0" wrapText="false" indent="1" shrinkToFit="false"/>
      <protection locked="true" hidden="false"/>
    </xf>
    <xf numFmtId="167" fontId="13" fillId="5" borderId="3" xfId="0" applyFont="true" applyBorder="true" applyAlignment="true" applyProtection="false">
      <alignment horizontal="right" vertical="bottom" textRotation="0" wrapText="false" indent="1" shrinkToFit="false"/>
      <protection locked="true" hidden="false"/>
    </xf>
    <xf numFmtId="164" fontId="13" fillId="6" borderId="3" xfId="0" applyFont="true" applyBorder="true" applyAlignment="true" applyProtection="false">
      <alignment horizontal="general" vertical="bottom" textRotation="0" wrapText="false" indent="1" shrinkToFit="false"/>
      <protection locked="true" hidden="false"/>
    </xf>
    <xf numFmtId="167" fontId="13" fillId="6" borderId="3" xfId="0" applyFont="true" applyBorder="true" applyAlignment="true" applyProtection="false">
      <alignment horizontal="right" vertical="bottom" textRotation="0" wrapText="false" indent="1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  <dxfs count="21">
    <dxf>
      <fill>
        <patternFill patternType="solid">
          <fgColor rgb="FF9C6E7B"/>
          <bgColor rgb="FF000000"/>
        </patternFill>
      </fill>
    </dxf>
    <dxf>
      <fill>
        <patternFill patternType="solid">
          <fgColor rgb="FFF6EFF1"/>
          <bgColor rgb="FF000000"/>
        </patternFill>
      </fill>
    </dxf>
    <dxf>
      <fill>
        <patternFill patternType="solid">
          <fgColor rgb="FFFFFFFF"/>
          <bgColor rgb="FF000000"/>
        </patternFill>
      </fill>
    </dxf>
    <dxf>
      <fill>
        <patternFill patternType="solid">
          <fgColor rgb="FF2A2228"/>
          <bgColor rgb="FF000000"/>
        </patternFill>
      </fill>
    </dxf>
    <dxf>
      <fill>
        <patternFill patternType="solid">
          <fgColor rgb="FF7B2A44"/>
          <bgColor rgb="FF000000"/>
        </patternFill>
      </fill>
    </dxf>
    <dxf>
      <fill>
        <patternFill patternType="solid">
          <fgColor rgb="FF0000CC"/>
          <bgColor rgb="FF000000"/>
        </patternFill>
      </fill>
    </dxf>
    <dxf>
      <fill>
        <patternFill patternType="solid">
          <fgColor rgb="FFF4E6C2"/>
          <bgColor rgb="FF000000"/>
        </patternFill>
      </fill>
    </dxf>
    <dxf>
      <fill>
        <patternFill patternType="solid">
          <fgColor rgb="FF8A6410"/>
          <bgColor rgb="FF000000"/>
        </patternFill>
      </fill>
    </dxf>
    <dxf>
      <fill>
        <patternFill patternType="solid">
          <fgColor rgb="FFE5E2E3"/>
          <bgColor rgb="FF000000"/>
        </patternFill>
      </fill>
    </dxf>
    <dxf>
      <fill>
        <patternFill patternType="solid">
          <fgColor rgb="FFFCE7BE"/>
          <bgColor rgb="FF000000"/>
        </patternFill>
      </fill>
    </dxf>
    <dxf>
      <fill>
        <patternFill patternType="solid">
          <fgColor rgb="FF6B6470"/>
          <bgColor rgb="FF000000"/>
        </patternFill>
      </fill>
    </dxf>
    <dxf>
      <fill>
        <patternFill patternType="solid">
          <fgColor rgb="FF8A5A00"/>
          <bgColor rgb="FF000000"/>
        </patternFill>
      </fill>
    </dxf>
    <dxf>
      <fill>
        <patternFill patternType="solid">
          <fgColor rgb="FFD8EAD7"/>
          <bgColor rgb="FF000000"/>
        </patternFill>
      </fill>
    </dxf>
    <dxf>
      <fill>
        <patternFill patternType="solid">
          <fgColor rgb="FFF7D4D4"/>
          <bgColor rgb="FF000000"/>
        </patternFill>
      </fill>
    </dxf>
    <dxf>
      <fill>
        <patternFill patternType="solid">
          <fgColor rgb="FF2E6B33"/>
          <bgColor rgb="FF000000"/>
        </patternFill>
      </fill>
    </dxf>
    <dxf>
      <fill>
        <patternFill patternType="solid">
          <fgColor rgb="FFA12121"/>
          <bgColor rgb="FF000000"/>
        </patternFill>
      </fill>
    </dxf>
    <dxf>
      <font>
        <name val="Calibri"/>
        <charset val="1"/>
        <family val="0"/>
        <b val="1"/>
        <color rgb="FFA12121"/>
        <sz val="10"/>
      </font>
      <fill>
        <patternFill>
          <bgColor rgb="FFF7D4D4"/>
        </patternFill>
      </fill>
    </dxf>
    <dxf>
      <font>
        <name val="Calibri"/>
        <charset val="1"/>
        <family val="0"/>
        <color rgb="FF2E6B33"/>
        <sz val="10"/>
      </font>
      <fill>
        <patternFill>
          <bgColor rgb="FFD8EAD7"/>
        </patternFill>
      </fill>
    </dxf>
    <dxf>
      <font>
        <name val="Calibri"/>
        <charset val="1"/>
        <family val="0"/>
        <color rgb="FF8A5A00"/>
        <sz val="10"/>
      </font>
      <fill>
        <patternFill>
          <bgColor rgb="FFFCE7BE"/>
        </patternFill>
      </fill>
    </dxf>
    <dxf>
      <font>
        <name val="Calibri"/>
        <charset val="1"/>
        <family val="0"/>
        <i val="1"/>
        <color rgb="FF6B6470"/>
        <sz val="10"/>
      </font>
      <fill>
        <patternFill>
          <bgColor rgb="FFE5E2E3"/>
        </patternFill>
      </fill>
    </dxf>
    <dxf>
      <font>
        <name val="Calibri"/>
        <charset val="1"/>
        <family val="0"/>
        <b val="1"/>
        <color rgb="FF8A6410"/>
        <sz val="10"/>
      </font>
      <fill>
        <patternFill>
          <bgColor rgb="FFF4E6C2"/>
        </patternFill>
      </fill>
    </dxf>
  </dxfs>
  <colors>
    <indexedColors>
      <rgbColor rgb="FF000000"/>
      <rgbColor rgb="FFFFFFFF"/>
      <rgbColor rgb="FFFF0000"/>
      <rgbColor rgb="FF00FF00"/>
      <rgbColor rgb="FF0000CC"/>
      <rgbColor rgb="FFFFFF00"/>
      <rgbColor rgb="FFFF00FF"/>
      <rgbColor rgb="FF00FFFF"/>
      <rgbColor rgb="FF800000"/>
      <rgbColor rgb="FF2E6B33"/>
      <rgbColor rgb="FF000080"/>
      <rgbColor rgb="FF8A6410"/>
      <rgbColor rgb="FF800080"/>
      <rgbColor rgb="FF008080"/>
      <rgbColor rgb="FFF4E6C2"/>
      <rgbColor rgb="FF9C6E7B"/>
      <rgbColor rgb="FF9999FF"/>
      <rgbColor rgb="FF7B2A44"/>
      <rgbColor rgb="FFF8F2F4"/>
      <rgbColor rgb="FFF6EFF1"/>
      <rgbColor rgb="FF5E1F33"/>
      <rgbColor rgb="FFFF8080"/>
      <rgbColor rgb="FF0066CC"/>
      <rgbColor rgb="FFE2D5D9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E5E2E3"/>
      <rgbColor rgb="FFD8EAD7"/>
      <rgbColor rgb="FFFCE7BE"/>
      <rgbColor rgb="FF99CCFF"/>
      <rgbColor rgb="FFFF99CC"/>
      <rgbColor rgb="FFCC99FF"/>
      <rgbColor rgb="FFF7D4D4"/>
      <rgbColor rgb="FF3366FF"/>
      <rgbColor rgb="FF33CCCC"/>
      <rgbColor rgb="FF99CC00"/>
      <rgbColor rgb="FFFFCC00"/>
      <rgbColor rgb="FFB5862B"/>
      <rgbColor rgb="FFFF6600"/>
      <rgbColor rgb="FF6B6470"/>
      <rgbColor rgb="FF9A8B92"/>
      <rgbColor rgb="FF003366"/>
      <rgbColor rgb="FF74656D"/>
      <rgbColor rgb="FF003300"/>
      <rgbColor rgb="FF8A5A00"/>
      <rgbColor rgb="FFA12121"/>
      <rgbColor rgb="FF6A5560"/>
      <rgbColor rgb="FF333399"/>
      <rgbColor rgb="FF2A2228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sharedStrings" Target="sharedStrings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/>
</file>

<file path=xl/theme/theme1.xml><?xml version="1.0" encoding="utf-8"?>
<a:theme xmlns:a="http://schemas.openxmlformats.org/drawingml/2006/main" xmlns:r="http://schemas.openxmlformats.org/officeDocument/2006/relationships" name="Office Theme">
  <a:themeElements>
    <a:clrScheme name="Office">
      <a:dk1>
        <a:srgbClr val="000000"/>
      </a:dk1>
      <a:lt1>
        <a:srgbClr val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itchFamily="0" charset="1"/>
        <a:ea typeface=""/>
        <a:cs typeface=""/>
      </a:majorFont>
      <a:minorFont>
        <a:latin typeface="Calibri" pitchFamily="0" charset="1"/>
        <a:ea typeface=""/>
        <a:cs typeface=""/>
      </a:minorFont>
    </a:fontScheme>
    <a:fmtScheme>
      <a:fillStyleLst>
        <a:solidFill>
          <a:schemeClr val="phClr"/>
        </a:solidFill>
        <a:gradFill>
          <a:gsLst>
            <a:gs pos="0">
              <a:schemeClr val="phClr">
                <a:tint val="50000"/>
              </a:schemeClr>
            </a:gs>
            <a:gs pos="35000">
              <a:schemeClr val="phClr">
                <a:tint val="37000"/>
              </a:schemeClr>
            </a:gs>
            <a:gs pos="100000">
              <a:schemeClr val="phClr">
                <a:tint val="15000"/>
              </a:schemeClr>
            </a:gs>
          </a:gsLst>
          <a:lin ang="16200000" scaled="1"/>
          <a:tileRect l="0" t="0" r="0" b="0"/>
        </a:gradFill>
        <a:gradFill>
          <a:gsLst>
            <a:gs pos="0">
              <a:schemeClr val="phClr">
                <a:shade val="51000"/>
              </a:schemeClr>
            </a:gs>
            <a:gs pos="80000">
              <a:schemeClr val="phClr">
                <a:shade val="93000"/>
              </a:schemeClr>
            </a:gs>
            <a:gs pos="100000">
              <a:schemeClr val="phClr">
                <a:shade val="94000"/>
              </a:schemeClr>
            </a:gs>
          </a:gsLst>
          <a:lin ang="16200000" scaled="0"/>
          <a:tileRect l="0" t="0" r="0" b="0"/>
        </a:gradFill>
      </a:fillStyleLst>
      <a:lnStyleLst>
        <a:ln w="9525" cap="flat" cmpd="sng" algn="ctr">
          <a:prstDash val="solid"/>
        </a:ln>
        <a:ln w="25400" cap="flat" cmpd="sng" algn="ctr">
          <a:prstDash val="solid"/>
        </a:ln>
        <a:ln w="38100" cap="flat" cmpd="sng" algn="ctr"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>
          <a:gsLst>
            <a:gs pos="0">
              <a:schemeClr val="phClr">
                <a:tint val="40000"/>
              </a:schemeClr>
            </a:gs>
            <a:gs pos="40000">
              <a:schemeClr val="phClr">
                <a:tint val="45000"/>
                <a:shade val="99000"/>
              </a:schemeClr>
            </a:gs>
            <a:gs pos="100000">
              <a:schemeClr val="phClr">
                <a:shade val="20000"/>
              </a:schemeClr>
            </a:gs>
          </a:gsLst>
          <a:path path="circle">
            <a:fillToRect l="50000" t="-80000" r="50000" b="180000"/>
          </a:path>
          <a:tileRect l="0" t="0" r="0" b="0"/>
        </a:gradFill>
        <a:gradFill>
          <a:gsLst>
            <a:gs pos="0">
              <a:schemeClr val="phClr">
                <a:tint val="80000"/>
              </a:schemeClr>
            </a:gs>
            <a:gs pos="100000">
              <a:schemeClr val="phClr">
                <a:shade val="30000"/>
              </a:schemeClr>
            </a:gs>
          </a:gsLst>
          <a:path path="circle">
            <a:fillToRect l="50000" t="50000" r="50000" b="50000"/>
          </a:path>
          <a:tileRect l="0" t="0" r="0" b="0"/>
        </a:gradFill>
      </a:bgFillStyleLst>
    </a:fmtScheme>
  </a:themeElements>
</a:theme>
</file>

<file path=xl/worksheets/_rels/sheet2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K19"/>
  <sheetViews>
    <sheetView showFormulas="false" showGridLines="fals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6796875" defaultRowHeight="15" zeroHeight="false" outlineLevelRow="0" outlineLevelCol="0"/>
  <cols>
    <col collapsed="false" customWidth="true" hidden="false" outlineLevel="0" max="1" min="1" style="0" width="22"/>
    <col collapsed="false" customWidth="true" hidden="false" outlineLevel="0" max="2" min="2" style="0" width="11"/>
    <col collapsed="false" customWidth="true" hidden="false" outlineLevel="0" max="3" min="3" style="0" width="3"/>
    <col collapsed="false" customWidth="true" hidden="false" outlineLevel="0" max="4" min="4" style="0" width="22"/>
    <col collapsed="false" customWidth="true" hidden="false" outlineLevel="0" max="5" min="5" style="0" width="11"/>
    <col collapsed="false" customWidth="true" hidden="false" outlineLevel="0" max="6" min="6" style="0" width="3"/>
    <col collapsed="false" customWidth="true" hidden="false" outlineLevel="0" max="7" min="7" style="0" width="17"/>
    <col collapsed="false" customWidth="true" hidden="false" outlineLevel="0" max="8" min="8" style="0" width="11"/>
    <col collapsed="false" customWidth="true" hidden="false" outlineLevel="0" max="9" min="9" style="0" width="3"/>
    <col collapsed="false" customWidth="true" hidden="false" outlineLevel="0" max="10" min="10" style="0" width="13"/>
    <col collapsed="false" customWidth="true" hidden="false" outlineLevel="0" max="11" min="11" style="0" width="4"/>
  </cols>
  <sheetData>
    <row r="1" customFormat="false" ht="33.75" hidden="false" customHeight="true" outlineLevel="0" collapsed="false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customFormat="false" ht="18" hidden="false" customHeight="true" outlineLevel="0" collapsed="false">
      <c r="A2" s="2" t="s">
        <v>1</v>
      </c>
      <c r="B2" s="2"/>
      <c r="C2" s="2"/>
      <c r="D2" s="2"/>
      <c r="E2" s="2"/>
      <c r="F2" s="2"/>
      <c r="H2" s="3" t="s">
        <v>2</v>
      </c>
      <c r="I2" s="3"/>
      <c r="J2" s="4" t="n">
        <f aca="false">Mitgliederliste!$U$2</f>
        <v>46198</v>
      </c>
    </row>
    <row r="4" customFormat="false" ht="15.75" hidden="false" customHeight="true" outlineLevel="0" collapsed="false">
      <c r="A4" s="5" t="s">
        <v>3</v>
      </c>
      <c r="B4" s="5"/>
      <c r="D4" s="5" t="s">
        <v>4</v>
      </c>
      <c r="E4" s="5"/>
      <c r="G4" s="5" t="s">
        <v>5</v>
      </c>
      <c r="H4" s="5"/>
    </row>
    <row r="5" customFormat="false" ht="30" hidden="false" customHeight="true" outlineLevel="0" collapsed="false">
      <c r="A5" s="6" t="n">
        <f aca="false">COUNTA(Mitgliederliste!$B$5:$B$40)</f>
        <v>16</v>
      </c>
      <c r="B5" s="6"/>
      <c r="D5" s="6" t="n">
        <f aca="false">COUNTIF(Mitgliederliste!$M$5:$M$40,"Aktiv")</f>
        <v>13</v>
      </c>
      <c r="E5" s="6"/>
      <c r="G5" s="7" t="n">
        <f aca="false">SUMIFS(Mitgliederliste!$Q$5:$Q$40,Mitgliederliste!$M$5:$M$40,"&lt;&gt;Ausgetreten")</f>
        <v>1488</v>
      </c>
      <c r="H5" s="7"/>
    </row>
    <row r="7" customFormat="false" ht="15.75" hidden="false" customHeight="true" outlineLevel="0" collapsed="false">
      <c r="A7" s="5" t="s">
        <v>6</v>
      </c>
      <c r="B7" s="5"/>
      <c r="D7" s="5" t="s">
        <v>7</v>
      </c>
      <c r="E7" s="5"/>
      <c r="G7" s="5" t="s">
        <v>8</v>
      </c>
      <c r="H7" s="5"/>
    </row>
    <row r="8" customFormat="false" ht="30" hidden="false" customHeight="true" outlineLevel="0" collapsed="false">
      <c r="A8" s="7" t="n">
        <f aca="false">SUMIFS(Mitgliederliste!$Q$5:$Q$40,Mitgliederliste!$S$5:$S$40,"Offen")</f>
        <v>540</v>
      </c>
      <c r="B8" s="7"/>
      <c r="D8" s="6" t="n">
        <f aca="false">COUNTIFS(Mitgliederliste!$N$5:$N$40,"&gt;="&amp;DATE(YEAR(Mitgliederliste!$U$2),1,1),Mitgliederliste!$N$5:$N$40,"&lt;="&amp;DATE(YEAR(Mitgliederliste!$U$2),12,31))</f>
        <v>1</v>
      </c>
      <c r="E8" s="6"/>
      <c r="G8" s="6" t="n">
        <f aca="false">SUMPRODUCT((MONTH(Mitgliederliste!$F$5:$F$40)=MONTH(Mitgliederliste!$U$2))*(Mitgliederliste!$F$5:$F$40&lt;&gt;""))</f>
        <v>4</v>
      </c>
      <c r="H8" s="6"/>
    </row>
    <row r="10" customFormat="false" ht="18" hidden="false" customHeight="true" outlineLevel="0" collapsed="false">
      <c r="A10" s="8" t="s">
        <v>9</v>
      </c>
      <c r="B10" s="9" t="s">
        <v>10</v>
      </c>
      <c r="D10" s="8" t="s">
        <v>11</v>
      </c>
      <c r="E10" s="9" t="s">
        <v>10</v>
      </c>
      <c r="G10" s="8" t="s">
        <v>12</v>
      </c>
      <c r="H10" s="9" t="s">
        <v>10</v>
      </c>
    </row>
    <row r="11" customFormat="false" ht="15" hidden="false" customHeight="false" outlineLevel="0" collapsed="false">
      <c r="A11" s="10" t="s">
        <v>13</v>
      </c>
      <c r="B11" s="11" t="n">
        <f aca="false">COUNTIF(Mitgliederliste!$L$5:$L$40,A11)</f>
        <v>8</v>
      </c>
      <c r="D11" s="10" t="s">
        <v>14</v>
      </c>
      <c r="E11" s="11" t="n">
        <f aca="false">COUNTIF(Mitgliederliste!$M$5:$M$40,D11)</f>
        <v>13</v>
      </c>
      <c r="G11" s="10" t="s">
        <v>15</v>
      </c>
      <c r="H11" s="11" t="n">
        <f aca="false">COUNTIF(Mitgliederliste!$S$5:$S$40,G11)</f>
        <v>7</v>
      </c>
    </row>
    <row r="12" customFormat="false" ht="15" hidden="false" customHeight="false" outlineLevel="0" collapsed="false">
      <c r="A12" s="12" t="s">
        <v>16</v>
      </c>
      <c r="B12" s="13" t="n">
        <f aca="false">COUNTIF(Mitgliederliste!$L$5:$L$40,A12)</f>
        <v>2</v>
      </c>
      <c r="D12" s="12" t="s">
        <v>17</v>
      </c>
      <c r="E12" s="13" t="n">
        <f aca="false">COUNTIF(Mitgliederliste!$M$5:$M$40,D12)</f>
        <v>1</v>
      </c>
      <c r="G12" s="12" t="s">
        <v>18</v>
      </c>
      <c r="H12" s="13" t="n">
        <f aca="false">COUNTIF(Mitgliederliste!$S$5:$S$40,G12)</f>
        <v>4</v>
      </c>
    </row>
    <row r="13" customFormat="false" ht="15" hidden="false" customHeight="false" outlineLevel="0" collapsed="false">
      <c r="A13" s="10" t="s">
        <v>19</v>
      </c>
      <c r="B13" s="11" t="n">
        <f aca="false">COUNTIF(Mitgliederliste!$L$5:$L$40,A13)</f>
        <v>1</v>
      </c>
      <c r="D13" s="10" t="s">
        <v>20</v>
      </c>
      <c r="E13" s="11" t="n">
        <f aca="false">COUNTIF(Mitgliederliste!$M$5:$M$40,D13)</f>
        <v>1</v>
      </c>
      <c r="G13" s="10" t="s">
        <v>21</v>
      </c>
      <c r="H13" s="11" t="n">
        <f aca="false">COUNTIF(Mitgliederliste!$S$5:$S$40,G13)</f>
        <v>2</v>
      </c>
    </row>
    <row r="14" customFormat="false" ht="15" hidden="false" customHeight="false" outlineLevel="0" collapsed="false">
      <c r="A14" s="12" t="s">
        <v>22</v>
      </c>
      <c r="B14" s="13" t="n">
        <f aca="false">COUNTIF(Mitgliederliste!$L$5:$L$40,A14)</f>
        <v>1</v>
      </c>
      <c r="D14" s="12" t="s">
        <v>23</v>
      </c>
      <c r="E14" s="13" t="n">
        <f aca="false">COUNTIF(Mitgliederliste!$M$5:$M$40,D14)</f>
        <v>1</v>
      </c>
      <c r="G14" s="12" t="s">
        <v>24</v>
      </c>
      <c r="H14" s="13" t="n">
        <f aca="false">COUNTIF(Mitgliederliste!$S$5:$S$40,G14)</f>
        <v>3</v>
      </c>
    </row>
    <row r="15" customFormat="false" ht="15" hidden="false" customHeight="false" outlineLevel="0" collapsed="false">
      <c r="A15" s="10" t="s">
        <v>25</v>
      </c>
      <c r="B15" s="11" t="n">
        <f aca="false">COUNTIF(Mitgliederliste!$L$5:$L$40,A15)</f>
        <v>2</v>
      </c>
    </row>
    <row r="16" customFormat="false" ht="15" hidden="false" customHeight="false" outlineLevel="0" collapsed="false">
      <c r="A16" s="12" t="s">
        <v>26</v>
      </c>
      <c r="B16" s="13" t="n">
        <f aca="false">COUNTIF(Mitgliederliste!$L$5:$L$40,A16)</f>
        <v>1</v>
      </c>
    </row>
    <row r="17" customFormat="false" ht="15" hidden="false" customHeight="false" outlineLevel="0" collapsed="false">
      <c r="A17" s="10" t="s">
        <v>27</v>
      </c>
      <c r="B17" s="11" t="n">
        <f aca="false">COUNTIF(Mitgliederliste!$L$5:$L$40,A17)</f>
        <v>1</v>
      </c>
    </row>
    <row r="19" customFormat="false" ht="15" hidden="false" customHeight="false" outlineLevel="0" collapsed="false">
      <c r="A19" s="14" t="s">
        <v>28</v>
      </c>
      <c r="B19" s="14"/>
      <c r="C19" s="14"/>
      <c r="D19" s="14"/>
      <c r="E19" s="14"/>
      <c r="F19" s="14"/>
      <c r="G19" s="14"/>
      <c r="H19" s="14"/>
      <c r="I19" s="14"/>
      <c r="J19" s="14"/>
      <c r="K19" s="14"/>
    </row>
  </sheetData>
  <mergeCells count="16">
    <mergeCell ref="A1:K1"/>
    <mergeCell ref="A2:F2"/>
    <mergeCell ref="H2:I2"/>
    <mergeCell ref="A4:B4"/>
    <mergeCell ref="D4:E4"/>
    <mergeCell ref="G4:H4"/>
    <mergeCell ref="A5:B5"/>
    <mergeCell ref="D5:E5"/>
    <mergeCell ref="G5:H5"/>
    <mergeCell ref="A7:B7"/>
    <mergeCell ref="D7:E7"/>
    <mergeCell ref="G7:H7"/>
    <mergeCell ref="A8:B8"/>
    <mergeCell ref="D8:E8"/>
    <mergeCell ref="G8:H8"/>
    <mergeCell ref="A19:K19"/>
  </mergeCells>
  <conditionalFormatting sqref="B11:B17">
    <cfRule type="dataBar" priority="2">
      <dataBar showValue="1" minLength="10" maxLength="90">
        <cfvo type="num" val="0"/>
        <cfvo type="max" val="0"/>
        <color rgb="FFB5862B"/>
      </dataBar>
      <extLst>
        <ext xmlns:x14="http://schemas.microsoft.com/office/spreadsheetml/2009/9/main" uri="{B025F937-C7B1-47D3-B67F-A62EFF666E3E}">
          <x14:id>{AE12394D-6773-4731-AC1B-2FBB4010B5EF}</x14:id>
        </ext>
      </extLst>
    </cfRule>
  </conditionalFormatting>
  <conditionalFormatting sqref="E11:E14">
    <cfRule type="dataBar" priority="3">
      <dataBar showValue="1" minLength="10" maxLength="90">
        <cfvo type="num" val="0"/>
        <cfvo type="max" val="0"/>
        <color rgb="FFB5862B"/>
      </dataBar>
      <extLst>
        <ext xmlns:x14="http://schemas.microsoft.com/office/spreadsheetml/2009/9/main" uri="{B025F937-C7B1-47D3-B67F-A62EFF666E3E}">
          <x14:id>{90C95A88-FCBF-4E8D-9958-F3E4B06C8CAF}</x14:id>
        </ext>
      </extLst>
    </cfRule>
  </conditionalFormatting>
  <conditionalFormatting sqref="H11:H14">
    <cfRule type="dataBar" priority="4">
      <dataBar showValue="1" minLength="10" maxLength="90">
        <cfvo type="num" val="0"/>
        <cfvo type="max" val="0"/>
        <color rgb="FFB5862B"/>
      </dataBar>
      <extLst>
        <ext xmlns:x14="http://schemas.microsoft.com/office/spreadsheetml/2009/9/main" uri="{B025F937-C7B1-47D3-B67F-A62EFF666E3E}">
          <x14:id>{30C231EF-F114-48BF-AF5C-D892AB7988A9}</x14:id>
        </ext>
      </extLst>
    </cfRule>
  </conditionalFormatting>
  <printOptions headings="false" gridLines="false" gridLinesSet="true" horizontalCentered="false" verticalCentered="false"/>
  <pageMargins left="0.4" right="0.4" top="0.5" bottom="0.5" header="0.511811023622047" footer="0.511811023622047"/>
  <pageSetup paperSize="1" scale="100" fitToWidth="1" fitToHeight="0" pageOrder="downThenOver" orientation="portrait" blackAndWhite="false" draft="false" cellComments="none" horizontalDpi="300" verticalDpi="300" copies="1"/>
  <headerFooter differentFirst="false" differentOddEven="false">
    <oddHeader/>
    <oddFooter/>
  </headerFooter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AE12394D-6773-4731-AC1B-2FBB4010B5EF}">
            <x14:dataBar minLength="10" maxLength="90" axisPosition="none" gradient="true">
              <x14:cfvo type="num">
                <xm:f>0</xm:f>
              </x14:cfvo>
              <x14:cfvo type="max"/>
              <x14:negativeFillColor rgb="FFB5862B"/>
              <x14:axisColor rgb="FF000000"/>
            </x14:dataBar>
          </x14:cfRule>
          <xm:sqref>B11:B17</xm:sqref>
        </x14:conditionalFormatting>
        <x14:conditionalFormatting xmlns:xm="http://schemas.microsoft.com/office/excel/2006/main">
          <x14:cfRule type="dataBar" id="{90C95A88-FCBF-4E8D-9958-F3E4B06C8CAF}">
            <x14:dataBar minLength="10" maxLength="90" axisPosition="none" gradient="true">
              <x14:cfvo type="num">
                <xm:f>0</xm:f>
              </x14:cfvo>
              <x14:cfvo type="max"/>
              <x14:negativeFillColor rgb="FFB5862B"/>
              <x14:axisColor rgb="FF000000"/>
            </x14:dataBar>
          </x14:cfRule>
          <xm:sqref>E11:E14</xm:sqref>
        </x14:conditionalFormatting>
        <x14:conditionalFormatting xmlns:xm="http://schemas.microsoft.com/office/excel/2006/main">
          <x14:cfRule type="dataBar" id="{30C231EF-F114-48BF-AF5C-D892AB7988A9}">
            <x14:dataBar minLength="10" maxLength="90" axisPosition="none" gradient="true">
              <x14:cfvo type="num">
                <xm:f>0</xm:f>
              </x14:cfvo>
              <x14:cfvo type="max"/>
              <x14:negativeFillColor rgb="FFB5862B"/>
              <x14:axisColor rgb="FF000000"/>
            </x14:dataBar>
          </x14:cfRule>
          <xm:sqref>H11:H14</xm:sqref>
        </x14:conditionalFormatting>
      </x14:conditionalFormatting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U43"/>
  <sheetViews>
    <sheetView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pane xSplit="5" ySplit="4" topLeftCell="F5" activePane="bottomRight" state="frozen"/>
      <selection pane="topLeft" activeCell="A1" activeCellId="0" sqref="A1"/>
      <selection pane="topRight" activeCell="F1" activeCellId="0" sqref="F1"/>
      <selection pane="bottomLeft" activeCell="A5" activeCellId="0" sqref="A5"/>
      <selection pane="bottomRight" activeCell="A1" activeCellId="0" sqref="A1"/>
    </sheetView>
  </sheetViews>
  <sheetFormatPr defaultColWidth="8.6796875" defaultRowHeight="15" zeroHeight="false" outlineLevelRow="0" outlineLevelCol="0"/>
  <cols>
    <col collapsed="false" customWidth="true" hidden="false" outlineLevel="0" max="1" min="1" style="0" width="5"/>
    <col collapsed="false" customWidth="true" hidden="false" outlineLevel="0" max="2" min="2" style="0" width="13"/>
    <col collapsed="false" customWidth="true" hidden="false" outlineLevel="0" max="3" min="3" style="0" width="10"/>
    <col collapsed="false" customWidth="true" hidden="false" outlineLevel="0" max="4" min="4" style="0" width="13"/>
    <col collapsed="false" customWidth="true" hidden="false" outlineLevel="0" max="5" min="5" style="0" width="14"/>
    <col collapsed="false" customWidth="true" hidden="false" outlineLevel="0" max="6" min="6" style="0" width="13"/>
    <col collapsed="false" customWidth="true" hidden="false" outlineLevel="0" max="7" min="7" style="0" width="7"/>
    <col collapsed="false" customWidth="true" hidden="false" outlineLevel="0" max="8" min="8" style="0" width="8"/>
    <col collapsed="false" customWidth="true" hidden="false" outlineLevel="0" max="9" min="9" style="0" width="15"/>
    <col collapsed="false" customWidth="true" hidden="false" outlineLevel="0" max="10" min="10" style="0" width="16"/>
    <col collapsed="false" customWidth="true" hidden="false" outlineLevel="0" max="11" min="11" style="0" width="26"/>
    <col collapsed="false" customWidth="true" hidden="false" outlineLevel="0" max="12" min="12" style="0" width="15"/>
    <col collapsed="false" customWidth="true" hidden="false" outlineLevel="0" max="14" min="13" style="0" width="13"/>
    <col collapsed="false" customWidth="true" hidden="false" outlineLevel="0" max="15" min="15" style="0" width="14"/>
    <col collapsed="false" customWidth="true" hidden="false" outlineLevel="0" max="16" min="16" style="0" width="10"/>
    <col collapsed="false" customWidth="true" hidden="false" outlineLevel="0" max="17" min="17" style="0" width="13"/>
    <col collapsed="false" customWidth="true" hidden="false" outlineLevel="0" max="18" min="18" style="0" width="16"/>
    <col collapsed="false" customWidth="true" hidden="false" outlineLevel="0" max="19" min="19" style="0" width="14"/>
    <col collapsed="false" customWidth="true" hidden="false" outlineLevel="0" max="20" min="20" style="0" width="12"/>
    <col collapsed="false" customWidth="true" hidden="false" outlineLevel="0" max="21" min="21" style="0" width="24"/>
  </cols>
  <sheetData>
    <row r="1" customFormat="false" ht="33.75" hidden="false" customHeight="true" outlineLevel="0" collapsed="false">
      <c r="A1" s="1" t="s">
        <v>29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</row>
    <row r="2" customFormat="false" ht="18" hidden="false" customHeight="true" outlineLevel="0" collapsed="false">
      <c r="A2" s="2" t="s">
        <v>30</v>
      </c>
      <c r="B2" s="2"/>
      <c r="C2" s="2"/>
      <c r="D2" s="2"/>
      <c r="E2" s="2"/>
      <c r="F2" s="2"/>
      <c r="G2" s="2"/>
      <c r="H2" s="2"/>
      <c r="T2" s="15" t="s">
        <v>2</v>
      </c>
      <c r="U2" s="4" t="n">
        <f aca="true">TODAY()</f>
        <v>46198</v>
      </c>
    </row>
    <row r="3" customFormat="false" ht="6" hidden="false" customHeight="true" outlineLevel="0" collapsed="false"/>
    <row r="4" customFormat="false" ht="30" hidden="false" customHeight="true" outlineLevel="0" collapsed="false">
      <c r="A4" s="16" t="s">
        <v>31</v>
      </c>
      <c r="B4" s="17" t="s">
        <v>32</v>
      </c>
      <c r="C4" s="17" t="s">
        <v>33</v>
      </c>
      <c r="D4" s="17" t="s">
        <v>34</v>
      </c>
      <c r="E4" s="17" t="s">
        <v>35</v>
      </c>
      <c r="F4" s="17" t="s">
        <v>36</v>
      </c>
      <c r="G4" s="16" t="s">
        <v>37</v>
      </c>
      <c r="H4" s="17" t="s">
        <v>38</v>
      </c>
      <c r="I4" s="17" t="s">
        <v>39</v>
      </c>
      <c r="J4" s="17" t="s">
        <v>40</v>
      </c>
      <c r="K4" s="17" t="s">
        <v>41</v>
      </c>
      <c r="L4" s="17" t="s">
        <v>42</v>
      </c>
      <c r="M4" s="17" t="s">
        <v>43</v>
      </c>
      <c r="N4" s="17" t="s">
        <v>44</v>
      </c>
      <c r="O4" s="17" t="s">
        <v>45</v>
      </c>
      <c r="P4" s="16" t="s">
        <v>46</v>
      </c>
      <c r="Q4" s="16" t="s">
        <v>47</v>
      </c>
      <c r="R4" s="17" t="s">
        <v>48</v>
      </c>
      <c r="S4" s="17" t="s">
        <v>49</v>
      </c>
      <c r="T4" s="17" t="s">
        <v>50</v>
      </c>
      <c r="U4" s="17" t="s">
        <v>51</v>
      </c>
    </row>
    <row r="5" customFormat="false" ht="18" hidden="false" customHeight="true" outlineLevel="0" collapsed="false">
      <c r="A5" s="18" t="n">
        <f aca="false">IF($B5="","",COUNTA($B$5:$B5))</f>
        <v>1</v>
      </c>
      <c r="B5" s="19" t="s">
        <v>52</v>
      </c>
      <c r="C5" s="20" t="s">
        <v>53</v>
      </c>
      <c r="D5" s="20" t="s">
        <v>54</v>
      </c>
      <c r="E5" s="20" t="s">
        <v>55</v>
      </c>
      <c r="F5" s="21" t="n">
        <v>21256</v>
      </c>
      <c r="G5" s="18" t="n">
        <f aca="false">IF($F5="","",DATEDIF($F5,$U$2,"Y"))</f>
        <v>68</v>
      </c>
      <c r="H5" s="22" t="s">
        <v>56</v>
      </c>
      <c r="I5" s="20" t="s">
        <v>57</v>
      </c>
      <c r="J5" s="22" t="s">
        <v>58</v>
      </c>
      <c r="K5" s="20" t="s">
        <v>59</v>
      </c>
      <c r="L5" s="20" t="s">
        <v>13</v>
      </c>
      <c r="M5" s="20" t="s">
        <v>14</v>
      </c>
      <c r="N5" s="21" t="n">
        <v>36281</v>
      </c>
      <c r="O5" s="21"/>
      <c r="P5" s="18" t="n">
        <f aca="false">IF($N5="","",DATEDIF($N5,IF($O5="",$U$2,$O5),"Y"))</f>
        <v>27</v>
      </c>
      <c r="Q5" s="23" t="n">
        <f aca="false">IF($L5="","",IFERROR(VLOOKUP($L5,Listen!$D$5:$E$13,2,FALSE()),0))</f>
        <v>120</v>
      </c>
      <c r="R5" s="20" t="s">
        <v>60</v>
      </c>
      <c r="S5" s="20" t="s">
        <v>15</v>
      </c>
      <c r="T5" s="20" t="s">
        <v>61</v>
      </c>
      <c r="U5" s="20" t="s">
        <v>62</v>
      </c>
    </row>
    <row r="6" customFormat="false" ht="18" hidden="false" customHeight="true" outlineLevel="0" collapsed="false">
      <c r="A6" s="24" t="n">
        <f aca="false">IF($B6="","",COUNTA($B$5:$B6))</f>
        <v>2</v>
      </c>
      <c r="B6" s="25" t="s">
        <v>63</v>
      </c>
      <c r="C6" s="26" t="s">
        <v>64</v>
      </c>
      <c r="D6" s="26" t="s">
        <v>65</v>
      </c>
      <c r="E6" s="26" t="s">
        <v>66</v>
      </c>
      <c r="F6" s="27" t="n">
        <v>23913</v>
      </c>
      <c r="G6" s="24" t="n">
        <f aca="false">IF($F6="","",DATEDIF($F6,$U$2,"Y"))</f>
        <v>61</v>
      </c>
      <c r="H6" s="28" t="s">
        <v>67</v>
      </c>
      <c r="I6" s="26" t="s">
        <v>68</v>
      </c>
      <c r="J6" s="28" t="s">
        <v>69</v>
      </c>
      <c r="K6" s="26" t="s">
        <v>70</v>
      </c>
      <c r="L6" s="26" t="s">
        <v>16</v>
      </c>
      <c r="M6" s="26" t="s">
        <v>14</v>
      </c>
      <c r="N6" s="27" t="n">
        <v>40436</v>
      </c>
      <c r="O6" s="27"/>
      <c r="P6" s="24" t="n">
        <f aca="false">IF($N6="","",DATEDIF($N6,IF($O6="",$U$2,$O6),"Y"))</f>
        <v>15</v>
      </c>
      <c r="Q6" s="29" t="n">
        <f aca="false">IF($L6="","",IFERROR(VLOOKUP($L6,Listen!$D$5:$E$13,2,FALSE()),0))</f>
        <v>72</v>
      </c>
      <c r="R6" s="26" t="s">
        <v>60</v>
      </c>
      <c r="S6" s="26" t="s">
        <v>21</v>
      </c>
      <c r="T6" s="26" t="s">
        <v>61</v>
      </c>
      <c r="U6" s="26" t="s">
        <v>71</v>
      </c>
    </row>
    <row r="7" customFormat="false" ht="18" hidden="false" customHeight="true" outlineLevel="0" collapsed="false">
      <c r="A7" s="18" t="n">
        <f aca="false">IF($B7="","",COUNTA($B$5:$B7))</f>
        <v>3</v>
      </c>
      <c r="B7" s="19" t="s">
        <v>72</v>
      </c>
      <c r="C7" s="20" t="s">
        <v>53</v>
      </c>
      <c r="D7" s="20" t="s">
        <v>73</v>
      </c>
      <c r="E7" s="20" t="s">
        <v>74</v>
      </c>
      <c r="F7" s="21" t="n">
        <v>26606</v>
      </c>
      <c r="G7" s="18" t="n">
        <f aca="false">IF($F7="","",DATEDIF($F7,$U$2,"Y"))</f>
        <v>53</v>
      </c>
      <c r="H7" s="22" t="s">
        <v>75</v>
      </c>
      <c r="I7" s="20" t="s">
        <v>76</v>
      </c>
      <c r="J7" s="22" t="s">
        <v>77</v>
      </c>
      <c r="K7" s="20" t="s">
        <v>78</v>
      </c>
      <c r="L7" s="20" t="s">
        <v>13</v>
      </c>
      <c r="M7" s="20" t="s">
        <v>14</v>
      </c>
      <c r="N7" s="21" t="n">
        <v>37043</v>
      </c>
      <c r="O7" s="21"/>
      <c r="P7" s="18" t="n">
        <f aca="false">IF($N7="","",DATEDIF($N7,IF($O7="",$U$2,$O7),"Y"))</f>
        <v>25</v>
      </c>
      <c r="Q7" s="23" t="n">
        <f aca="false">IF($L7="","",IFERROR(VLOOKUP($L7,Listen!$D$5:$E$13,2,FALSE()),0))</f>
        <v>120</v>
      </c>
      <c r="R7" s="20" t="s">
        <v>60</v>
      </c>
      <c r="S7" s="20" t="s">
        <v>15</v>
      </c>
      <c r="T7" s="20" t="s">
        <v>61</v>
      </c>
      <c r="U7" s="20"/>
    </row>
    <row r="8" customFormat="false" ht="18" hidden="false" customHeight="true" outlineLevel="0" collapsed="false">
      <c r="A8" s="24" t="n">
        <f aca="false">IF($B8="","",COUNTA($B$5:$B8))</f>
        <v>4</v>
      </c>
      <c r="B8" s="25" t="s">
        <v>79</v>
      </c>
      <c r="C8" s="26" t="s">
        <v>64</v>
      </c>
      <c r="D8" s="26" t="s">
        <v>80</v>
      </c>
      <c r="E8" s="26" t="s">
        <v>81</v>
      </c>
      <c r="F8" s="27" t="n">
        <v>32187</v>
      </c>
      <c r="G8" s="24" t="n">
        <f aca="false">IF($F8="","",DATEDIF($F8,$U$2,"Y"))</f>
        <v>38</v>
      </c>
      <c r="H8" s="28" t="s">
        <v>82</v>
      </c>
      <c r="I8" s="26" t="s">
        <v>83</v>
      </c>
      <c r="J8" s="28" t="s">
        <v>84</v>
      </c>
      <c r="K8" s="26" t="s">
        <v>85</v>
      </c>
      <c r="L8" s="26" t="s">
        <v>25</v>
      </c>
      <c r="M8" s="26" t="s">
        <v>14</v>
      </c>
      <c r="N8" s="27" t="n">
        <v>43110</v>
      </c>
      <c r="O8" s="27"/>
      <c r="P8" s="24" t="n">
        <f aca="false">IF($N8="","",DATEDIF($N8,IF($O8="",$U$2,$O8),"Y"))</f>
        <v>8</v>
      </c>
      <c r="Q8" s="29" t="n">
        <f aca="false">IF($L8="","",IFERROR(VLOOKUP($L8,Listen!$D$5:$E$13,2,FALSE()),0))</f>
        <v>180</v>
      </c>
      <c r="R8" s="26" t="s">
        <v>86</v>
      </c>
      <c r="S8" s="26" t="s">
        <v>18</v>
      </c>
      <c r="T8" s="26" t="s">
        <v>87</v>
      </c>
      <c r="U8" s="26"/>
    </row>
    <row r="9" customFormat="false" ht="18" hidden="false" customHeight="true" outlineLevel="0" collapsed="false">
      <c r="A9" s="18" t="n">
        <f aca="false">IF($B9="","",COUNTA($B$5:$B9))</f>
        <v>5</v>
      </c>
      <c r="B9" s="19" t="s">
        <v>88</v>
      </c>
      <c r="C9" s="20" t="s">
        <v>53</v>
      </c>
      <c r="D9" s="20" t="s">
        <v>89</v>
      </c>
      <c r="E9" s="20" t="s">
        <v>90</v>
      </c>
      <c r="F9" s="21" t="n">
        <v>39972</v>
      </c>
      <c r="G9" s="18" t="n">
        <f aca="false">IF($F9="","",DATEDIF($F9,$U$2,"Y"))</f>
        <v>17</v>
      </c>
      <c r="H9" s="22" t="s">
        <v>91</v>
      </c>
      <c r="I9" s="20" t="s">
        <v>92</v>
      </c>
      <c r="J9" s="22" t="s">
        <v>93</v>
      </c>
      <c r="K9" s="20" t="s">
        <v>94</v>
      </c>
      <c r="L9" s="20" t="s">
        <v>19</v>
      </c>
      <c r="M9" s="20" t="s">
        <v>14</v>
      </c>
      <c r="N9" s="21" t="n">
        <v>44256</v>
      </c>
      <c r="O9" s="21"/>
      <c r="P9" s="18" t="n">
        <f aca="false">IF($N9="","",DATEDIF($N9,IF($O9="",$U$2,$O9),"Y"))</f>
        <v>5</v>
      </c>
      <c r="Q9" s="23" t="n">
        <f aca="false">IF($L9="","",IFERROR(VLOOKUP($L9,Listen!$D$5:$E$13,2,FALSE()),0))</f>
        <v>48</v>
      </c>
      <c r="R9" s="20" t="s">
        <v>60</v>
      </c>
      <c r="S9" s="20" t="s">
        <v>15</v>
      </c>
      <c r="T9" s="20" t="s">
        <v>61</v>
      </c>
      <c r="U9" s="20" t="s">
        <v>95</v>
      </c>
    </row>
    <row r="10" customFormat="false" ht="18" hidden="false" customHeight="true" outlineLevel="0" collapsed="false">
      <c r="A10" s="24" t="n">
        <f aca="false">IF($B10="","",COUNTA($B$5:$B10))</f>
        <v>6</v>
      </c>
      <c r="B10" s="25" t="s">
        <v>96</v>
      </c>
      <c r="C10" s="26" t="s">
        <v>64</v>
      </c>
      <c r="D10" s="26" t="s">
        <v>97</v>
      </c>
      <c r="E10" s="26" t="s">
        <v>98</v>
      </c>
      <c r="F10" s="27" t="n">
        <v>19992</v>
      </c>
      <c r="G10" s="24" t="n">
        <f aca="false">IF($F10="","",DATEDIF($F10,$U$2,"Y"))</f>
        <v>71</v>
      </c>
      <c r="H10" s="28" t="s">
        <v>99</v>
      </c>
      <c r="I10" s="26" t="s">
        <v>100</v>
      </c>
      <c r="J10" s="28" t="s">
        <v>101</v>
      </c>
      <c r="K10" s="26" t="s">
        <v>102</v>
      </c>
      <c r="L10" s="26" t="s">
        <v>13</v>
      </c>
      <c r="M10" s="26" t="s">
        <v>17</v>
      </c>
      <c r="N10" s="27" t="n">
        <v>32964</v>
      </c>
      <c r="O10" s="27"/>
      <c r="P10" s="24" t="n">
        <f aca="false">IF($N10="","",DATEDIF($N10,IF($O10="",$U$2,$O10),"Y"))</f>
        <v>36</v>
      </c>
      <c r="Q10" s="29" t="n">
        <f aca="false">IF($L10="","",IFERROR(VLOOKUP($L10,Listen!$D$5:$E$13,2,FALSE()),0))</f>
        <v>120</v>
      </c>
      <c r="R10" s="26" t="s">
        <v>103</v>
      </c>
      <c r="S10" s="26" t="s">
        <v>24</v>
      </c>
      <c r="T10" s="26" t="s">
        <v>87</v>
      </c>
      <c r="U10" s="26"/>
    </row>
    <row r="11" customFormat="false" ht="18" hidden="false" customHeight="true" outlineLevel="0" collapsed="false">
      <c r="A11" s="18" t="n">
        <f aca="false">IF($B11="","",COUNTA($B$5:$B11))</f>
        <v>7</v>
      </c>
      <c r="B11" s="19" t="s">
        <v>104</v>
      </c>
      <c r="C11" s="20" t="s">
        <v>53</v>
      </c>
      <c r="D11" s="20" t="s">
        <v>105</v>
      </c>
      <c r="E11" s="20" t="s">
        <v>106</v>
      </c>
      <c r="F11" s="21" t="n">
        <v>35063</v>
      </c>
      <c r="G11" s="18" t="n">
        <f aca="false">IF($F11="","",DATEDIF($F11,$U$2,"Y"))</f>
        <v>30</v>
      </c>
      <c r="H11" s="22" t="s">
        <v>107</v>
      </c>
      <c r="I11" s="20" t="s">
        <v>108</v>
      </c>
      <c r="J11" s="22" t="s">
        <v>109</v>
      </c>
      <c r="K11" s="20" t="s">
        <v>110</v>
      </c>
      <c r="L11" s="20" t="s">
        <v>13</v>
      </c>
      <c r="M11" s="20" t="s">
        <v>14</v>
      </c>
      <c r="N11" s="21" t="n">
        <v>44885</v>
      </c>
      <c r="O11" s="21"/>
      <c r="P11" s="18" t="n">
        <f aca="false">IF($N11="","",DATEDIF($N11,IF($O11="",$U$2,$O11),"Y"))</f>
        <v>3</v>
      </c>
      <c r="Q11" s="23" t="n">
        <f aca="false">IF($L11="","",IFERROR(VLOOKUP($L11,Listen!$D$5:$E$13,2,FALSE()),0))</f>
        <v>120</v>
      </c>
      <c r="R11" s="20" t="s">
        <v>86</v>
      </c>
      <c r="S11" s="20" t="s">
        <v>18</v>
      </c>
      <c r="T11" s="20" t="s">
        <v>87</v>
      </c>
      <c r="U11" s="20"/>
    </row>
    <row r="12" customFormat="false" ht="18" hidden="false" customHeight="true" outlineLevel="0" collapsed="false">
      <c r="A12" s="24" t="n">
        <f aca="false">IF($B12="","",COUNTA($B$5:$B12))</f>
        <v>8</v>
      </c>
      <c r="B12" s="25" t="s">
        <v>111</v>
      </c>
      <c r="C12" s="26" t="s">
        <v>64</v>
      </c>
      <c r="D12" s="26" t="s">
        <v>112</v>
      </c>
      <c r="E12" s="26" t="s">
        <v>113</v>
      </c>
      <c r="F12" s="27" t="n">
        <v>29387</v>
      </c>
      <c r="G12" s="24" t="n">
        <f aca="false">IF($F12="","",DATEDIF($F12,$U$2,"Y"))</f>
        <v>46</v>
      </c>
      <c r="H12" s="28" t="s">
        <v>114</v>
      </c>
      <c r="I12" s="26" t="s">
        <v>115</v>
      </c>
      <c r="J12" s="28" t="s">
        <v>116</v>
      </c>
      <c r="K12" s="26" t="s">
        <v>117</v>
      </c>
      <c r="L12" s="26" t="s">
        <v>16</v>
      </c>
      <c r="M12" s="26" t="s">
        <v>14</v>
      </c>
      <c r="N12" s="27" t="n">
        <v>42186</v>
      </c>
      <c r="O12" s="27"/>
      <c r="P12" s="24" t="n">
        <f aca="false">IF($N12="","",DATEDIF($N12,IF($O12="",$U$2,$O12),"Y"))</f>
        <v>10</v>
      </c>
      <c r="Q12" s="29" t="n">
        <f aca="false">IF($L12="","",IFERROR(VLOOKUP($L12,Listen!$D$5:$E$13,2,FALSE()),0))</f>
        <v>72</v>
      </c>
      <c r="R12" s="26" t="s">
        <v>60</v>
      </c>
      <c r="S12" s="26" t="s">
        <v>15</v>
      </c>
      <c r="T12" s="26" t="s">
        <v>61</v>
      </c>
      <c r="U12" s="26"/>
    </row>
    <row r="13" customFormat="false" ht="18" hidden="false" customHeight="true" outlineLevel="0" collapsed="false">
      <c r="A13" s="18" t="n">
        <f aca="false">IF($B13="","",COUNTA($B$5:$B13))</f>
        <v>9</v>
      </c>
      <c r="B13" s="19" t="s">
        <v>118</v>
      </c>
      <c r="C13" s="20" t="s">
        <v>53</v>
      </c>
      <c r="D13" s="20" t="s">
        <v>119</v>
      </c>
      <c r="E13" s="20" t="s">
        <v>120</v>
      </c>
      <c r="F13" s="21" t="n">
        <v>17537</v>
      </c>
      <c r="G13" s="18" t="n">
        <f aca="false">IF($F13="","",DATEDIF($F13,$U$2,"Y"))</f>
        <v>78</v>
      </c>
      <c r="H13" s="22" t="s">
        <v>56</v>
      </c>
      <c r="I13" s="20" t="s">
        <v>57</v>
      </c>
      <c r="J13" s="22" t="s">
        <v>121</v>
      </c>
      <c r="K13" s="20" t="s">
        <v>122</v>
      </c>
      <c r="L13" s="20" t="s">
        <v>27</v>
      </c>
      <c r="M13" s="20" t="s">
        <v>14</v>
      </c>
      <c r="N13" s="21" t="n">
        <v>31079</v>
      </c>
      <c r="O13" s="21"/>
      <c r="P13" s="18" t="n">
        <f aca="false">IF($N13="","",DATEDIF($N13,IF($O13="",$U$2,$O13),"Y"))</f>
        <v>41</v>
      </c>
      <c r="Q13" s="23" t="n">
        <f aca="false">IF($L13="","",IFERROR(VLOOKUP($L13,Listen!$D$5:$E$13,2,FALSE()),0))</f>
        <v>0</v>
      </c>
      <c r="R13" s="20" t="s">
        <v>123</v>
      </c>
      <c r="S13" s="20" t="s">
        <v>24</v>
      </c>
      <c r="T13" s="20" t="s">
        <v>123</v>
      </c>
      <c r="U13" s="20" t="s">
        <v>124</v>
      </c>
    </row>
    <row r="14" customFormat="false" ht="18" hidden="false" customHeight="true" outlineLevel="0" collapsed="false">
      <c r="A14" s="24" t="n">
        <f aca="false">IF($B14="","",COUNTA($B$5:$B14))</f>
        <v>10</v>
      </c>
      <c r="B14" s="25" t="s">
        <v>125</v>
      </c>
      <c r="C14" s="26" t="s">
        <v>64</v>
      </c>
      <c r="D14" s="26" t="s">
        <v>126</v>
      </c>
      <c r="E14" s="26" t="s">
        <v>127</v>
      </c>
      <c r="F14" s="27" t="n">
        <v>37003</v>
      </c>
      <c r="G14" s="24" t="n">
        <f aca="false">IF($F14="","",DATEDIF($F14,$U$2,"Y"))</f>
        <v>25</v>
      </c>
      <c r="H14" s="28" t="s">
        <v>128</v>
      </c>
      <c r="I14" s="26" t="s">
        <v>129</v>
      </c>
      <c r="J14" s="28" t="s">
        <v>130</v>
      </c>
      <c r="K14" s="26" t="s">
        <v>131</v>
      </c>
      <c r="L14" s="26" t="s">
        <v>13</v>
      </c>
      <c r="M14" s="26" t="s">
        <v>14</v>
      </c>
      <c r="N14" s="27" t="n">
        <v>45337</v>
      </c>
      <c r="O14" s="27"/>
      <c r="P14" s="24" t="n">
        <f aca="false">IF($N14="","",DATEDIF($N14,IF($O14="",$U$2,$O14),"Y"))</f>
        <v>2</v>
      </c>
      <c r="Q14" s="29" t="n">
        <f aca="false">IF($L14="","",IFERROR(VLOOKUP($L14,Listen!$D$5:$E$13,2,FALSE()),0))</f>
        <v>120</v>
      </c>
      <c r="R14" s="26" t="s">
        <v>60</v>
      </c>
      <c r="S14" s="26" t="s">
        <v>18</v>
      </c>
      <c r="T14" s="26" t="s">
        <v>61</v>
      </c>
      <c r="U14" s="26"/>
    </row>
    <row r="15" customFormat="false" ht="18" hidden="false" customHeight="true" outlineLevel="0" collapsed="false">
      <c r="A15" s="18" t="n">
        <f aca="false">IF($B15="","",COUNTA($B$5:$B15))</f>
        <v>11</v>
      </c>
      <c r="B15" s="19" t="s">
        <v>132</v>
      </c>
      <c r="C15" s="20" t="s">
        <v>53</v>
      </c>
      <c r="D15" s="20" t="s">
        <v>133</v>
      </c>
      <c r="E15" s="20" t="s">
        <v>134</v>
      </c>
      <c r="F15" s="21" t="n">
        <v>25423</v>
      </c>
      <c r="G15" s="18" t="n">
        <f aca="false">IF($F15="","",DATEDIF($F15,$U$2,"Y"))</f>
        <v>56</v>
      </c>
      <c r="H15" s="22" t="s">
        <v>135</v>
      </c>
      <c r="I15" s="20" t="s">
        <v>136</v>
      </c>
      <c r="J15" s="22" t="s">
        <v>137</v>
      </c>
      <c r="K15" s="20" t="s">
        <v>138</v>
      </c>
      <c r="L15" s="20" t="s">
        <v>26</v>
      </c>
      <c r="M15" s="20" t="s">
        <v>14</v>
      </c>
      <c r="N15" s="21" t="n">
        <v>41034</v>
      </c>
      <c r="O15" s="21"/>
      <c r="P15" s="18" t="n">
        <f aca="false">IF($N15="","",DATEDIF($N15,IF($O15="",$U$2,$O15),"Y"))</f>
        <v>14</v>
      </c>
      <c r="Q15" s="23" t="n">
        <f aca="false">IF($L15="","",IFERROR(VLOOKUP($L15,Listen!$D$5:$E$13,2,FALSE()),0))</f>
        <v>60</v>
      </c>
      <c r="R15" s="20" t="s">
        <v>86</v>
      </c>
      <c r="S15" s="20" t="s">
        <v>15</v>
      </c>
      <c r="T15" s="20" t="s">
        <v>87</v>
      </c>
      <c r="U15" s="20"/>
    </row>
    <row r="16" customFormat="false" ht="18" hidden="false" customHeight="true" outlineLevel="0" collapsed="false">
      <c r="A16" s="24" t="n">
        <f aca="false">IF($B16="","",COUNTA($B$5:$B16))</f>
        <v>12</v>
      </c>
      <c r="B16" s="25" t="s">
        <v>139</v>
      </c>
      <c r="C16" s="26" t="s">
        <v>25</v>
      </c>
      <c r="D16" s="26"/>
      <c r="E16" s="26" t="s">
        <v>140</v>
      </c>
      <c r="F16" s="27" t="n">
        <v>28994</v>
      </c>
      <c r="G16" s="24" t="n">
        <f aca="false">IF($F16="","",DATEDIF($F16,$U$2,"Y"))</f>
        <v>47</v>
      </c>
      <c r="H16" s="28" t="s">
        <v>141</v>
      </c>
      <c r="I16" s="26" t="s">
        <v>142</v>
      </c>
      <c r="J16" s="28" t="s">
        <v>143</v>
      </c>
      <c r="K16" s="26" t="s">
        <v>144</v>
      </c>
      <c r="L16" s="26" t="s">
        <v>25</v>
      </c>
      <c r="M16" s="26" t="s">
        <v>14</v>
      </c>
      <c r="N16" s="27" t="n">
        <v>43709</v>
      </c>
      <c r="O16" s="27"/>
      <c r="P16" s="24" t="n">
        <f aca="false">IF($N16="","",DATEDIF($N16,IF($O16="",$U$2,$O16),"Y"))</f>
        <v>6</v>
      </c>
      <c r="Q16" s="29" t="n">
        <f aca="false">IF($L16="","",IFERROR(VLOOKUP($L16,Listen!$D$5:$E$13,2,FALSE()),0))</f>
        <v>180</v>
      </c>
      <c r="R16" s="26" t="s">
        <v>60</v>
      </c>
      <c r="S16" s="26" t="s">
        <v>21</v>
      </c>
      <c r="T16" s="26" t="s">
        <v>61</v>
      </c>
      <c r="U16" s="26"/>
    </row>
    <row r="17" customFormat="false" ht="18" hidden="false" customHeight="true" outlineLevel="0" collapsed="false">
      <c r="A17" s="18" t="n">
        <f aca="false">IF($B17="","",COUNTA($B$5:$B17))</f>
        <v>13</v>
      </c>
      <c r="B17" s="19" t="s">
        <v>145</v>
      </c>
      <c r="C17" s="20" t="s">
        <v>64</v>
      </c>
      <c r="D17" s="20" t="s">
        <v>146</v>
      </c>
      <c r="E17" s="20" t="s">
        <v>147</v>
      </c>
      <c r="F17" s="21" t="n">
        <v>33888</v>
      </c>
      <c r="G17" s="18" t="n">
        <f aca="false">IF($F17="","",DATEDIF($F17,$U$2,"Y"))</f>
        <v>33</v>
      </c>
      <c r="H17" s="22" t="s">
        <v>148</v>
      </c>
      <c r="I17" s="20" t="s">
        <v>149</v>
      </c>
      <c r="J17" s="22" t="s">
        <v>150</v>
      </c>
      <c r="K17" s="20" t="s">
        <v>151</v>
      </c>
      <c r="L17" s="20" t="s">
        <v>13</v>
      </c>
      <c r="M17" s="20" t="s">
        <v>23</v>
      </c>
      <c r="N17" s="21" t="n">
        <v>42430</v>
      </c>
      <c r="O17" s="21" t="n">
        <v>46112</v>
      </c>
      <c r="P17" s="18" t="n">
        <f aca="false">IF($N17="","",DATEDIF($N17,IF($O17="",$U$2,$O17),"Y"))</f>
        <v>10</v>
      </c>
      <c r="Q17" s="23" t="n">
        <f aca="false">IF($L17="","",IFERROR(VLOOKUP($L17,Listen!$D$5:$E$13,2,FALSE()),0))</f>
        <v>120</v>
      </c>
      <c r="R17" s="20" t="s">
        <v>86</v>
      </c>
      <c r="S17" s="20" t="s">
        <v>24</v>
      </c>
      <c r="T17" s="20" t="s">
        <v>87</v>
      </c>
      <c r="U17" s="20" t="s">
        <v>152</v>
      </c>
    </row>
    <row r="18" customFormat="false" ht="18" hidden="false" customHeight="true" outlineLevel="0" collapsed="false">
      <c r="A18" s="24" t="n">
        <f aca="false">IF($B18="","",COUNTA($B$5:$B18))</f>
        <v>14</v>
      </c>
      <c r="B18" s="25" t="s">
        <v>153</v>
      </c>
      <c r="C18" s="26" t="s">
        <v>53</v>
      </c>
      <c r="D18" s="26" t="s">
        <v>154</v>
      </c>
      <c r="E18" s="26" t="s">
        <v>155</v>
      </c>
      <c r="F18" s="27" t="n">
        <v>41452</v>
      </c>
      <c r="G18" s="24" t="n">
        <f aca="false">IF($F18="","",DATEDIF($F18,$U$2,"Y"))</f>
        <v>12</v>
      </c>
      <c r="H18" s="28" t="s">
        <v>156</v>
      </c>
      <c r="I18" s="26" t="s">
        <v>157</v>
      </c>
      <c r="J18" s="28" t="s">
        <v>158</v>
      </c>
      <c r="K18" s="26" t="s">
        <v>159</v>
      </c>
      <c r="L18" s="26" t="s">
        <v>22</v>
      </c>
      <c r="M18" s="26" t="s">
        <v>14</v>
      </c>
      <c r="N18" s="27" t="n">
        <v>44774</v>
      </c>
      <c r="O18" s="27"/>
      <c r="P18" s="24" t="n">
        <f aca="false">IF($N18="","",DATEDIF($N18,IF($O18="",$U$2,$O18),"Y"))</f>
        <v>3</v>
      </c>
      <c r="Q18" s="29" t="n">
        <f aca="false">IF($L18="","",IFERROR(VLOOKUP($L18,Listen!$D$5:$E$13,2,FALSE()),0))</f>
        <v>36</v>
      </c>
      <c r="R18" s="26" t="s">
        <v>60</v>
      </c>
      <c r="S18" s="26" t="s">
        <v>15</v>
      </c>
      <c r="T18" s="26" t="s">
        <v>61</v>
      </c>
      <c r="U18" s="26"/>
    </row>
    <row r="19" customFormat="false" ht="18" hidden="false" customHeight="true" outlineLevel="0" collapsed="false">
      <c r="A19" s="18" t="n">
        <f aca="false">IF($B19="","",COUNTA($B$5:$B19))</f>
        <v>15</v>
      </c>
      <c r="B19" s="19" t="s">
        <v>160</v>
      </c>
      <c r="C19" s="20" t="s">
        <v>64</v>
      </c>
      <c r="D19" s="20" t="s">
        <v>161</v>
      </c>
      <c r="E19" s="20" t="s">
        <v>162</v>
      </c>
      <c r="F19" s="21" t="n">
        <v>22469</v>
      </c>
      <c r="G19" s="18" t="n">
        <f aca="false">IF($F19="","",DATEDIF($F19,$U$2,"Y"))</f>
        <v>64</v>
      </c>
      <c r="H19" s="22" t="s">
        <v>163</v>
      </c>
      <c r="I19" s="20" t="s">
        <v>164</v>
      </c>
      <c r="J19" s="22" t="s">
        <v>165</v>
      </c>
      <c r="K19" s="20" t="s">
        <v>166</v>
      </c>
      <c r="L19" s="20" t="s">
        <v>13</v>
      </c>
      <c r="M19" s="20" t="s">
        <v>20</v>
      </c>
      <c r="N19" s="21" t="n">
        <v>38367</v>
      </c>
      <c r="O19" s="21"/>
      <c r="P19" s="18" t="n">
        <f aca="false">IF($N19="","",DATEDIF($N19,IF($O19="",$U$2,$O19),"Y"))</f>
        <v>21</v>
      </c>
      <c r="Q19" s="23" t="n">
        <f aca="false">IF($L19="","",IFERROR(VLOOKUP($L19,Listen!$D$5:$E$13,2,FALSE()),0))</f>
        <v>120</v>
      </c>
      <c r="R19" s="20" t="s">
        <v>60</v>
      </c>
      <c r="S19" s="20" t="s">
        <v>18</v>
      </c>
      <c r="T19" s="20" t="s">
        <v>61</v>
      </c>
      <c r="U19" s="20"/>
    </row>
    <row r="20" customFormat="false" ht="18" hidden="false" customHeight="true" outlineLevel="0" collapsed="false">
      <c r="A20" s="24" t="n">
        <f aca="false">IF($B20="","",COUNTA($B$5:$B20))</f>
        <v>16</v>
      </c>
      <c r="B20" s="25" t="s">
        <v>167</v>
      </c>
      <c r="C20" s="26" t="s">
        <v>53</v>
      </c>
      <c r="D20" s="26" t="s">
        <v>168</v>
      </c>
      <c r="E20" s="26" t="s">
        <v>169</v>
      </c>
      <c r="F20" s="27" t="n">
        <v>31500</v>
      </c>
      <c r="G20" s="24" t="n">
        <f aca="false">IF($F20="","",DATEDIF($F20,$U$2,"Y"))</f>
        <v>40</v>
      </c>
      <c r="H20" s="28" t="s">
        <v>170</v>
      </c>
      <c r="I20" s="26" t="s">
        <v>171</v>
      </c>
      <c r="J20" s="28" t="s">
        <v>172</v>
      </c>
      <c r="K20" s="26" t="s">
        <v>173</v>
      </c>
      <c r="L20" s="26" t="s">
        <v>13</v>
      </c>
      <c r="M20" s="26" t="s">
        <v>14</v>
      </c>
      <c r="N20" s="27" t="n">
        <v>46054</v>
      </c>
      <c r="O20" s="27"/>
      <c r="P20" s="24" t="n">
        <f aca="false">IF($N20="","",DATEDIF($N20,IF($O20="",$U$2,$O20),"Y"))</f>
        <v>0</v>
      </c>
      <c r="Q20" s="29" t="n">
        <f aca="false">IF($L20="","",IFERROR(VLOOKUP($L20,Listen!$D$5:$E$13,2,FALSE()),0))</f>
        <v>120</v>
      </c>
      <c r="R20" s="26" t="s">
        <v>60</v>
      </c>
      <c r="S20" s="26" t="s">
        <v>15</v>
      </c>
      <c r="T20" s="26" t="s">
        <v>61</v>
      </c>
      <c r="U20" s="26" t="s">
        <v>174</v>
      </c>
    </row>
    <row r="21" customFormat="false" ht="18" hidden="false" customHeight="true" outlineLevel="0" collapsed="false">
      <c r="A21" s="18" t="str">
        <f aca="false">IF($B21="","",COUNTA($B$5:$B21))</f>
        <v/>
      </c>
      <c r="B21" s="19"/>
      <c r="C21" s="20"/>
      <c r="D21" s="20"/>
      <c r="E21" s="20"/>
      <c r="F21" s="21"/>
      <c r="G21" s="18" t="str">
        <f aca="false">IF($F21="","",DATEDIF($F21,$U$2,"Y"))</f>
        <v/>
      </c>
      <c r="H21" s="22"/>
      <c r="I21" s="20"/>
      <c r="J21" s="22"/>
      <c r="K21" s="20"/>
      <c r="L21" s="20"/>
      <c r="M21" s="20"/>
      <c r="N21" s="21"/>
      <c r="O21" s="21"/>
      <c r="P21" s="18" t="str">
        <f aca="false">IF($N21="","",DATEDIF($N21,IF($O21="",$U$2,$O21),"Y"))</f>
        <v/>
      </c>
      <c r="Q21" s="23" t="str">
        <f aca="false">IF($L21="","",IFERROR(VLOOKUP($L21,Listen!$D$5:$E$13,2,FALSE()),0))</f>
        <v/>
      </c>
      <c r="R21" s="20"/>
      <c r="S21" s="20"/>
      <c r="T21" s="20"/>
      <c r="U21" s="20"/>
    </row>
    <row r="22" customFormat="false" ht="18" hidden="false" customHeight="true" outlineLevel="0" collapsed="false">
      <c r="A22" s="24" t="str">
        <f aca="false">IF($B22="","",COUNTA($B$5:$B22))</f>
        <v/>
      </c>
      <c r="B22" s="25"/>
      <c r="C22" s="26"/>
      <c r="D22" s="26"/>
      <c r="E22" s="26"/>
      <c r="F22" s="27"/>
      <c r="G22" s="24" t="str">
        <f aca="false">IF($F22="","",DATEDIF($F22,$U$2,"Y"))</f>
        <v/>
      </c>
      <c r="H22" s="28"/>
      <c r="I22" s="26"/>
      <c r="J22" s="28"/>
      <c r="K22" s="26"/>
      <c r="L22" s="26"/>
      <c r="M22" s="26"/>
      <c r="N22" s="27"/>
      <c r="O22" s="27"/>
      <c r="P22" s="24" t="str">
        <f aca="false">IF($N22="","",DATEDIF($N22,IF($O22="",$U$2,$O22),"Y"))</f>
        <v/>
      </c>
      <c r="Q22" s="29" t="str">
        <f aca="false">IF($L22="","",IFERROR(VLOOKUP($L22,Listen!$D$5:$E$13,2,FALSE()),0))</f>
        <v/>
      </c>
      <c r="R22" s="26"/>
      <c r="S22" s="26"/>
      <c r="T22" s="26"/>
      <c r="U22" s="26"/>
    </row>
    <row r="23" customFormat="false" ht="18" hidden="false" customHeight="true" outlineLevel="0" collapsed="false">
      <c r="A23" s="18" t="str">
        <f aca="false">IF($B23="","",COUNTA($B$5:$B23))</f>
        <v/>
      </c>
      <c r="B23" s="19"/>
      <c r="C23" s="20"/>
      <c r="D23" s="20"/>
      <c r="E23" s="20"/>
      <c r="F23" s="21"/>
      <c r="G23" s="18" t="str">
        <f aca="false">IF($F23="","",DATEDIF($F23,$U$2,"Y"))</f>
        <v/>
      </c>
      <c r="H23" s="22"/>
      <c r="I23" s="20"/>
      <c r="J23" s="22"/>
      <c r="K23" s="20"/>
      <c r="L23" s="20"/>
      <c r="M23" s="20"/>
      <c r="N23" s="21"/>
      <c r="O23" s="21"/>
      <c r="P23" s="18" t="str">
        <f aca="false">IF($N23="","",DATEDIF($N23,IF($O23="",$U$2,$O23),"Y"))</f>
        <v/>
      </c>
      <c r="Q23" s="23" t="str">
        <f aca="false">IF($L23="","",IFERROR(VLOOKUP($L23,Listen!$D$5:$E$13,2,FALSE()),0))</f>
        <v/>
      </c>
      <c r="R23" s="20"/>
      <c r="S23" s="20"/>
      <c r="T23" s="20"/>
      <c r="U23" s="20"/>
    </row>
    <row r="24" customFormat="false" ht="18" hidden="false" customHeight="true" outlineLevel="0" collapsed="false">
      <c r="A24" s="24" t="str">
        <f aca="false">IF($B24="","",COUNTA($B$5:$B24))</f>
        <v/>
      </c>
      <c r="B24" s="25"/>
      <c r="C24" s="26"/>
      <c r="D24" s="26"/>
      <c r="E24" s="26"/>
      <c r="F24" s="27"/>
      <c r="G24" s="24" t="str">
        <f aca="false">IF($F24="","",DATEDIF($F24,$U$2,"Y"))</f>
        <v/>
      </c>
      <c r="H24" s="28"/>
      <c r="I24" s="26"/>
      <c r="J24" s="28"/>
      <c r="K24" s="26"/>
      <c r="L24" s="26"/>
      <c r="M24" s="26"/>
      <c r="N24" s="27"/>
      <c r="O24" s="27"/>
      <c r="P24" s="24" t="str">
        <f aca="false">IF($N24="","",DATEDIF($N24,IF($O24="",$U$2,$O24),"Y"))</f>
        <v/>
      </c>
      <c r="Q24" s="29" t="str">
        <f aca="false">IF($L24="","",IFERROR(VLOOKUP($L24,Listen!$D$5:$E$13,2,FALSE()),0))</f>
        <v/>
      </c>
      <c r="R24" s="26"/>
      <c r="S24" s="26"/>
      <c r="T24" s="26"/>
      <c r="U24" s="26"/>
    </row>
    <row r="25" customFormat="false" ht="18" hidden="false" customHeight="true" outlineLevel="0" collapsed="false">
      <c r="A25" s="18" t="str">
        <f aca="false">IF($B25="","",COUNTA($B$5:$B25))</f>
        <v/>
      </c>
      <c r="B25" s="19"/>
      <c r="C25" s="20"/>
      <c r="D25" s="20"/>
      <c r="E25" s="20"/>
      <c r="F25" s="21"/>
      <c r="G25" s="18" t="str">
        <f aca="false">IF($F25="","",DATEDIF($F25,$U$2,"Y"))</f>
        <v/>
      </c>
      <c r="H25" s="22"/>
      <c r="I25" s="20"/>
      <c r="J25" s="22"/>
      <c r="K25" s="20"/>
      <c r="L25" s="20"/>
      <c r="M25" s="20"/>
      <c r="N25" s="21"/>
      <c r="O25" s="21"/>
      <c r="P25" s="18" t="str">
        <f aca="false">IF($N25="","",DATEDIF($N25,IF($O25="",$U$2,$O25),"Y"))</f>
        <v/>
      </c>
      <c r="Q25" s="23" t="str">
        <f aca="false">IF($L25="","",IFERROR(VLOOKUP($L25,Listen!$D$5:$E$13,2,FALSE()),0))</f>
        <v/>
      </c>
      <c r="R25" s="20"/>
      <c r="S25" s="20"/>
      <c r="T25" s="20"/>
      <c r="U25" s="20"/>
    </row>
    <row r="26" customFormat="false" ht="18" hidden="false" customHeight="true" outlineLevel="0" collapsed="false">
      <c r="A26" s="24" t="str">
        <f aca="false">IF($B26="","",COUNTA($B$5:$B26))</f>
        <v/>
      </c>
      <c r="B26" s="25"/>
      <c r="C26" s="26"/>
      <c r="D26" s="26"/>
      <c r="E26" s="26"/>
      <c r="F26" s="27"/>
      <c r="G26" s="24" t="str">
        <f aca="false">IF($F26="","",DATEDIF($F26,$U$2,"Y"))</f>
        <v/>
      </c>
      <c r="H26" s="28"/>
      <c r="I26" s="26"/>
      <c r="J26" s="28"/>
      <c r="K26" s="26"/>
      <c r="L26" s="26"/>
      <c r="M26" s="26"/>
      <c r="N26" s="27"/>
      <c r="O26" s="27"/>
      <c r="P26" s="24" t="str">
        <f aca="false">IF($N26="","",DATEDIF($N26,IF($O26="",$U$2,$O26),"Y"))</f>
        <v/>
      </c>
      <c r="Q26" s="29" t="str">
        <f aca="false">IF($L26="","",IFERROR(VLOOKUP($L26,Listen!$D$5:$E$13,2,FALSE()),0))</f>
        <v/>
      </c>
      <c r="R26" s="26"/>
      <c r="S26" s="26"/>
      <c r="T26" s="26"/>
      <c r="U26" s="26"/>
    </row>
    <row r="27" customFormat="false" ht="18" hidden="false" customHeight="true" outlineLevel="0" collapsed="false">
      <c r="A27" s="18" t="str">
        <f aca="false">IF($B27="","",COUNTA($B$5:$B27))</f>
        <v/>
      </c>
      <c r="B27" s="19"/>
      <c r="C27" s="20"/>
      <c r="D27" s="20"/>
      <c r="E27" s="20"/>
      <c r="F27" s="21"/>
      <c r="G27" s="18" t="str">
        <f aca="false">IF($F27="","",DATEDIF($F27,$U$2,"Y"))</f>
        <v/>
      </c>
      <c r="H27" s="22"/>
      <c r="I27" s="20"/>
      <c r="J27" s="22"/>
      <c r="K27" s="20"/>
      <c r="L27" s="20"/>
      <c r="M27" s="20"/>
      <c r="N27" s="21"/>
      <c r="O27" s="21"/>
      <c r="P27" s="18" t="str">
        <f aca="false">IF($N27="","",DATEDIF($N27,IF($O27="",$U$2,$O27),"Y"))</f>
        <v/>
      </c>
      <c r="Q27" s="23" t="str">
        <f aca="false">IF($L27="","",IFERROR(VLOOKUP($L27,Listen!$D$5:$E$13,2,FALSE()),0))</f>
        <v/>
      </c>
      <c r="R27" s="20"/>
      <c r="S27" s="20"/>
      <c r="T27" s="20"/>
      <c r="U27" s="20"/>
    </row>
    <row r="28" customFormat="false" ht="18" hidden="false" customHeight="true" outlineLevel="0" collapsed="false">
      <c r="A28" s="24" t="str">
        <f aca="false">IF($B28="","",COUNTA($B$5:$B28))</f>
        <v/>
      </c>
      <c r="B28" s="25"/>
      <c r="C28" s="26"/>
      <c r="D28" s="26"/>
      <c r="E28" s="26"/>
      <c r="F28" s="27"/>
      <c r="G28" s="24" t="str">
        <f aca="false">IF($F28="","",DATEDIF($F28,$U$2,"Y"))</f>
        <v/>
      </c>
      <c r="H28" s="28"/>
      <c r="I28" s="26"/>
      <c r="J28" s="28"/>
      <c r="K28" s="26"/>
      <c r="L28" s="26"/>
      <c r="M28" s="26"/>
      <c r="N28" s="27"/>
      <c r="O28" s="27"/>
      <c r="P28" s="24" t="str">
        <f aca="false">IF($N28="","",DATEDIF($N28,IF($O28="",$U$2,$O28),"Y"))</f>
        <v/>
      </c>
      <c r="Q28" s="29" t="str">
        <f aca="false">IF($L28="","",IFERROR(VLOOKUP($L28,Listen!$D$5:$E$13,2,FALSE()),0))</f>
        <v/>
      </c>
      <c r="R28" s="26"/>
      <c r="S28" s="26"/>
      <c r="T28" s="26"/>
      <c r="U28" s="26"/>
    </row>
    <row r="29" customFormat="false" ht="18" hidden="false" customHeight="true" outlineLevel="0" collapsed="false">
      <c r="A29" s="18" t="str">
        <f aca="false">IF($B29="","",COUNTA($B$5:$B29))</f>
        <v/>
      </c>
      <c r="B29" s="19"/>
      <c r="C29" s="20"/>
      <c r="D29" s="20"/>
      <c r="E29" s="20"/>
      <c r="F29" s="21"/>
      <c r="G29" s="18" t="str">
        <f aca="false">IF($F29="","",DATEDIF($F29,$U$2,"Y"))</f>
        <v/>
      </c>
      <c r="H29" s="22"/>
      <c r="I29" s="20"/>
      <c r="J29" s="22"/>
      <c r="K29" s="20"/>
      <c r="L29" s="20"/>
      <c r="M29" s="20"/>
      <c r="N29" s="21"/>
      <c r="O29" s="21"/>
      <c r="P29" s="18" t="str">
        <f aca="false">IF($N29="","",DATEDIF($N29,IF($O29="",$U$2,$O29),"Y"))</f>
        <v/>
      </c>
      <c r="Q29" s="23" t="str">
        <f aca="false">IF($L29="","",IFERROR(VLOOKUP($L29,Listen!$D$5:$E$13,2,FALSE()),0))</f>
        <v/>
      </c>
      <c r="R29" s="20"/>
      <c r="S29" s="20"/>
      <c r="T29" s="20"/>
      <c r="U29" s="20"/>
    </row>
    <row r="30" customFormat="false" ht="18" hidden="false" customHeight="true" outlineLevel="0" collapsed="false">
      <c r="A30" s="24" t="str">
        <f aca="false">IF($B30="","",COUNTA($B$5:$B30))</f>
        <v/>
      </c>
      <c r="B30" s="25"/>
      <c r="C30" s="26"/>
      <c r="D30" s="26"/>
      <c r="E30" s="26"/>
      <c r="F30" s="27"/>
      <c r="G30" s="24" t="str">
        <f aca="false">IF($F30="","",DATEDIF($F30,$U$2,"Y"))</f>
        <v/>
      </c>
      <c r="H30" s="28"/>
      <c r="I30" s="26"/>
      <c r="J30" s="28"/>
      <c r="K30" s="26"/>
      <c r="L30" s="26"/>
      <c r="M30" s="26"/>
      <c r="N30" s="27"/>
      <c r="O30" s="27"/>
      <c r="P30" s="24" t="str">
        <f aca="false">IF($N30="","",DATEDIF($N30,IF($O30="",$U$2,$O30),"Y"))</f>
        <v/>
      </c>
      <c r="Q30" s="29" t="str">
        <f aca="false">IF($L30="","",IFERROR(VLOOKUP($L30,Listen!$D$5:$E$13,2,FALSE()),0))</f>
        <v/>
      </c>
      <c r="R30" s="26"/>
      <c r="S30" s="26"/>
      <c r="T30" s="26"/>
      <c r="U30" s="26"/>
    </row>
    <row r="31" customFormat="false" ht="18" hidden="false" customHeight="true" outlineLevel="0" collapsed="false">
      <c r="A31" s="18" t="str">
        <f aca="false">IF($B31="","",COUNTA($B$5:$B31))</f>
        <v/>
      </c>
      <c r="B31" s="19"/>
      <c r="C31" s="20"/>
      <c r="D31" s="20"/>
      <c r="E31" s="20"/>
      <c r="F31" s="21"/>
      <c r="G31" s="18" t="str">
        <f aca="false">IF($F31="","",DATEDIF($F31,$U$2,"Y"))</f>
        <v/>
      </c>
      <c r="H31" s="22"/>
      <c r="I31" s="20"/>
      <c r="J31" s="22"/>
      <c r="K31" s="20"/>
      <c r="L31" s="20"/>
      <c r="M31" s="20"/>
      <c r="N31" s="21"/>
      <c r="O31" s="21"/>
      <c r="P31" s="18" t="str">
        <f aca="false">IF($N31="","",DATEDIF($N31,IF($O31="",$U$2,$O31),"Y"))</f>
        <v/>
      </c>
      <c r="Q31" s="23" t="str">
        <f aca="false">IF($L31="","",IFERROR(VLOOKUP($L31,Listen!$D$5:$E$13,2,FALSE()),0))</f>
        <v/>
      </c>
      <c r="R31" s="20"/>
      <c r="S31" s="20"/>
      <c r="T31" s="20"/>
      <c r="U31" s="20"/>
    </row>
    <row r="32" customFormat="false" ht="18" hidden="false" customHeight="true" outlineLevel="0" collapsed="false">
      <c r="A32" s="24" t="str">
        <f aca="false">IF($B32="","",COUNTA($B$5:$B32))</f>
        <v/>
      </c>
      <c r="B32" s="25"/>
      <c r="C32" s="26"/>
      <c r="D32" s="26"/>
      <c r="E32" s="26"/>
      <c r="F32" s="27"/>
      <c r="G32" s="24" t="str">
        <f aca="false">IF($F32="","",DATEDIF($F32,$U$2,"Y"))</f>
        <v/>
      </c>
      <c r="H32" s="28"/>
      <c r="I32" s="26"/>
      <c r="J32" s="28"/>
      <c r="K32" s="26"/>
      <c r="L32" s="26"/>
      <c r="M32" s="26"/>
      <c r="N32" s="27"/>
      <c r="O32" s="27"/>
      <c r="P32" s="24" t="str">
        <f aca="false">IF($N32="","",DATEDIF($N32,IF($O32="",$U$2,$O32),"Y"))</f>
        <v/>
      </c>
      <c r="Q32" s="29" t="str">
        <f aca="false">IF($L32="","",IFERROR(VLOOKUP($L32,Listen!$D$5:$E$13,2,FALSE()),0))</f>
        <v/>
      </c>
      <c r="R32" s="26"/>
      <c r="S32" s="26"/>
      <c r="T32" s="26"/>
      <c r="U32" s="26"/>
    </row>
    <row r="33" customFormat="false" ht="18" hidden="false" customHeight="true" outlineLevel="0" collapsed="false">
      <c r="A33" s="18" t="str">
        <f aca="false">IF($B33="","",COUNTA($B$5:$B33))</f>
        <v/>
      </c>
      <c r="B33" s="19"/>
      <c r="C33" s="20"/>
      <c r="D33" s="20"/>
      <c r="E33" s="20"/>
      <c r="F33" s="21"/>
      <c r="G33" s="18" t="str">
        <f aca="false">IF($F33="","",DATEDIF($F33,$U$2,"Y"))</f>
        <v/>
      </c>
      <c r="H33" s="22"/>
      <c r="I33" s="20"/>
      <c r="J33" s="22"/>
      <c r="K33" s="20"/>
      <c r="L33" s="20"/>
      <c r="M33" s="20"/>
      <c r="N33" s="21"/>
      <c r="O33" s="21"/>
      <c r="P33" s="18" t="str">
        <f aca="false">IF($N33="","",DATEDIF($N33,IF($O33="",$U$2,$O33),"Y"))</f>
        <v/>
      </c>
      <c r="Q33" s="23" t="str">
        <f aca="false">IF($L33="","",IFERROR(VLOOKUP($L33,Listen!$D$5:$E$13,2,FALSE()),0))</f>
        <v/>
      </c>
      <c r="R33" s="20"/>
      <c r="S33" s="20"/>
      <c r="T33" s="20"/>
      <c r="U33" s="20"/>
    </row>
    <row r="34" customFormat="false" ht="18" hidden="false" customHeight="true" outlineLevel="0" collapsed="false">
      <c r="A34" s="24" t="str">
        <f aca="false">IF($B34="","",COUNTA($B$5:$B34))</f>
        <v/>
      </c>
      <c r="B34" s="25"/>
      <c r="C34" s="26"/>
      <c r="D34" s="26"/>
      <c r="E34" s="26"/>
      <c r="F34" s="27"/>
      <c r="G34" s="24" t="str">
        <f aca="false">IF($F34="","",DATEDIF($F34,$U$2,"Y"))</f>
        <v/>
      </c>
      <c r="H34" s="28"/>
      <c r="I34" s="26"/>
      <c r="J34" s="28"/>
      <c r="K34" s="26"/>
      <c r="L34" s="26"/>
      <c r="M34" s="26"/>
      <c r="N34" s="27"/>
      <c r="O34" s="27"/>
      <c r="P34" s="24" t="str">
        <f aca="false">IF($N34="","",DATEDIF($N34,IF($O34="",$U$2,$O34),"Y"))</f>
        <v/>
      </c>
      <c r="Q34" s="29" t="str">
        <f aca="false">IF($L34="","",IFERROR(VLOOKUP($L34,Listen!$D$5:$E$13,2,FALSE()),0))</f>
        <v/>
      </c>
      <c r="R34" s="26"/>
      <c r="S34" s="26"/>
      <c r="T34" s="26"/>
      <c r="U34" s="26"/>
    </row>
    <row r="35" customFormat="false" ht="18" hidden="false" customHeight="true" outlineLevel="0" collapsed="false">
      <c r="A35" s="18" t="str">
        <f aca="false">IF($B35="","",COUNTA($B$5:$B35))</f>
        <v/>
      </c>
      <c r="B35" s="19"/>
      <c r="C35" s="20"/>
      <c r="D35" s="20"/>
      <c r="E35" s="20"/>
      <c r="F35" s="21"/>
      <c r="G35" s="18" t="str">
        <f aca="false">IF($F35="","",DATEDIF($F35,$U$2,"Y"))</f>
        <v/>
      </c>
      <c r="H35" s="22"/>
      <c r="I35" s="20"/>
      <c r="J35" s="22"/>
      <c r="K35" s="20"/>
      <c r="L35" s="20"/>
      <c r="M35" s="20"/>
      <c r="N35" s="21"/>
      <c r="O35" s="21"/>
      <c r="P35" s="18" t="str">
        <f aca="false">IF($N35="","",DATEDIF($N35,IF($O35="",$U$2,$O35),"Y"))</f>
        <v/>
      </c>
      <c r="Q35" s="23" t="str">
        <f aca="false">IF($L35="","",IFERROR(VLOOKUP($L35,Listen!$D$5:$E$13,2,FALSE()),0))</f>
        <v/>
      </c>
      <c r="R35" s="20"/>
      <c r="S35" s="20"/>
      <c r="T35" s="20"/>
      <c r="U35" s="20"/>
    </row>
    <row r="36" customFormat="false" ht="18" hidden="false" customHeight="true" outlineLevel="0" collapsed="false">
      <c r="A36" s="24" t="str">
        <f aca="false">IF($B36="","",COUNTA($B$5:$B36))</f>
        <v/>
      </c>
      <c r="B36" s="25"/>
      <c r="C36" s="26"/>
      <c r="D36" s="26"/>
      <c r="E36" s="26"/>
      <c r="F36" s="27"/>
      <c r="G36" s="24" t="str">
        <f aca="false">IF($F36="","",DATEDIF($F36,$U$2,"Y"))</f>
        <v/>
      </c>
      <c r="H36" s="28"/>
      <c r="I36" s="26"/>
      <c r="J36" s="28"/>
      <c r="K36" s="26"/>
      <c r="L36" s="26"/>
      <c r="M36" s="26"/>
      <c r="N36" s="27"/>
      <c r="O36" s="27"/>
      <c r="P36" s="24" t="str">
        <f aca="false">IF($N36="","",DATEDIF($N36,IF($O36="",$U$2,$O36),"Y"))</f>
        <v/>
      </c>
      <c r="Q36" s="29" t="str">
        <f aca="false">IF($L36="","",IFERROR(VLOOKUP($L36,Listen!$D$5:$E$13,2,FALSE()),0))</f>
        <v/>
      </c>
      <c r="R36" s="26"/>
      <c r="S36" s="26"/>
      <c r="T36" s="26"/>
      <c r="U36" s="26"/>
    </row>
    <row r="37" customFormat="false" ht="18" hidden="false" customHeight="true" outlineLevel="0" collapsed="false">
      <c r="A37" s="18" t="str">
        <f aca="false">IF($B37="","",COUNTA($B$5:$B37))</f>
        <v/>
      </c>
      <c r="B37" s="19"/>
      <c r="C37" s="20"/>
      <c r="D37" s="20"/>
      <c r="E37" s="20"/>
      <c r="F37" s="21"/>
      <c r="G37" s="18" t="str">
        <f aca="false">IF($F37="","",DATEDIF($F37,$U$2,"Y"))</f>
        <v/>
      </c>
      <c r="H37" s="22"/>
      <c r="I37" s="20"/>
      <c r="J37" s="22"/>
      <c r="K37" s="20"/>
      <c r="L37" s="20"/>
      <c r="M37" s="20"/>
      <c r="N37" s="21"/>
      <c r="O37" s="21"/>
      <c r="P37" s="18" t="str">
        <f aca="false">IF($N37="","",DATEDIF($N37,IF($O37="",$U$2,$O37),"Y"))</f>
        <v/>
      </c>
      <c r="Q37" s="23" t="str">
        <f aca="false">IF($L37="","",IFERROR(VLOOKUP($L37,Listen!$D$5:$E$13,2,FALSE()),0))</f>
        <v/>
      </c>
      <c r="R37" s="20"/>
      <c r="S37" s="20"/>
      <c r="T37" s="20"/>
      <c r="U37" s="20"/>
    </row>
    <row r="38" customFormat="false" ht="18" hidden="false" customHeight="true" outlineLevel="0" collapsed="false">
      <c r="A38" s="24" t="str">
        <f aca="false">IF($B38="","",COUNTA($B$5:$B38))</f>
        <v/>
      </c>
      <c r="B38" s="25"/>
      <c r="C38" s="26"/>
      <c r="D38" s="26"/>
      <c r="E38" s="26"/>
      <c r="F38" s="27"/>
      <c r="G38" s="24" t="str">
        <f aca="false">IF($F38="","",DATEDIF($F38,$U$2,"Y"))</f>
        <v/>
      </c>
      <c r="H38" s="28"/>
      <c r="I38" s="26"/>
      <c r="J38" s="28"/>
      <c r="K38" s="26"/>
      <c r="L38" s="26"/>
      <c r="M38" s="26"/>
      <c r="N38" s="27"/>
      <c r="O38" s="27"/>
      <c r="P38" s="24" t="str">
        <f aca="false">IF($N38="","",DATEDIF($N38,IF($O38="",$U$2,$O38),"Y"))</f>
        <v/>
      </c>
      <c r="Q38" s="29" t="str">
        <f aca="false">IF($L38="","",IFERROR(VLOOKUP($L38,Listen!$D$5:$E$13,2,FALSE()),0))</f>
        <v/>
      </c>
      <c r="R38" s="26"/>
      <c r="S38" s="26"/>
      <c r="T38" s="26"/>
      <c r="U38" s="26"/>
    </row>
    <row r="39" customFormat="false" ht="18" hidden="false" customHeight="true" outlineLevel="0" collapsed="false">
      <c r="A39" s="18" t="str">
        <f aca="false">IF($B39="","",COUNTA($B$5:$B39))</f>
        <v/>
      </c>
      <c r="B39" s="19"/>
      <c r="C39" s="20"/>
      <c r="D39" s="20"/>
      <c r="E39" s="20"/>
      <c r="F39" s="21"/>
      <c r="G39" s="18" t="str">
        <f aca="false">IF($F39="","",DATEDIF($F39,$U$2,"Y"))</f>
        <v/>
      </c>
      <c r="H39" s="22"/>
      <c r="I39" s="20"/>
      <c r="J39" s="22"/>
      <c r="K39" s="20"/>
      <c r="L39" s="20"/>
      <c r="M39" s="20"/>
      <c r="N39" s="21"/>
      <c r="O39" s="21"/>
      <c r="P39" s="18" t="str">
        <f aca="false">IF($N39="","",DATEDIF($N39,IF($O39="",$U$2,$O39),"Y"))</f>
        <v/>
      </c>
      <c r="Q39" s="23" t="str">
        <f aca="false">IF($L39="","",IFERROR(VLOOKUP($L39,Listen!$D$5:$E$13,2,FALSE()),0))</f>
        <v/>
      </c>
      <c r="R39" s="20"/>
      <c r="S39" s="20"/>
      <c r="T39" s="20"/>
      <c r="U39" s="20"/>
    </row>
    <row r="40" customFormat="false" ht="18" hidden="false" customHeight="true" outlineLevel="0" collapsed="false">
      <c r="A40" s="24" t="str">
        <f aca="false">IF($B40="","",COUNTA($B$5:$B40))</f>
        <v/>
      </c>
      <c r="B40" s="25"/>
      <c r="C40" s="26"/>
      <c r="D40" s="26"/>
      <c r="E40" s="26"/>
      <c r="F40" s="27"/>
      <c r="G40" s="24" t="str">
        <f aca="false">IF($F40="","",DATEDIF($F40,$U$2,"Y"))</f>
        <v/>
      </c>
      <c r="H40" s="28"/>
      <c r="I40" s="26"/>
      <c r="J40" s="28"/>
      <c r="K40" s="26"/>
      <c r="L40" s="26"/>
      <c r="M40" s="26"/>
      <c r="N40" s="27"/>
      <c r="O40" s="27"/>
      <c r="P40" s="24" t="str">
        <f aca="false">IF($N40="","",DATEDIF($N40,IF($O40="",$U$2,$O40),"Y"))</f>
        <v/>
      </c>
      <c r="Q40" s="29" t="str">
        <f aca="false">IF($L40="","",IFERROR(VLOOKUP($L40,Listen!$D$5:$E$13,2,FALSE()),0))</f>
        <v/>
      </c>
      <c r="R40" s="26"/>
      <c r="S40" s="26"/>
      <c r="T40" s="26"/>
      <c r="U40" s="26"/>
    </row>
    <row r="42" customFormat="false" ht="15" hidden="false" customHeight="false" outlineLevel="0" collapsed="false">
      <c r="A42" s="14" t="s">
        <v>175</v>
      </c>
      <c r="B42" s="14"/>
      <c r="C42" s="14"/>
      <c r="D42" s="14"/>
      <c r="E42" s="14"/>
      <c r="F42" s="14"/>
      <c r="G42" s="14"/>
      <c r="H42" s="14"/>
      <c r="I42" s="14"/>
      <c r="J42" s="14"/>
      <c r="K42" s="14"/>
      <c r="L42" s="14"/>
      <c r="M42" s="14"/>
      <c r="N42" s="14"/>
      <c r="O42" s="14"/>
      <c r="P42" s="14"/>
      <c r="Q42" s="14"/>
      <c r="R42" s="14"/>
      <c r="S42" s="14"/>
      <c r="T42" s="14"/>
      <c r="U42" s="14"/>
    </row>
    <row r="43" customFormat="false" ht="15" hidden="false" customHeight="false" outlineLevel="0" collapsed="false">
      <c r="A43" s="14" t="s">
        <v>176</v>
      </c>
      <c r="B43" s="14"/>
      <c r="C43" s="14"/>
      <c r="D43" s="14"/>
      <c r="E43" s="14"/>
      <c r="F43" s="14"/>
      <c r="G43" s="14"/>
      <c r="H43" s="14"/>
      <c r="I43" s="14"/>
      <c r="J43" s="14"/>
      <c r="K43" s="14"/>
      <c r="L43" s="14"/>
      <c r="M43" s="14"/>
      <c r="N43" s="14"/>
      <c r="O43" s="14"/>
      <c r="P43" s="14"/>
      <c r="Q43" s="14"/>
      <c r="R43" s="14"/>
      <c r="S43" s="14"/>
      <c r="T43" s="14"/>
      <c r="U43" s="14"/>
    </row>
  </sheetData>
  <autoFilter ref="A4:U40"/>
  <mergeCells count="4">
    <mergeCell ref="A1:U1"/>
    <mergeCell ref="A2:H2"/>
    <mergeCell ref="A42:U42"/>
    <mergeCell ref="A43:U43"/>
  </mergeCells>
  <conditionalFormatting sqref="B5:B40">
    <cfRule type="expression" priority="2" aboveAverage="0" equalAverage="0" bottom="0" percent="0" rank="0" text="" dxfId="16">
      <formula>AND($B5&lt;&gt;"",COUNTIF($B$5:$B$40,$B5)&gt;1)</formula>
    </cfRule>
  </conditionalFormatting>
  <conditionalFormatting sqref="K5:K40">
    <cfRule type="expression" priority="3" aboveAverage="0" equalAverage="0" bottom="0" percent="0" rank="0" text="" dxfId="16">
      <formula>AND($K5&lt;&gt;"",ISERROR(SEARCH("@",$K5)))</formula>
    </cfRule>
  </conditionalFormatting>
  <conditionalFormatting sqref="S5:S40">
    <cfRule type="expression" priority="4" aboveAverage="0" equalAverage="0" bottom="0" percent="0" rank="0" text="" dxfId="17">
      <formula>$S5="Bezahlt"</formula>
    </cfRule>
    <cfRule type="expression" priority="5" aboveAverage="0" equalAverage="0" bottom="0" percent="0" rank="0" text="" dxfId="16">
      <formula>$S5="Offen"</formula>
    </cfRule>
    <cfRule type="expression" priority="6" aboveAverage="0" equalAverage="0" bottom="0" percent="0" rank="0" text="" dxfId="18">
      <formula>$S5="Teilweise"</formula>
    </cfRule>
    <cfRule type="expression" priority="7" aboveAverage="0" equalAverage="0" bottom="0" percent="0" rank="0" text="" dxfId="19">
      <formula>$S5="Befreit"</formula>
    </cfRule>
  </conditionalFormatting>
  <conditionalFormatting sqref="M5:M40">
    <cfRule type="expression" priority="8" aboveAverage="0" equalAverage="0" bottom="0" percent="0" rank="0" text="" dxfId="19">
      <formula>$M5="Ausgetreten"</formula>
    </cfRule>
    <cfRule type="expression" priority="9" aboveAverage="0" equalAverage="0" bottom="0" percent="0" rank="0" text="" dxfId="18">
      <formula>$M5="Ruhend"</formula>
    </cfRule>
  </conditionalFormatting>
  <conditionalFormatting sqref="F5:F40">
    <cfRule type="expression" priority="10" aboveAverage="0" equalAverage="0" bottom="0" percent="0" rank="0" text="" dxfId="20">
      <formula>AND($F5&lt;&gt;"",MONTH($F5)=MONTH($U$2))</formula>
    </cfRule>
  </conditionalFormatting>
  <conditionalFormatting sqref="P5:P40">
    <cfRule type="expression" priority="11" aboveAverage="0" equalAverage="0" bottom="0" percent="0" rank="0" text="" dxfId="20">
      <formula>OR($P5=10,$P5=25,$P5=40,$P5=50)</formula>
    </cfRule>
  </conditionalFormatting>
  <dataValidations count="10">
    <dataValidation allowBlank="true" error="Bitte einen Wert aus der Liste wählen." errorStyle="stop" errorTitle="Ungültige Eingabe" operator="between" showDropDown="false" showErrorMessage="true" showInputMessage="false" sqref="C5:C40" type="list">
      <formula1>Listen!$B$5:$B$12</formula1>
      <formula2>0</formula2>
    </dataValidation>
    <dataValidation allowBlank="true" error="Bitte einen Wert aus der Liste wählen." errorStyle="stop" errorTitle="Ungültige Eingabe" operator="between" showDropDown="false" showErrorMessage="true" showInputMessage="false" sqref="L5:L40" type="list">
      <formula1>Listen!$D$5:$D$13</formula1>
      <formula2>0</formula2>
    </dataValidation>
    <dataValidation allowBlank="true" error="Bitte einen Wert aus der Liste wählen." errorStyle="stop" errorTitle="Ungültige Eingabe" operator="between" showDropDown="false" showErrorMessage="true" showInputMessage="false" sqref="M5:M40" type="list">
      <formula1>Listen!$G$5:$G$10</formula1>
      <formula2>0</formula2>
    </dataValidation>
    <dataValidation allowBlank="true" error="Bitte einen Wert aus der Liste wählen." errorStyle="stop" errorTitle="Ungültige Eingabe" operator="between" showDropDown="false" showErrorMessage="true" showInputMessage="false" sqref="R5:R40" type="list">
      <formula1>Listen!$I$5:$I$9</formula1>
      <formula2>0</formula2>
    </dataValidation>
    <dataValidation allowBlank="true" error="Bitte einen Wert aus der Liste wählen." errorStyle="stop" errorTitle="Ungültige Eingabe" operator="between" showDropDown="false" showErrorMessage="true" showInputMessage="false" sqref="S5:S40" type="list">
      <formula1>Listen!$K$5:$K$10</formula1>
      <formula2>0</formula2>
    </dataValidation>
    <dataValidation allowBlank="true" error="Bitte einen Wert aus der Liste wählen." errorStyle="stop" errorTitle="Ungültige Eingabe" operator="between" showDropDown="false" showErrorMessage="true" showInputMessage="false" sqref="T5:T40" type="list">
      <formula1>Listen!$M$5:$M$8</formula1>
      <formula2>0</formula2>
    </dataValidation>
    <dataValidation allowBlank="true" error="Bitte ein gültiges Datum eingeben." errorStyle="stop" errorTitle="Ungültiges Datum" operator="greaterThanOrEqual" showDropDown="false" showErrorMessage="true" showInputMessage="false" sqref="F5:F40" type="date">
      <formula1>DATE(1920,1,1)</formula1>
      <formula2>0</formula2>
    </dataValidation>
    <dataValidation allowBlank="true" error="Bitte ein gültiges Datum eingeben." errorStyle="stop" errorTitle="Ungültiges Datum" operator="greaterThanOrEqual" showDropDown="false" showErrorMessage="true" showInputMessage="false" sqref="N5:N40" type="date">
      <formula1>DATE(1920,1,1)</formula1>
      <formula2>0</formula2>
    </dataValidation>
    <dataValidation allowBlank="true" error="Bitte ein gültiges Datum eingeben." errorStyle="stop" errorTitle="Ungültiges Datum" operator="greaterThanOrEqual" showDropDown="false" showErrorMessage="true" showInputMessage="false" sqref="O5:O40" type="date">
      <formula1>DATE(1920,1,1)</formula1>
      <formula2>0</formula2>
    </dataValidation>
    <dataValidation allowBlank="true" error="Bitte eine gültige E-Mail mit @ eingeben." errorStyle="stop" errorTitle="E-Mail" operator="between" showDropDown="false" showErrorMessage="true" showInputMessage="false" sqref="K5:K40" type="custom">
      <formula1>ISNUMBER(SEARCH("@",K5))</formula1>
      <formula2>0</formula2>
    </dataValidation>
  </dataValidations>
  <printOptions headings="false" gridLines="false" gridLinesSet="true" horizontalCentered="false" verticalCentered="false"/>
  <pageMargins left="0.4" right="0.4" top="0.5" bottom="0.5" header="0.511811023622047" footer="0.511811023622047"/>
  <pageSetup paperSize="1" scale="100" fitToWidth="1" fitToHeight="0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B1:M11"/>
  <sheetViews>
    <sheetView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6796875" defaultRowHeight="15" zeroHeight="false" outlineLevelRow="0" outlineLevelCol="0"/>
  <cols>
    <col collapsed="false" customWidth="true" hidden="false" outlineLevel="0" max="1" min="1" style="0" width="3"/>
    <col collapsed="false" customWidth="true" hidden="false" outlineLevel="0" max="2" min="2" style="0" width="18"/>
    <col collapsed="false" customWidth="true" hidden="false" outlineLevel="0" max="3" min="3" style="0" width="3"/>
    <col collapsed="false" customWidth="true" hidden="false" outlineLevel="0" max="4" min="4" style="0" width="18"/>
    <col collapsed="false" customWidth="true" hidden="false" outlineLevel="0" max="5" min="5" style="0" width="15"/>
    <col collapsed="false" customWidth="true" hidden="false" outlineLevel="0" max="6" min="6" style="0" width="3"/>
    <col collapsed="false" customWidth="true" hidden="false" outlineLevel="0" max="7" min="7" style="0" width="15"/>
    <col collapsed="false" customWidth="true" hidden="false" outlineLevel="0" max="8" min="8" style="0" width="3"/>
    <col collapsed="false" customWidth="true" hidden="false" outlineLevel="0" max="9" min="9" style="0" width="18"/>
    <col collapsed="false" customWidth="true" hidden="false" outlineLevel="0" max="10" min="10" style="0" width="3"/>
    <col collapsed="false" customWidth="true" hidden="false" outlineLevel="0" max="11" min="11" style="0" width="15"/>
    <col collapsed="false" customWidth="true" hidden="false" outlineLevel="0" max="12" min="12" style="0" width="3"/>
    <col collapsed="false" customWidth="true" hidden="false" outlineLevel="0" max="13" min="13" style="0" width="14"/>
  </cols>
  <sheetData>
    <row r="1" customFormat="false" ht="30" hidden="false" customHeight="true" outlineLevel="0" collapsed="false">
      <c r="B1" s="30" t="s">
        <v>177</v>
      </c>
      <c r="C1" s="30"/>
      <c r="D1" s="30"/>
      <c r="E1" s="30"/>
      <c r="F1" s="30"/>
      <c r="G1" s="30"/>
      <c r="H1" s="30"/>
      <c r="I1" s="30"/>
      <c r="J1" s="30"/>
      <c r="K1" s="30"/>
      <c r="L1" s="30"/>
      <c r="M1" s="30"/>
    </row>
    <row r="2" customFormat="false" ht="15" hidden="false" customHeight="false" outlineLevel="0" collapsed="false">
      <c r="B2" s="2" t="s">
        <v>178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</row>
    <row r="4" customFormat="false" ht="18" hidden="false" customHeight="true" outlineLevel="0" collapsed="false">
      <c r="B4" s="31" t="s">
        <v>33</v>
      </c>
      <c r="D4" s="31" t="s">
        <v>42</v>
      </c>
      <c r="E4" s="9" t="s">
        <v>179</v>
      </c>
      <c r="G4" s="31" t="s">
        <v>43</v>
      </c>
      <c r="I4" s="31" t="s">
        <v>48</v>
      </c>
      <c r="K4" s="31" t="s">
        <v>49</v>
      </c>
      <c r="M4" s="31" t="s">
        <v>50</v>
      </c>
    </row>
    <row r="5" customFormat="false" ht="15" hidden="false" customHeight="false" outlineLevel="0" collapsed="false">
      <c r="B5" s="32" t="s">
        <v>53</v>
      </c>
      <c r="D5" s="32" t="s">
        <v>13</v>
      </c>
      <c r="E5" s="33" t="n">
        <v>120</v>
      </c>
      <c r="G5" s="32" t="s">
        <v>14</v>
      </c>
      <c r="I5" s="32" t="s">
        <v>60</v>
      </c>
      <c r="K5" s="32" t="s">
        <v>15</v>
      </c>
      <c r="M5" s="32" t="s">
        <v>61</v>
      </c>
    </row>
    <row r="6" customFormat="false" ht="15" hidden="false" customHeight="false" outlineLevel="0" collapsed="false">
      <c r="B6" s="34" t="s">
        <v>64</v>
      </c>
      <c r="D6" s="34" t="s">
        <v>16</v>
      </c>
      <c r="E6" s="35" t="n">
        <v>72</v>
      </c>
      <c r="G6" s="34" t="s">
        <v>17</v>
      </c>
      <c r="I6" s="34" t="s">
        <v>86</v>
      </c>
      <c r="K6" s="34" t="s">
        <v>18</v>
      </c>
      <c r="M6" s="34" t="s">
        <v>87</v>
      </c>
    </row>
    <row r="7" customFormat="false" ht="15" hidden="false" customHeight="false" outlineLevel="0" collapsed="false">
      <c r="B7" s="32" t="s">
        <v>180</v>
      </c>
      <c r="D7" s="32" t="s">
        <v>19</v>
      </c>
      <c r="E7" s="33" t="n">
        <v>48</v>
      </c>
      <c r="G7" s="32" t="s">
        <v>20</v>
      </c>
      <c r="I7" s="32" t="s">
        <v>103</v>
      </c>
      <c r="K7" s="32" t="s">
        <v>21</v>
      </c>
      <c r="M7" s="32" t="s">
        <v>123</v>
      </c>
    </row>
    <row r="8" customFormat="false" ht="15" hidden="false" customHeight="false" outlineLevel="0" collapsed="false">
      <c r="B8" s="34" t="s">
        <v>25</v>
      </c>
      <c r="D8" s="34" t="s">
        <v>22</v>
      </c>
      <c r="E8" s="35" t="n">
        <v>36</v>
      </c>
      <c r="G8" s="34" t="s">
        <v>23</v>
      </c>
      <c r="K8" s="34" t="s">
        <v>24</v>
      </c>
    </row>
    <row r="9" customFormat="false" ht="15" hidden="false" customHeight="false" outlineLevel="0" collapsed="false">
      <c r="B9" s="32" t="s">
        <v>181</v>
      </c>
      <c r="D9" s="32" t="s">
        <v>25</v>
      </c>
      <c r="E9" s="33" t="n">
        <v>180</v>
      </c>
    </row>
    <row r="10" customFormat="false" ht="15" hidden="false" customHeight="false" outlineLevel="0" collapsed="false">
      <c r="D10" s="34" t="s">
        <v>26</v>
      </c>
      <c r="E10" s="35" t="n">
        <v>60</v>
      </c>
    </row>
    <row r="11" customFormat="false" ht="15" hidden="false" customHeight="false" outlineLevel="0" collapsed="false">
      <c r="D11" s="32" t="s">
        <v>27</v>
      </c>
      <c r="E11" s="33" t="n">
        <v>0</v>
      </c>
    </row>
  </sheetData>
  <mergeCells count="2">
    <mergeCell ref="B1:M1"/>
    <mergeCell ref="B2:M2"/>
  </mergeCells>
  <printOptions headings="false" gridLines="false" gridLinesSet="true" horizontalCentered="false" verticalCentered="false"/>
  <pageMargins left="0.4" right="0.4" top="0.5" bottom="0.5" header="0.511811023622047" footer="0.511811023622047"/>
  <pageSetup paperSize="1" scale="100" fitToWidth="1" fitToHeight="0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LibreOffice/24.2.7.2$Linux_X86_64 LibreOffice_project/420$Build-2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2026-06-25T05:54:35Z</dcterms:created>
  <dc:creator/>
  <dc:description/>
  <dc:language>en-US</dc:language>
  <cp:lastModifiedBy/>
  <dcterms:modified xsi:type="dcterms:W3CDTF">2026-06-25T05:54:35Z</dcterms:modified>
  <cp:revision>0</cp:revision>
  <dc:subject/>
  <dc:title>Mitgliederliste Verein</dc:title>
</cp:coreProperties>
</file>

<file path=docProps/custom.xml><?xml version="1.0" encoding="utf-8"?>
<Properties xmlns="http://schemas.openxmlformats.org/officeDocument/2006/custom-properties" xmlns:vt="http://schemas.openxmlformats.org/officeDocument/2006/docPropsVTypes"/>
</file>