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tgliederliste" sheetId="1" state="visible" r:id="rId3"/>
    <sheet name="Beitragszahlungen 2026" sheetId="2" state="visible" r:id="rId4"/>
    <sheet name="Beitragssätze" sheetId="3" state="visible" r:id="rId5"/>
    <sheet name="Auswertung" sheetId="4" state="visible" r:id="rId6"/>
  </sheets>
  <definedNames>
    <definedName function="false" hidden="true" localSheetId="1" name="_xlnm._FilterDatabase" vbProcedure="false">'Beitragszahlungen 2026'!$A$4:$U$4</definedName>
    <definedName function="false" hidden="true" localSheetId="0" name="_xlnm._FilterDatabase" vbProcedure="false">Mitgliederliste!$A$4:$X$4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<sst xmlns="http://schemas.openxmlformats.org/spreadsheetml/2006/main" count="488" uniqueCount="321">
  <si>
    <t xml:space="preserve">  MITGLIEDERLISTE   ·   Mitgliederverwaltung des Vereins</t>
  </si>
  <si>
    <t xml:space="preserve">  Geschäftsjahr 2026  ·  Stand: 25.06.2026  ·  Spalte 'Jahresbeitrag' wird automatisch aus der Beitragskategorie ermittelt</t>
  </si>
  <si>
    <t xml:space="preserve">Nr.</t>
  </si>
  <si>
    <t xml:space="preserve">Mitglieds-Nr.</t>
  </si>
  <si>
    <t xml:space="preserve">Anrede</t>
  </si>
  <si>
    <t xml:space="preserve">Vorname</t>
  </si>
  <si>
    <t xml:space="preserve">Nachname</t>
  </si>
  <si>
    <t xml:space="preserve">Geburtsdatum</t>
  </si>
  <si>
    <t xml:space="preserve">Alter</t>
  </si>
  <si>
    <t xml:space="preserve">Straße &amp; Hausnr.</t>
  </si>
  <si>
    <t xml:space="preserve">PLZ</t>
  </si>
  <si>
    <t xml:space="preserve">Ort</t>
  </si>
  <si>
    <t xml:space="preserve">Telefon</t>
  </si>
  <si>
    <t xml:space="preserve">E-Mail</t>
  </si>
  <si>
    <t xml:space="preserve">Eintritt</t>
  </si>
  <si>
    <t xml:space="preserve">Austritt</t>
  </si>
  <si>
    <t xml:space="preserve">Dauer (Jahre)</t>
  </si>
  <si>
    <t xml:space="preserve">Beitragskategorie</t>
  </si>
  <si>
    <t xml:space="preserve">Jahresbeitrag (€)</t>
  </si>
  <si>
    <t xml:space="preserve">Zahlungsweise</t>
  </si>
  <si>
    <t xml:space="preserve">IBAN</t>
  </si>
  <si>
    <t xml:space="preserve">Mandatsreferenz</t>
  </si>
  <si>
    <t xml:space="preserve">Mandat erteilt am</t>
  </si>
  <si>
    <t xml:space="preserve">Funktion</t>
  </si>
  <si>
    <t xml:space="preserve">Status</t>
  </si>
  <si>
    <t xml:space="preserve">Bemerkungen</t>
  </si>
  <si>
    <t xml:space="preserve">M-2001</t>
  </si>
  <si>
    <t xml:space="preserve">Frau</t>
  </si>
  <si>
    <t xml:space="preserve">Andrea</t>
  </si>
  <si>
    <t xml:space="preserve">Schuster</t>
  </si>
  <si>
    <t xml:space="preserve">Rosenstraße 14</t>
  </si>
  <si>
    <t xml:space="preserve">10115</t>
  </si>
  <si>
    <t xml:space="preserve">Berlin</t>
  </si>
  <si>
    <t xml:space="preserve">+49 30 1122334</t>
  </si>
  <si>
    <t xml:space="preserve">a.schuster@muster.de</t>
  </si>
  <si>
    <t xml:space="preserve">–</t>
  </si>
  <si>
    <t xml:space="preserve">Erwachsen</t>
  </si>
  <si>
    <t xml:space="preserve">SEPA-Lastschrift</t>
  </si>
  <si>
    <t xml:space="preserve">DE89 1001 0010 0123 4567 89</t>
  </si>
  <si>
    <t xml:space="preserve">MND-2015-0023</t>
  </si>
  <si>
    <t xml:space="preserve">Mitglied</t>
  </si>
  <si>
    <t xml:space="preserve">Aktiv</t>
  </si>
  <si>
    <t xml:space="preserve">M-2002</t>
  </si>
  <si>
    <t xml:space="preserve">Herr</t>
  </si>
  <si>
    <t xml:space="preserve">Bernd</t>
  </si>
  <si>
    <t xml:space="preserve">Hartmann</t>
  </si>
  <si>
    <t xml:space="preserve">Lindenweg 7</t>
  </si>
  <si>
    <t xml:space="preserve">20095</t>
  </si>
  <si>
    <t xml:space="preserve">Hamburg</t>
  </si>
  <si>
    <t xml:space="preserve">+49 40 5566778</t>
  </si>
  <si>
    <t xml:space="preserve">b.hartmann@muster.de</t>
  </si>
  <si>
    <t xml:space="preserve">Senior/in</t>
  </si>
  <si>
    <t xml:space="preserve">DE19 2005 0550 1010 1234 56</t>
  </si>
  <si>
    <t xml:space="preserve">MND-2003-0007</t>
  </si>
  <si>
    <t xml:space="preserve">1. Vorsitzender</t>
  </si>
  <si>
    <t xml:space="preserve">10 Jahre Vorstand</t>
  </si>
  <si>
    <t xml:space="preserve">M-2003</t>
  </si>
  <si>
    <t xml:space="preserve">Caroline</t>
  </si>
  <si>
    <t xml:space="preserve">Lehmann</t>
  </si>
  <si>
    <t xml:space="preserve">Am Markt 22</t>
  </si>
  <si>
    <t xml:space="preserve">80331</t>
  </si>
  <si>
    <t xml:space="preserve">München</t>
  </si>
  <si>
    <t xml:space="preserve">+49 89 9988776</t>
  </si>
  <si>
    <t xml:space="preserve">c.lehmann@muster.de</t>
  </si>
  <si>
    <t xml:space="preserve">Überweisung</t>
  </si>
  <si>
    <t xml:space="preserve">Schriftführerin</t>
  </si>
  <si>
    <t xml:space="preserve">M-2004</t>
  </si>
  <si>
    <t xml:space="preserve">David</t>
  </si>
  <si>
    <t xml:space="preserve">Niemann</t>
  </si>
  <si>
    <t xml:space="preserve">Birkenallee 8</t>
  </si>
  <si>
    <t xml:space="preserve">60311</t>
  </si>
  <si>
    <t xml:space="preserve">Frankfurt</t>
  </si>
  <si>
    <t xml:space="preserve">+49 69 3344556</t>
  </si>
  <si>
    <t xml:space="preserve">d.niemann@muster.de</t>
  </si>
  <si>
    <t xml:space="preserve">Familie</t>
  </si>
  <si>
    <t xml:space="preserve">DE44 5005 0201 0000 1234 56</t>
  </si>
  <si>
    <t xml:space="preserve">MND-2012-0041</t>
  </si>
  <si>
    <t xml:space="preserve">2. Vorsitzender</t>
  </si>
  <si>
    <t xml:space="preserve">M-2005</t>
  </si>
  <si>
    <t xml:space="preserve">Elena</t>
  </si>
  <si>
    <t xml:space="preserve">Wenzel</t>
  </si>
  <si>
    <t xml:space="preserve">Schillerplatz 3</t>
  </si>
  <si>
    <t xml:space="preserve">01067</t>
  </si>
  <si>
    <t xml:space="preserve">Dresden</t>
  </si>
  <si>
    <t xml:space="preserve">+49 351 2233445</t>
  </si>
  <si>
    <t xml:space="preserve">e.wenzel@muster.de</t>
  </si>
  <si>
    <t xml:space="preserve">Ehrenmitglied</t>
  </si>
  <si>
    <t xml:space="preserve">Beitragsbefreit</t>
  </si>
  <si>
    <t xml:space="preserve">Ehrenmitgliedschaft seit 2018</t>
  </si>
  <si>
    <t xml:space="preserve">M-2006</t>
  </si>
  <si>
    <t xml:space="preserve">Felix</t>
  </si>
  <si>
    <t xml:space="preserve">Brandt</t>
  </si>
  <si>
    <t xml:space="preserve">Mühlweg 11</t>
  </si>
  <si>
    <t xml:space="preserve">70173</t>
  </si>
  <si>
    <t xml:space="preserve">Stuttgart</t>
  </si>
  <si>
    <t xml:space="preserve">+49 711 7788990</t>
  </si>
  <si>
    <t xml:space="preserve">f.brandt@muster.de</t>
  </si>
  <si>
    <t xml:space="preserve">Student/in</t>
  </si>
  <si>
    <t xml:space="preserve">DE91 6005 0101 0001 1234 56</t>
  </si>
  <si>
    <t xml:space="preserve">MND-2023-0102</t>
  </si>
  <si>
    <t xml:space="preserve">Studentennachweis bis 09/2026</t>
  </si>
  <si>
    <t xml:space="preserve">M-2007</t>
  </si>
  <si>
    <t xml:space="preserve">Gabriele</t>
  </si>
  <si>
    <t xml:space="preserve">Friedrich</t>
  </si>
  <si>
    <t xml:space="preserve">Eichenstr. 19</t>
  </si>
  <si>
    <t xml:space="preserve">50667</t>
  </si>
  <si>
    <t xml:space="preserve">Köln</t>
  </si>
  <si>
    <t xml:space="preserve">+49 221 4455667</t>
  </si>
  <si>
    <t xml:space="preserve">g.friedrich@muster.de</t>
  </si>
  <si>
    <t xml:space="preserve">DE65 3705 0198 0010 1234 56</t>
  </si>
  <si>
    <t xml:space="preserve">MND-2010-0029</t>
  </si>
  <si>
    <t xml:space="preserve">Kassenwartin</t>
  </si>
  <si>
    <t xml:space="preserve">M-2008</t>
  </si>
  <si>
    <t xml:space="preserve">Holger</t>
  </si>
  <si>
    <t xml:space="preserve">Schmidt</t>
  </si>
  <si>
    <t xml:space="preserve">Bahnhofstr. 45</t>
  </si>
  <si>
    <t xml:space="preserve">30159</t>
  </si>
  <si>
    <t xml:space="preserve">Hannover</t>
  </si>
  <si>
    <t xml:space="preserve">+49 511 5566778</t>
  </si>
  <si>
    <t xml:space="preserve">h.schmidt@muster.de</t>
  </si>
  <si>
    <t xml:space="preserve">Fördermitglied</t>
  </si>
  <si>
    <t xml:space="preserve">M-2009</t>
  </si>
  <si>
    <t xml:space="preserve">Ines</t>
  </si>
  <si>
    <t xml:space="preserve">Krause</t>
  </si>
  <si>
    <t xml:space="preserve">Parkallee 6</t>
  </si>
  <si>
    <t xml:space="preserve">28195</t>
  </si>
  <si>
    <t xml:space="preserve">Bremen</t>
  </si>
  <si>
    <t xml:space="preserve">+49 421 3344556</t>
  </si>
  <si>
    <t xml:space="preserve">i.krause@muster.de</t>
  </si>
  <si>
    <t xml:space="preserve">DE73 2905 0101 0001 1234 56</t>
  </si>
  <si>
    <t xml:space="preserve">MND-2017-0061</t>
  </si>
  <si>
    <t xml:space="preserve">M-2010</t>
  </si>
  <si>
    <t xml:space="preserve">Jürgen</t>
  </si>
  <si>
    <t xml:space="preserve">Maier</t>
  </si>
  <si>
    <t xml:space="preserve">Goethestr. 31</t>
  </si>
  <si>
    <t xml:space="preserve">90402</t>
  </si>
  <si>
    <t xml:space="preserve">Nürnberg</t>
  </si>
  <si>
    <t xml:space="preserve">+49 911 4455667</t>
  </si>
  <si>
    <t xml:space="preserve">j.maier@muster.de</t>
  </si>
  <si>
    <t xml:space="preserve">DE12 7605 0101 0001 1234 56</t>
  </si>
  <si>
    <t xml:space="preserve">MND-1995-0002</t>
  </si>
  <si>
    <t xml:space="preserve">M-2011</t>
  </si>
  <si>
    <t xml:space="preserve">Katharina</t>
  </si>
  <si>
    <t xml:space="preserve">Roth</t>
  </si>
  <si>
    <t xml:space="preserve">Lindenstraße 4</t>
  </si>
  <si>
    <t xml:space="preserve">+49 30 6677889</t>
  </si>
  <si>
    <t xml:space="preserve">fam.roth@muster.de</t>
  </si>
  <si>
    <t xml:space="preserve">Kind</t>
  </si>
  <si>
    <t xml:space="preserve">DE89 1001 0010 0987 6543 21</t>
  </si>
  <si>
    <t xml:space="preserve">MND-2020-0085</t>
  </si>
  <si>
    <t xml:space="preserve">Erziehungsber.: T. Roth</t>
  </si>
  <si>
    <t xml:space="preserve">M-2012</t>
  </si>
  <si>
    <t xml:space="preserve">Lars</t>
  </si>
  <si>
    <t xml:space="preserve">Zimmermann</t>
  </si>
  <si>
    <t xml:space="preserve">Hauptstr. 88</t>
  </si>
  <si>
    <t xml:space="preserve">04109</t>
  </si>
  <si>
    <t xml:space="preserve">Leipzig</t>
  </si>
  <si>
    <t xml:space="preserve">+49 341 5566778</t>
  </si>
  <si>
    <t xml:space="preserve">l.zimmermann@muster.de</t>
  </si>
  <si>
    <t xml:space="preserve">Beisitzer</t>
  </si>
  <si>
    <t xml:space="preserve">M-2013</t>
  </si>
  <si>
    <t xml:space="preserve">Monika</t>
  </si>
  <si>
    <t xml:space="preserve">Petersen</t>
  </si>
  <si>
    <t xml:space="preserve">Seeweg 12</t>
  </si>
  <si>
    <t xml:space="preserve">24103</t>
  </si>
  <si>
    <t xml:space="preserve">Kiel</t>
  </si>
  <si>
    <t xml:space="preserve">+49 431 6677889</t>
  </si>
  <si>
    <t xml:space="preserve">m.petersen@muster.de</t>
  </si>
  <si>
    <t xml:space="preserve">DE07 2105 0170 0012 3456 78</t>
  </si>
  <si>
    <t xml:space="preserve">MND-2014-0044</t>
  </si>
  <si>
    <t xml:space="preserve">Ausgetreten</t>
  </si>
  <si>
    <t xml:space="preserve">Austritt zum 31.03.2026</t>
  </si>
  <si>
    <t xml:space="preserve">M-2014</t>
  </si>
  <si>
    <t xml:space="preserve">Nikolas</t>
  </si>
  <si>
    <t xml:space="preserve">Berger</t>
  </si>
  <si>
    <t xml:space="preserve">Rathausweg 9</t>
  </si>
  <si>
    <t xml:space="preserve">+49 351 4455667</t>
  </si>
  <si>
    <t xml:space="preserve">fam.berger@muster.de</t>
  </si>
  <si>
    <t xml:space="preserve">Jugend</t>
  </si>
  <si>
    <t xml:space="preserve">DE91 8505 0300 0012 3456 78</t>
  </si>
  <si>
    <t xml:space="preserve">MND-2022-0033</t>
  </si>
  <si>
    <t xml:space="preserve">M-2015</t>
  </si>
  <si>
    <t xml:space="preserve">Olivia</t>
  </si>
  <si>
    <t xml:space="preserve">Sommer</t>
  </si>
  <si>
    <t xml:space="preserve">Marktplatz 17</t>
  </si>
  <si>
    <t xml:space="preserve">+49 221 5566778</t>
  </si>
  <si>
    <t xml:space="preserve">o.sommer@muster.de</t>
  </si>
  <si>
    <t xml:space="preserve">DE65 3705 0198 0099 9876 54</t>
  </si>
  <si>
    <t xml:space="preserve">MND-2018-0070</t>
  </si>
  <si>
    <t xml:space="preserve">Beitrag offen</t>
  </si>
  <si>
    <t xml:space="preserve">M-2016</t>
  </si>
  <si>
    <t xml:space="preserve">Patrick</t>
  </si>
  <si>
    <t xml:space="preserve">Vogel</t>
  </si>
  <si>
    <t xml:space="preserve">Kirchgasse 5</t>
  </si>
  <si>
    <t xml:space="preserve">+49 89 7788990</t>
  </si>
  <si>
    <t xml:space="preserve">p.vogel@muster.de</t>
  </si>
  <si>
    <t xml:space="preserve">DE89 7005 0000 0012 3456 78</t>
  </si>
  <si>
    <t xml:space="preserve">MND-2009-0019</t>
  </si>
  <si>
    <t xml:space="preserve">Pressewart</t>
  </si>
  <si>
    <t xml:space="preserve">M-2017</t>
  </si>
  <si>
    <t xml:space="preserve">Quirina</t>
  </si>
  <si>
    <t xml:space="preserve">Held</t>
  </si>
  <si>
    <t xml:space="preserve">Schlossstr. 1</t>
  </si>
  <si>
    <t xml:space="preserve">+49 711 8899001</t>
  </si>
  <si>
    <t xml:space="preserve">q.held@muster.de</t>
  </si>
  <si>
    <t xml:space="preserve">M-2018</t>
  </si>
  <si>
    <t xml:space="preserve">Robert</t>
  </si>
  <si>
    <t xml:space="preserve">Adler</t>
  </si>
  <si>
    <t xml:space="preserve">Talweg 14</t>
  </si>
  <si>
    <t xml:space="preserve">+49 69 9988776</t>
  </si>
  <si>
    <t xml:space="preserve">r.adler@muster.de</t>
  </si>
  <si>
    <t xml:space="preserve">DE44 5005 0201 0033 4455 67</t>
  </si>
  <si>
    <t xml:space="preserve">MND-2023-0140</t>
  </si>
  <si>
    <t xml:space="preserve">M-2019</t>
  </si>
  <si>
    <t xml:space="preserve">Sabine</t>
  </si>
  <si>
    <t xml:space="preserve">Hofmann</t>
  </si>
  <si>
    <t xml:space="preserve">Buchenring 27</t>
  </si>
  <si>
    <t xml:space="preserve">+49 40 7788990</t>
  </si>
  <si>
    <t xml:space="preserve">s.hofmann@muster.de</t>
  </si>
  <si>
    <t xml:space="preserve">DE19 2005 0550 0098 7654 32</t>
  </si>
  <si>
    <t xml:space="preserve">MND-2002-0011</t>
  </si>
  <si>
    <t xml:space="preserve">M-2020</t>
  </si>
  <si>
    <t xml:space="preserve">Tim</t>
  </si>
  <si>
    <t xml:space="preserve">Engel</t>
  </si>
  <si>
    <t xml:space="preserve">fam.engel@muster.de</t>
  </si>
  <si>
    <t xml:space="preserve">DE44 5005 0201 0099 1234 56</t>
  </si>
  <si>
    <t xml:space="preserve">MND-2024-0021</t>
  </si>
  <si>
    <t xml:space="preserve">Legende / Farberklärung:</t>
  </si>
  <si>
    <t xml:space="preserve">Status: Beitrag offen – Mahnung empfohlen</t>
  </si>
  <si>
    <t xml:space="preserve">Status: Ausgetreten / Inaktiv</t>
  </si>
  <si>
    <t xml:space="preserve">Beitragskategorie: Ehrenmitglied</t>
  </si>
  <si>
    <t xml:space="preserve">SEPA-Lastschrift ohne hinterlegte IBAN</t>
  </si>
  <si>
    <t xml:space="preserve">⚠ Hinweis Datenschutz (DSGVO): Diese Liste enthält personenbezogene Daten. Bitte nur autorisierten Personen zugänglich machen und gemäß Satzung sowie Datenschutzerklärung des Vereins behandeln. Veröffentlichung der Liste – auch auszugsweise – ist ohne Einwilligung der Betroffenen unzulässig.</t>
  </si>
  <si>
    <t xml:space="preserve">  BEITRAGSZAHLUNGEN 2026   ·   Monatliche Erfassung &amp; Jahressoll</t>
  </si>
  <si>
    <t xml:space="preserve">  In den Monatsspalten den eingegangenen Betrag eintragen. Soll, Differenz und Status werden automatisch berechnet.</t>
  </si>
  <si>
    <t xml:space="preserve">Mitgl.-Nr.</t>
  </si>
  <si>
    <t xml:space="preserve">Kategorie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</si>
  <si>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</si>
  <si>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</si>
  <si>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</si>
  <si>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</si>
  <si>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</si>
  <si>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</si>
  <si>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</si>
  <si>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</si>
  <si>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</si>
  <si>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</si>
  <si>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</si>
  <si>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</si>
  <si>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Soll (€)</t>
  </si>
  <si>
    <t xml:space="preserve">Bezahlt (€)</t>
  </si>
  <si>
    <t xml:space="preserve">Differenz</t>
  </si>
  <si>
    <t xml:space="preserve">GESAMT</t>
  </si>
  <si>
    <t xml:space="preserve">Mitglieder gesamt</t>
  </si>
  <si>
    <t xml:space="preserve">Soll Gesamt (€)</t>
  </si>
  <si>
    <t xml:space="preserve">Bezahlt Gesamt (€)</t>
  </si>
  <si>
    <t xml:space="preserve">Offene Forderungen (€)</t>
  </si>
  <si>
    <t xml:space="preserve">Zahlungsquote</t>
  </si>
  <si>
    <t xml:space="preserve">Mahnungen erforderlich</t>
  </si>
  <si>
    <t xml:space="preserve">  BEITRAGSSÄTZE 2026   ·   Stammdaten der Mitgliedsbeiträge</t>
  </si>
  <si>
    <t xml:space="preserve">  Diese Sätze werden in der Mitgliederliste über die Kategorie automatisch zugewiesen.</t>
  </si>
  <si>
    <t xml:space="preserve">Monatsbeitrag (€)</t>
  </si>
  <si>
    <t xml:space="preserve">Beschreibung</t>
  </si>
  <si>
    <t xml:space="preserve">Volljährige Vollmitglieder ab 18 Jahren</t>
  </si>
  <si>
    <t xml:space="preserve">Familienbeitrag (Eltern + Kinder)</t>
  </si>
  <si>
    <t xml:space="preserve">Mitglieder von 14 bis 17 Jahren</t>
  </si>
  <si>
    <t xml:space="preserve">Mitglieder bis 13 Jahre</t>
  </si>
  <si>
    <t xml:space="preserve">Mit gültiger Immatrikulationsbescheinigung</t>
  </si>
  <si>
    <t xml:space="preserve">Ab 65 Jahren oder im Ruhestand</t>
  </si>
  <si>
    <t xml:space="preserve">Beitragsbefreit gemäß Vorstandsbeschluss</t>
  </si>
  <si>
    <t xml:space="preserve">Förderer ohne Stimmrecht</t>
  </si>
  <si>
    <t xml:space="preserve">Anzahl Kategorien</t>
  </si>
  <si>
    <t xml:space="preserve">Beiträge können jederzeit angepasst werden – die Mitgliederliste übernimmt die Änderungen automatisch.</t>
  </si>
  <si>
    <t xml:space="preserve">Hinweis: Bei Änderung der Beitragssätze rechnet die gesamte Mitgliederliste automatisch neu.</t>
  </si>
  <si>
    <t xml:space="preserve">  AUSWERTUNG VEREIN   ·   Kennzahlen &amp; Mitgliederstatistik 2026</t>
  </si>
  <si>
    <t xml:space="preserve">  Automatisch berechnet aus Mitgliederliste &amp; Beitragszahlungen 2026  ·  Stand: 25.06.2026</t>
  </si>
  <si>
    <t xml:space="preserve">Davon aktiv</t>
  </si>
  <si>
    <t xml:space="preserve">Ø Alter</t>
  </si>
  <si>
    <t xml:space="preserve">Beitragssoll 2026 (€)</t>
  </si>
  <si>
    <t xml:space="preserve">Ø Mitgliedsdauer (J.)</t>
  </si>
  <si>
    <t xml:space="preserve">Bezahlt (Mitgl.)</t>
  </si>
  <si>
    <t xml:space="preserve">Offen / Teilzahlung</t>
  </si>
  <si>
    <t xml:space="preserve">Eingang YTD (€)</t>
  </si>
  <si>
    <t xml:space="preserve">Offen YTD (€)</t>
  </si>
  <si>
    <t xml:space="preserve">  Mitglieder nach Beitragskategorie</t>
  </si>
  <si>
    <t xml:space="preserve">  Funktionsträger / Vorstand</t>
  </si>
  <si>
    <t xml:space="preserve">  Altersverteilung</t>
  </si>
  <si>
    <t xml:space="preserve">Anzahl</t>
  </si>
  <si>
    <t xml:space="preserve">Anteil</t>
  </si>
  <si>
    <t xml:space="preserve">Person</t>
  </si>
  <si>
    <t xml:space="preserve">Altersgruppe</t>
  </si>
  <si>
    <t xml:space="preserve">Bis 13 Jahre</t>
  </si>
  <si>
    <t xml:space="preserve">14 – 17 Jahre</t>
  </si>
  <si>
    <t xml:space="preserve">18 – 29 Jahre</t>
  </si>
  <si>
    <t xml:space="preserve">30 – 49 Jahre</t>
  </si>
  <si>
    <t xml:space="preserve">50 – 64 Jahre</t>
  </si>
  <si>
    <t xml:space="preserve">Ab 65 Jahren</t>
  </si>
  <si>
    <t xml:space="preserve">  🎂 Geburtstagsliste – Kalenderübersicht</t>
  </si>
  <si>
    <t xml:space="preserve">Datum</t>
  </si>
  <si>
    <t xml:space="preserve">Name</t>
  </si>
  <si>
    <t xml:space="preserve">Wird (2026)</t>
  </si>
  <si>
    <t xml:space="preserve">Katharina Roth</t>
  </si>
  <si>
    <t xml:space="preserve">Caroline Lehmann</t>
  </si>
  <si>
    <t xml:space="preserve">David Niemann</t>
  </si>
  <si>
    <t xml:space="preserve">Holger Schmidt</t>
  </si>
  <si>
    <t xml:space="preserve">Tim Engel</t>
  </si>
  <si>
    <t xml:space="preserve">Olivia Sommer</t>
  </si>
  <si>
    <t xml:space="preserve">Ines Krause</t>
  </si>
  <si>
    <t xml:space="preserve">Elena Wenzel</t>
  </si>
  <si>
    <t xml:space="preserve">Andrea Schuster</t>
  </si>
  <si>
    <t xml:space="preserve">Lars Zimmermann</t>
  </si>
  <si>
    <t xml:space="preserve">Patrick Vogel</t>
  </si>
  <si>
    <t xml:space="preserve">Bernd Hartmann</t>
  </si>
  <si>
    <t xml:space="preserve">Robert Adler</t>
  </si>
  <si>
    <t xml:space="preserve">Nikolas Berger</t>
  </si>
  <si>
    <t xml:space="preserve">Gabriele Friedrich</t>
  </si>
  <si>
    <t xml:space="preserve">Felix Brandt</t>
  </si>
  <si>
    <t xml:space="preserve">Jürgen Maier</t>
  </si>
  <si>
    <t xml:space="preserve">Quirina Held</t>
  </si>
  <si>
    <t xml:space="preserve">Sabine Hofmann</t>
  </si>
  <si>
    <t xml:space="preserve">ℹ  Alle Werte werden automatisch aus den anderen Tabellenblättern berechnet. Bitte keine Daten manuell hier eingeben.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</si>
</sst>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.mm\.yyyy"/>
    <numFmt numFmtId="166" formatCode="#,##0.00&quot; €&quot;;[RED]\-#,##0.00&quot; €&quot;;\–"/>
    <numFmt numFmtId="167" formatCode="#,##0.00;[RED]\-#,##0.00;\–"/>
    <numFmt numFmtId="168" formatCode="General"/>
    <numFmt numFmtId="169" formatCode="#,##0.00&quot; €&quot;"/>
    <numFmt numFmtId="170" formatCode="0%"/>
    <numFmt numFmtId="171" formatCode="#,##0&quot; €&quot;"/>
    <numFmt numFmtId="172" formatCode="dd\.mm\.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i val="true"/>
      <sz val="9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rgb="FF7B1E2D"/>
      <name val="Calibri"/>
      <family val="0"/>
      <charset val="1"/>
    </font>
    <font>
      <sz val="9"/>
      <color rgb="FF5C544B"/>
      <name val="Calibri"/>
      <family val="0"/>
      <charset val="1"/>
    </font>
    <font>
      <sz val="9"/>
      <color rgb="FF2C2018"/>
      <name val="Calibri"/>
      <family val="0"/>
      <charset val="1"/>
    </font>
    <font>
      <b val="true"/>
      <sz val="9"/>
      <color rgb="FF2C2018"/>
      <name val="Calibri"/>
      <family val="0"/>
      <charset val="1"/>
    </font>
    <font>
      <sz val="9"/>
      <color rgb="FF8B8478"/>
      <name val="Calibri"/>
      <family val="0"/>
      <charset val="1"/>
    </font>
    <font>
      <sz val="8"/>
      <color rgb="FF5C544B"/>
      <name val="Calibri"/>
      <family val="0"/>
      <charset val="1"/>
    </font>
    <font>
      <b val="true"/>
      <sz val="9"/>
      <color rgb="FF1A7A4A"/>
      <name val="Calibri"/>
      <family val="0"/>
      <charset val="1"/>
    </font>
    <font>
      <i val="true"/>
      <sz val="9"/>
      <color rgb="FF5C544B"/>
      <name val="Calibri"/>
      <family val="0"/>
      <charset val="1"/>
    </font>
    <font>
      <b val="true"/>
      <sz val="9"/>
      <color rgb="FFC0392B"/>
      <name val="Calibri"/>
      <family val="0"/>
      <charset val="1"/>
    </font>
    <font>
      <b val="true"/>
      <sz val="9"/>
      <color rgb="FF7A736B"/>
      <name val="Calibri"/>
      <family val="0"/>
      <charset val="1"/>
    </font>
    <font>
      <b val="true"/>
      <sz val="9"/>
      <color rgb="FFB7950A"/>
      <name val="Calibri"/>
      <family val="0"/>
      <charset val="1"/>
    </font>
    <font>
      <b val="true"/>
      <sz val="10"/>
      <color rgb="FF7B1E2D"/>
      <name val="Calibri"/>
      <family val="0"/>
      <charset val="1"/>
    </font>
    <font>
      <sz val="8"/>
      <color rgb="FFB7950A"/>
      <name val="Calibri"/>
      <family val="0"/>
      <charset val="1"/>
    </font>
    <font>
      <sz val="8"/>
      <color rgb="FF7A736B"/>
      <name val="Calibri"/>
      <family val="0"/>
      <charset val="1"/>
    </font>
    <font>
      <sz val="8"/>
      <color rgb="FF8E6E1B"/>
      <name val="Calibri"/>
      <family val="0"/>
      <charset val="1"/>
    </font>
    <font>
      <sz val="8"/>
      <color rgb="FFC0392B"/>
      <name val="Calibri"/>
      <family val="0"/>
      <charset val="1"/>
    </font>
    <font>
      <i val="true"/>
      <sz val="8"/>
      <color rgb="FF7A736B"/>
      <name val="Calibri"/>
      <family val="0"/>
      <charset val="1"/>
    </font>
    <font>
      <b val="true"/>
      <sz val="17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7B1E2D"/>
      <name val="Calibri"/>
      <family val="0"/>
      <charset val="1"/>
    </font>
    <font>
      <b val="true"/>
      <sz val="15"/>
      <color rgb="FFFFFFFF"/>
      <name val="Calibri"/>
      <family val="0"/>
      <charset val="1"/>
    </font>
    <font>
      <b val="true"/>
      <sz val="10"/>
      <color rgb="FF2C2018"/>
      <name val="Calibri"/>
      <family val="0"/>
      <charset val="1"/>
    </font>
    <font>
      <sz val="10"/>
      <color rgb="FF5C544B"/>
      <name val="Calibri"/>
      <family val="0"/>
      <charset val="1"/>
    </font>
    <font>
      <i val="true"/>
      <sz val="8"/>
      <color rgb="FFFFFFFF"/>
      <name val="Calibri"/>
      <family val="0"/>
      <charset val="1"/>
    </font>
    <font>
      <i val="true"/>
      <sz val="9"/>
      <color rgb="FF7A736B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8"/>
      <color rgb="FF7B1E2D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7B1E2D"/>
        <bgColor rgb="FF5C1422"/>
      </patternFill>
    </fill>
    <fill>
      <patternFill patternType="solid">
        <fgColor rgb="FF5C1422"/>
        <bgColor rgb="FF7B1E2D"/>
      </patternFill>
    </fill>
    <fill>
      <patternFill patternType="solid">
        <fgColor rgb="FFC9A961"/>
        <bgColor rgb="FFB7950A"/>
      </patternFill>
    </fill>
    <fill>
      <patternFill patternType="solid">
        <fgColor rgb="FFFBF7EE"/>
        <bgColor rgb="FFFFFFFF"/>
      </patternFill>
    </fill>
    <fill>
      <patternFill patternType="solid">
        <fgColor rgb="FFFFFFFF"/>
        <bgColor rgb="FFFBF7EE"/>
      </patternFill>
    </fill>
    <fill>
      <patternFill patternType="solid">
        <fgColor rgb="FFFDEBD0"/>
        <bgColor rgb="FFF5EFD9"/>
      </patternFill>
    </fill>
    <fill>
      <patternFill patternType="solid">
        <fgColor rgb="FFEDE9E4"/>
        <bgColor rgb="FFEBEAEA"/>
      </patternFill>
    </fill>
    <fill>
      <patternFill patternType="solid">
        <fgColor rgb="FFF5EFD9"/>
        <bgColor rgb="FFFDEBD0"/>
      </patternFill>
    </fill>
    <fill>
      <patternFill patternType="solid">
        <fgColor rgb="FFFADBD8"/>
        <bgColor rgb="FFE5DFD5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 style="medium">
        <color rgb="FF5C1422"/>
      </bottom>
      <diagonal/>
    </border>
    <border diagonalUp="false" diagonalDown="false">
      <left/>
      <right/>
      <top/>
      <bottom style="thin">
        <color rgb="FFE5DFD5"/>
      </bottom>
      <diagonal/>
    </border>
    <border diagonalUp="false" diagonalDown="false">
      <left style="medium">
        <color rgb="FFB7950A"/>
      </left>
      <right/>
      <top style="thin">
        <color rgb="FFD8D2C8"/>
      </top>
      <bottom style="thin">
        <color rgb="FFD8D2C8"/>
      </bottom>
      <diagonal/>
    </border>
    <border diagonalUp="false" diagonalDown="false">
      <left style="medium">
        <color rgb="FF7A736B"/>
      </left>
      <right/>
      <top style="thin">
        <color rgb="FFD8D2C8"/>
      </top>
      <bottom style="thin">
        <color rgb="FFD8D2C8"/>
      </bottom>
      <diagonal/>
    </border>
    <border diagonalUp="false" diagonalDown="false">
      <left style="medium">
        <color rgb="FF8E6E1B"/>
      </left>
      <right/>
      <top style="thin">
        <color rgb="FFD8D2C8"/>
      </top>
      <bottom style="thin">
        <color rgb="FFD8D2C8"/>
      </bottom>
      <diagonal/>
    </border>
    <border diagonalUp="false" diagonalDown="false">
      <left style="medium">
        <color rgb="FFC0392B"/>
      </left>
      <right/>
      <top style="thin">
        <color rgb="FFD8D2C8"/>
      </top>
      <bottom style="thin">
        <color rgb="FFD8D2C8"/>
      </bottom>
      <diagonal/>
    </border>
    <border diagonalUp="false" diagonalDown="false">
      <left style="thin">
        <color rgb="FFD8D2C8"/>
      </left>
      <right/>
      <top style="thin">
        <color rgb="FFD8D2C8"/>
      </top>
      <bottom style="thin">
        <color rgb="FFD8D2C8"/>
      </bottom>
      <diagonal/>
    </border>
    <border diagonalUp="false" diagonalDown="false">
      <left style="thin">
        <color rgb="FFD8D2C8"/>
      </left>
      <right style="thin">
        <color rgb="FFD8D2C8"/>
      </right>
      <top style="thin">
        <color rgb="FFD8D2C8"/>
      </top>
      <bottom style="thin">
        <color rgb="FFD8D2C8"/>
      </bottom>
      <diagonal/>
    </border>
    <border diagonalUp="false" diagonalDown="false">
      <left style="medium">
        <color rgb="FF7B1E2D"/>
      </left>
      <right/>
      <top style="medium">
        <color rgb="FF7B1E2D"/>
      </top>
      <bottom/>
      <diagonal/>
    </border>
    <border diagonalUp="false" diagonalDown="false">
      <left style="medium">
        <color rgb="FF7B1E2D"/>
      </left>
      <right/>
      <top/>
      <bottom style="medium">
        <color rgb="FF7B1E2D"/>
      </bottom>
      <diagonal/>
    </border>
    <border diagonalUp="false" diagonalDown="false">
      <left/>
      <right style="thin">
        <color rgb="FFFFFFFF"/>
      </right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8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9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3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6" fillId="3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6" fillId="3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7" fillId="9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7" fillId="9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7" fillId="9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9" fillId="5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0" fillId="5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9" fillId="6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0" fillId="6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3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6" fillId="3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34" fillId="9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4" fillId="9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34" fillId="9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9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7B1E2D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EDE9E4"/>
        </patternFill>
      </fill>
    </dxf>
    <dxf>
      <fill>
        <patternFill>
          <bgColor rgb="FFFDEBD0"/>
        </patternFill>
      </fill>
    </dxf>
    <dxf>
      <fill>
        <patternFill>
          <bgColor rgb="FFF5EFD9"/>
        </patternFill>
      </fill>
    </dxf>
    <dxf>
      <fill>
        <patternFill>
          <bgColor rgb="FFFADBD8"/>
        </patternFill>
      </fill>
    </dxf>
    <dxf>
      <fill>
        <patternFill>
          <bgColor rgb="FFD5F5E3"/>
        </patternFill>
      </fill>
    </dxf>
    <dxf>
      <fill>
        <patternFill>
          <bgColor rgb="FFEBEAEA"/>
        </patternFill>
      </fill>
    </dxf>
    <dxf>
      <font>
        <name val="Calibri"/>
        <charset val="1"/>
        <family val="0"/>
        <b val="1"/>
        <color rgb="FFC0392B"/>
        <sz val="9"/>
      </font>
    </dxf>
    <dxf>
      <font>
        <name val="Calibri"/>
        <charset val="1"/>
        <family val="0"/>
        <b val="1"/>
        <color rgb="FF1A7A4A"/>
        <sz val="9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5C1422"/>
      <rgbColor rgb="FF008000"/>
      <rgbColor rgb="FF000080"/>
      <rgbColor rgb="FF8E6E1B"/>
      <rgbColor rgb="FF800080"/>
      <rgbColor rgb="FF1A7A4A"/>
      <rgbColor rgb="FFD8D2C8"/>
      <rgbColor rgb="FF8B8478"/>
      <rgbColor rgb="FF9999FF"/>
      <rgbColor rgb="FF993366"/>
      <rgbColor rgb="FFFBF7EE"/>
      <rgbColor rgb="FFEBEAEA"/>
      <rgbColor rgb="FF660066"/>
      <rgbColor rgb="FFFF8080"/>
      <rgbColor rgb="FF0066CC"/>
      <rgbColor rgb="FFE5DFD5"/>
      <rgbColor rgb="FF000080"/>
      <rgbColor rgb="FFFF00FF"/>
      <rgbColor rgb="FFFFFF00"/>
      <rgbColor rgb="FF00FFFF"/>
      <rgbColor rgb="FF800080"/>
      <rgbColor rgb="FF7B1E2D"/>
      <rgbColor rgb="FF008080"/>
      <rgbColor rgb="FF0000FF"/>
      <rgbColor rgb="FF00CCFF"/>
      <rgbColor rgb="FFEDE9E4"/>
      <rgbColor rgb="FFD5F5E3"/>
      <rgbColor rgb="FFFDEBD0"/>
      <rgbColor rgb="FFF5EFD9"/>
      <rgbColor rgb="FFFF99CC"/>
      <rgbColor rgb="FFCC99FF"/>
      <rgbColor rgb="FFFADBD8"/>
      <rgbColor rgb="FF3366FF"/>
      <rgbColor rgb="FF33CCCC"/>
      <rgbColor rgb="FF99CC00"/>
      <rgbColor rgb="FFFFCC00"/>
      <rgbColor rgb="FFB7950A"/>
      <rgbColor rgb="FFFF6600"/>
      <rgbColor rgb="FF7A736B"/>
      <rgbColor rgb="FFC9A961"/>
      <rgbColor rgb="FF003366"/>
      <rgbColor rgb="FF339966"/>
      <rgbColor rgb="FF003300"/>
      <rgbColor rgb="FF2C2018"/>
      <rgbColor rgb="FFC0392B"/>
      <rgbColor rgb="FF993366"/>
      <rgbColor rgb="FF333399"/>
      <rgbColor rgb="FF5C544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1E2D"/>
    <pageSetUpPr fitToPage="false"/>
  </sheetPr>
  <dimension ref="A1:X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9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7"/>
    <col collapsed="false" customWidth="true" hidden="false" outlineLevel="0" max="8" min="8" style="0" width="20"/>
    <col collapsed="false" customWidth="true" hidden="false" outlineLevel="0" max="9" min="9" style="0" width="8"/>
    <col collapsed="false" customWidth="true" hidden="false" outlineLevel="0" max="10" min="10" style="0" width="14"/>
    <col collapsed="false" customWidth="true" hidden="false" outlineLevel="0" max="11" min="11" style="0" width="18"/>
    <col collapsed="false" customWidth="true" hidden="false" outlineLevel="0" max="12" min="12" style="0" width="26"/>
    <col collapsed="false" customWidth="true" hidden="false" outlineLevel="0" max="14" min="13" style="0" width="13"/>
    <col collapsed="false" customWidth="true" hidden="false" outlineLevel="0" max="15" min="15" style="0" width="11"/>
    <col collapsed="false" customWidth="true" hidden="false" outlineLevel="0" max="16" min="16" style="0" width="16"/>
    <col collapsed="false" customWidth="true" hidden="false" outlineLevel="0" max="17" min="17" style="0" width="14"/>
    <col collapsed="false" customWidth="true" hidden="false" outlineLevel="0" max="18" min="18" style="0" width="17"/>
    <col collapsed="false" customWidth="true" hidden="false" outlineLevel="0" max="19" min="19" style="0" width="26"/>
    <col collapsed="false" customWidth="true" hidden="false" outlineLevel="0" max="20" min="20" style="0" width="17"/>
    <col collapsed="false" customWidth="true" hidden="false" outlineLevel="0" max="21" min="21" style="0" width="16"/>
    <col collapsed="false" customWidth="true" hidden="false" outlineLevel="0" max="22" min="22" style="0" width="18"/>
    <col collapsed="false" customWidth="true" hidden="false" outlineLevel="0" max="23" min="23" style="0" width="14"/>
    <col collapsed="false" customWidth="true" hidden="false" outlineLevel="0" max="24" min="24" style="0" width="30"/>
  </cols>
  <sheetData>
    <row r="1" customFormat="false" ht="4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36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  <c r="W4" s="4" t="s">
        <v>24</v>
      </c>
      <c r="X4" s="4" t="s">
        <v>25</v>
      </c>
    </row>
    <row r="5" customFormat="false" ht="21.75" hidden="false" customHeight="true" outlineLevel="0" collapsed="false">
      <c r="A5" s="5" t="n">
        <v>1</v>
      </c>
      <c r="B5" s="6" t="s">
        <v>26</v>
      </c>
      <c r="C5" s="7" t="s">
        <v>27</v>
      </c>
      <c r="D5" s="8" t="s">
        <v>28</v>
      </c>
      <c r="E5" s="9" t="s">
        <v>29</v>
      </c>
      <c r="F5" s="10" t="n">
        <v>30053</v>
      </c>
      <c r="G5" s="6" t="n">
        <f aca="true">IF(F5="","",DATEDIF(F5,TODAY(),"Y"))</f>
        <v>44</v>
      </c>
      <c r="H5" s="8" t="s">
        <v>30</v>
      </c>
      <c r="I5" s="7" t="s">
        <v>31</v>
      </c>
      <c r="J5" s="8" t="s">
        <v>32</v>
      </c>
      <c r="K5" s="11" t="s">
        <v>33</v>
      </c>
      <c r="L5" s="11" t="s">
        <v>34</v>
      </c>
      <c r="M5" s="10" t="n">
        <v>42064</v>
      </c>
      <c r="N5" s="12" t="s">
        <v>35</v>
      </c>
      <c r="O5" s="6" t="n">
        <f aca="true">IF(M5="","",IF(N5="–",DATEDIF(M5,TODAY(),"Y"),DATEDIF(M5,N5,"Y")))</f>
        <v>11</v>
      </c>
      <c r="P5" s="13" t="s">
        <v>36</v>
      </c>
      <c r="Q5" s="14" t="n">
        <f aca="false">IFERROR(VLOOKUP(P5,Beitragssätze!$A$5:$B$12,2,FALSE()),0)</f>
        <v>120</v>
      </c>
      <c r="R5" s="13" t="s">
        <v>37</v>
      </c>
      <c r="S5" s="15" t="s">
        <v>38</v>
      </c>
      <c r="T5" s="16" t="s">
        <v>39</v>
      </c>
      <c r="U5" s="17" t="n">
        <v>42064</v>
      </c>
      <c r="V5" s="8" t="s">
        <v>40</v>
      </c>
      <c r="W5" s="18" t="s">
        <v>41</v>
      </c>
      <c r="X5" s="19"/>
    </row>
    <row r="6" customFormat="false" ht="21.75" hidden="false" customHeight="true" outlineLevel="0" collapsed="false">
      <c r="A6" s="20" t="n">
        <v>2</v>
      </c>
      <c r="B6" s="21" t="s">
        <v>42</v>
      </c>
      <c r="C6" s="22" t="s">
        <v>43</v>
      </c>
      <c r="D6" s="23" t="s">
        <v>44</v>
      </c>
      <c r="E6" s="24" t="s">
        <v>45</v>
      </c>
      <c r="F6" s="25" t="n">
        <v>24049</v>
      </c>
      <c r="G6" s="21" t="n">
        <f aca="true">IF(F6="","",DATEDIF(F6,TODAY(),"Y"))</f>
        <v>60</v>
      </c>
      <c r="H6" s="23" t="s">
        <v>46</v>
      </c>
      <c r="I6" s="22" t="s">
        <v>47</v>
      </c>
      <c r="J6" s="23" t="s">
        <v>48</v>
      </c>
      <c r="K6" s="26" t="s">
        <v>49</v>
      </c>
      <c r="L6" s="26" t="s">
        <v>50</v>
      </c>
      <c r="M6" s="25" t="n">
        <v>37636</v>
      </c>
      <c r="N6" s="27" t="s">
        <v>35</v>
      </c>
      <c r="O6" s="21" t="n">
        <f aca="true">IF(M6="","",IF(N6="–",DATEDIF(M6,TODAY(),"Y"),DATEDIF(M6,N6,"Y")))</f>
        <v>23</v>
      </c>
      <c r="P6" s="28" t="s">
        <v>51</v>
      </c>
      <c r="Q6" s="29" t="n">
        <f aca="false">IFERROR(VLOOKUP(P6,Beitragssätze!$A$5:$B$12,2,FALSE()),0)</f>
        <v>80</v>
      </c>
      <c r="R6" s="28" t="s">
        <v>37</v>
      </c>
      <c r="S6" s="30" t="s">
        <v>52</v>
      </c>
      <c r="T6" s="31" t="s">
        <v>53</v>
      </c>
      <c r="U6" s="32" t="n">
        <v>37636</v>
      </c>
      <c r="V6" s="33" t="s">
        <v>54</v>
      </c>
      <c r="W6" s="34" t="s">
        <v>41</v>
      </c>
      <c r="X6" s="35" t="s">
        <v>55</v>
      </c>
    </row>
    <row r="7" customFormat="false" ht="21.75" hidden="false" customHeight="true" outlineLevel="0" collapsed="false">
      <c r="A7" s="5" t="n">
        <v>3</v>
      </c>
      <c r="B7" s="6" t="s">
        <v>56</v>
      </c>
      <c r="C7" s="7" t="s">
        <v>27</v>
      </c>
      <c r="D7" s="8" t="s">
        <v>57</v>
      </c>
      <c r="E7" s="9" t="s">
        <v>58</v>
      </c>
      <c r="F7" s="10" t="n">
        <v>33082</v>
      </c>
      <c r="G7" s="6" t="n">
        <f aca="true">IF(F7="","",DATEDIF(F7,TODAY(),"Y"))</f>
        <v>35</v>
      </c>
      <c r="H7" s="8" t="s">
        <v>59</v>
      </c>
      <c r="I7" s="7" t="s">
        <v>60</v>
      </c>
      <c r="J7" s="8" t="s">
        <v>61</v>
      </c>
      <c r="K7" s="11" t="s">
        <v>62</v>
      </c>
      <c r="L7" s="11" t="s">
        <v>63</v>
      </c>
      <c r="M7" s="10" t="n">
        <v>43709</v>
      </c>
      <c r="N7" s="12" t="s">
        <v>35</v>
      </c>
      <c r="O7" s="6" t="n">
        <f aca="true">IF(M7="","",IF(N7="–",DATEDIF(M7,TODAY(),"Y"),DATEDIF(M7,N7,"Y")))</f>
        <v>6</v>
      </c>
      <c r="P7" s="13" t="s">
        <v>36</v>
      </c>
      <c r="Q7" s="14" t="n">
        <f aca="false">IFERROR(VLOOKUP(P7,Beitragssätze!$A$5:$B$12,2,FALSE()),0)</f>
        <v>120</v>
      </c>
      <c r="R7" s="13" t="s">
        <v>64</v>
      </c>
      <c r="S7" s="15" t="s">
        <v>35</v>
      </c>
      <c r="T7" s="16" t="s">
        <v>35</v>
      </c>
      <c r="U7" s="12" t="s">
        <v>35</v>
      </c>
      <c r="V7" s="36" t="s">
        <v>65</v>
      </c>
      <c r="W7" s="18" t="s">
        <v>41</v>
      </c>
      <c r="X7" s="19"/>
    </row>
    <row r="8" customFormat="false" ht="21.75" hidden="false" customHeight="true" outlineLevel="0" collapsed="false">
      <c r="A8" s="20" t="n">
        <v>4</v>
      </c>
      <c r="B8" s="21" t="s">
        <v>66</v>
      </c>
      <c r="C8" s="22" t="s">
        <v>43</v>
      </c>
      <c r="D8" s="23" t="s">
        <v>67</v>
      </c>
      <c r="E8" s="24" t="s">
        <v>68</v>
      </c>
      <c r="F8" s="25" t="n">
        <v>28530</v>
      </c>
      <c r="G8" s="21" t="n">
        <f aca="true">IF(F8="","",DATEDIF(F8,TODAY(),"Y"))</f>
        <v>48</v>
      </c>
      <c r="H8" s="23" t="s">
        <v>69</v>
      </c>
      <c r="I8" s="22" t="s">
        <v>70</v>
      </c>
      <c r="J8" s="23" t="s">
        <v>71</v>
      </c>
      <c r="K8" s="26" t="s">
        <v>72</v>
      </c>
      <c r="L8" s="26" t="s">
        <v>73</v>
      </c>
      <c r="M8" s="25" t="n">
        <v>41039</v>
      </c>
      <c r="N8" s="27" t="s">
        <v>35</v>
      </c>
      <c r="O8" s="21" t="n">
        <f aca="true">IF(M8="","",IF(N8="–",DATEDIF(M8,TODAY(),"Y"),DATEDIF(M8,N8,"Y")))</f>
        <v>14</v>
      </c>
      <c r="P8" s="28" t="s">
        <v>74</v>
      </c>
      <c r="Q8" s="29" t="n">
        <f aca="false">IFERROR(VLOOKUP(P8,Beitragssätze!$A$5:$B$12,2,FALSE()),0)</f>
        <v>180</v>
      </c>
      <c r="R8" s="28" t="s">
        <v>37</v>
      </c>
      <c r="S8" s="30" t="s">
        <v>75</v>
      </c>
      <c r="T8" s="31" t="s">
        <v>76</v>
      </c>
      <c r="U8" s="32" t="n">
        <v>41039</v>
      </c>
      <c r="V8" s="33" t="s">
        <v>77</v>
      </c>
      <c r="W8" s="34" t="s">
        <v>41</v>
      </c>
      <c r="X8" s="35"/>
    </row>
    <row r="9" customFormat="false" ht="21.75" hidden="false" customHeight="true" outlineLevel="0" collapsed="false">
      <c r="A9" s="5" t="n">
        <v>5</v>
      </c>
      <c r="B9" s="6" t="s">
        <v>78</v>
      </c>
      <c r="C9" s="7" t="s">
        <v>27</v>
      </c>
      <c r="D9" s="8" t="s">
        <v>79</v>
      </c>
      <c r="E9" s="9" t="s">
        <v>80</v>
      </c>
      <c r="F9" s="10" t="n">
        <v>20350</v>
      </c>
      <c r="G9" s="6" t="n">
        <f aca="true">IF(F9="","",DATEDIF(F9,TODAY(),"Y"))</f>
        <v>70</v>
      </c>
      <c r="H9" s="8" t="s">
        <v>81</v>
      </c>
      <c r="I9" s="7" t="s">
        <v>82</v>
      </c>
      <c r="J9" s="8" t="s">
        <v>83</v>
      </c>
      <c r="K9" s="11" t="s">
        <v>84</v>
      </c>
      <c r="L9" s="11" t="s">
        <v>85</v>
      </c>
      <c r="M9" s="10" t="n">
        <v>35947</v>
      </c>
      <c r="N9" s="12" t="s">
        <v>35</v>
      </c>
      <c r="O9" s="6" t="n">
        <f aca="true">IF(M9="","",IF(N9="–",DATEDIF(M9,TODAY(),"Y"),DATEDIF(M9,N9,"Y")))</f>
        <v>28</v>
      </c>
      <c r="P9" s="13" t="s">
        <v>86</v>
      </c>
      <c r="Q9" s="14" t="n">
        <f aca="false">IFERROR(VLOOKUP(P9,Beitragssätze!$A$5:$B$12,2,FALSE()),0)</f>
        <v>0</v>
      </c>
      <c r="R9" s="13" t="s">
        <v>87</v>
      </c>
      <c r="S9" s="15" t="s">
        <v>35</v>
      </c>
      <c r="T9" s="16" t="s">
        <v>35</v>
      </c>
      <c r="U9" s="12" t="s">
        <v>35</v>
      </c>
      <c r="V9" s="36" t="s">
        <v>86</v>
      </c>
      <c r="W9" s="18" t="s">
        <v>41</v>
      </c>
      <c r="X9" s="19" t="s">
        <v>88</v>
      </c>
    </row>
    <row r="10" customFormat="false" ht="21.75" hidden="false" customHeight="true" outlineLevel="0" collapsed="false">
      <c r="A10" s="20" t="n">
        <v>6</v>
      </c>
      <c r="B10" s="21" t="s">
        <v>89</v>
      </c>
      <c r="C10" s="22" t="s">
        <v>43</v>
      </c>
      <c r="D10" s="23" t="s">
        <v>90</v>
      </c>
      <c r="E10" s="24" t="s">
        <v>91</v>
      </c>
      <c r="F10" s="25" t="n">
        <v>37592</v>
      </c>
      <c r="G10" s="21" t="n">
        <f aca="true">IF(F10="","",DATEDIF(F10,TODAY(),"Y"))</f>
        <v>23</v>
      </c>
      <c r="H10" s="23" t="s">
        <v>92</v>
      </c>
      <c r="I10" s="22" t="s">
        <v>93</v>
      </c>
      <c r="J10" s="23" t="s">
        <v>94</v>
      </c>
      <c r="K10" s="26" t="s">
        <v>95</v>
      </c>
      <c r="L10" s="26" t="s">
        <v>96</v>
      </c>
      <c r="M10" s="25" t="n">
        <v>44958</v>
      </c>
      <c r="N10" s="27" t="s">
        <v>35</v>
      </c>
      <c r="O10" s="21" t="n">
        <f aca="true">IF(M10="","",IF(N10="–",DATEDIF(M10,TODAY(),"Y"),DATEDIF(M10,N10,"Y")))</f>
        <v>3</v>
      </c>
      <c r="P10" s="28" t="s">
        <v>97</v>
      </c>
      <c r="Q10" s="29" t="n">
        <f aca="false">IFERROR(VLOOKUP(P10,Beitragssätze!$A$5:$B$12,2,FALSE()),0)</f>
        <v>60</v>
      </c>
      <c r="R10" s="28" t="s">
        <v>37</v>
      </c>
      <c r="S10" s="30" t="s">
        <v>98</v>
      </c>
      <c r="T10" s="31" t="s">
        <v>99</v>
      </c>
      <c r="U10" s="32" t="n">
        <v>44958</v>
      </c>
      <c r="V10" s="23" t="s">
        <v>40</v>
      </c>
      <c r="W10" s="34" t="s">
        <v>41</v>
      </c>
      <c r="X10" s="35" t="s">
        <v>100</v>
      </c>
    </row>
    <row r="11" customFormat="false" ht="21.75" hidden="false" customHeight="true" outlineLevel="0" collapsed="false">
      <c r="A11" s="5" t="n">
        <v>7</v>
      </c>
      <c r="B11" s="6" t="s">
        <v>101</v>
      </c>
      <c r="C11" s="7" t="s">
        <v>27</v>
      </c>
      <c r="D11" s="8" t="s">
        <v>102</v>
      </c>
      <c r="E11" s="9" t="s">
        <v>103</v>
      </c>
      <c r="F11" s="10" t="n">
        <v>26444</v>
      </c>
      <c r="G11" s="6" t="n">
        <f aca="true">IF(F11="","",DATEDIF(F11,TODAY(),"Y"))</f>
        <v>54</v>
      </c>
      <c r="H11" s="8" t="s">
        <v>104</v>
      </c>
      <c r="I11" s="7" t="s">
        <v>105</v>
      </c>
      <c r="J11" s="8" t="s">
        <v>106</v>
      </c>
      <c r="K11" s="11" t="s">
        <v>107</v>
      </c>
      <c r="L11" s="11" t="s">
        <v>108</v>
      </c>
      <c r="M11" s="10" t="n">
        <v>40483</v>
      </c>
      <c r="N11" s="12" t="s">
        <v>35</v>
      </c>
      <c r="O11" s="6" t="n">
        <f aca="true">IF(M11="","",IF(N11="–",DATEDIF(M11,TODAY(),"Y"),DATEDIF(M11,N11,"Y")))</f>
        <v>15</v>
      </c>
      <c r="P11" s="13" t="s">
        <v>36</v>
      </c>
      <c r="Q11" s="14" t="n">
        <f aca="false">IFERROR(VLOOKUP(P11,Beitragssätze!$A$5:$B$12,2,FALSE()),0)</f>
        <v>120</v>
      </c>
      <c r="R11" s="13" t="s">
        <v>37</v>
      </c>
      <c r="S11" s="15" t="s">
        <v>109</v>
      </c>
      <c r="T11" s="16" t="s">
        <v>110</v>
      </c>
      <c r="U11" s="17" t="n">
        <v>40483</v>
      </c>
      <c r="V11" s="36" t="s">
        <v>111</v>
      </c>
      <c r="W11" s="18" t="s">
        <v>41</v>
      </c>
      <c r="X11" s="19"/>
    </row>
    <row r="12" customFormat="false" ht="21.75" hidden="false" customHeight="true" outlineLevel="0" collapsed="false">
      <c r="A12" s="20" t="n">
        <v>8</v>
      </c>
      <c r="B12" s="21" t="s">
        <v>112</v>
      </c>
      <c r="C12" s="22" t="s">
        <v>43</v>
      </c>
      <c r="D12" s="23" t="s">
        <v>113</v>
      </c>
      <c r="E12" s="24" t="s">
        <v>114</v>
      </c>
      <c r="F12" s="25" t="n">
        <v>25064</v>
      </c>
      <c r="G12" s="21" t="n">
        <f aca="true">IF(F12="","",DATEDIF(F12,TODAY(),"Y"))</f>
        <v>57</v>
      </c>
      <c r="H12" s="23" t="s">
        <v>115</v>
      </c>
      <c r="I12" s="22" t="s">
        <v>116</v>
      </c>
      <c r="J12" s="23" t="s">
        <v>117</v>
      </c>
      <c r="K12" s="26" t="s">
        <v>118</v>
      </c>
      <c r="L12" s="26" t="s">
        <v>119</v>
      </c>
      <c r="M12" s="25" t="n">
        <v>39539</v>
      </c>
      <c r="N12" s="27" t="s">
        <v>35</v>
      </c>
      <c r="O12" s="21" t="n">
        <f aca="true">IF(M12="","",IF(N12="–",DATEDIF(M12,TODAY(),"Y"),DATEDIF(M12,N12,"Y")))</f>
        <v>18</v>
      </c>
      <c r="P12" s="28" t="s">
        <v>120</v>
      </c>
      <c r="Q12" s="29" t="n">
        <f aca="false">IFERROR(VLOOKUP(P12,Beitragssätze!$A$5:$B$12,2,FALSE()),0)</f>
        <v>200</v>
      </c>
      <c r="R12" s="28" t="s">
        <v>64</v>
      </c>
      <c r="S12" s="30" t="s">
        <v>35</v>
      </c>
      <c r="T12" s="31" t="s">
        <v>35</v>
      </c>
      <c r="U12" s="27" t="s">
        <v>35</v>
      </c>
      <c r="V12" s="33" t="s">
        <v>120</v>
      </c>
      <c r="W12" s="34" t="s">
        <v>41</v>
      </c>
      <c r="X12" s="35"/>
    </row>
    <row r="13" customFormat="false" ht="21.75" hidden="false" customHeight="true" outlineLevel="0" collapsed="false">
      <c r="A13" s="5" t="n">
        <v>9</v>
      </c>
      <c r="B13" s="6" t="s">
        <v>121</v>
      </c>
      <c r="C13" s="7" t="s">
        <v>27</v>
      </c>
      <c r="D13" s="8" t="s">
        <v>122</v>
      </c>
      <c r="E13" s="9" t="s">
        <v>123</v>
      </c>
      <c r="F13" s="10" t="n">
        <v>31127</v>
      </c>
      <c r="G13" s="6" t="n">
        <f aca="true">IF(F13="","",DATEDIF(F13,TODAY(),"Y"))</f>
        <v>41</v>
      </c>
      <c r="H13" s="8" t="s">
        <v>124</v>
      </c>
      <c r="I13" s="7" t="s">
        <v>125</v>
      </c>
      <c r="J13" s="8" t="s">
        <v>126</v>
      </c>
      <c r="K13" s="11" t="s">
        <v>127</v>
      </c>
      <c r="L13" s="11" t="s">
        <v>128</v>
      </c>
      <c r="M13" s="10" t="n">
        <v>42962</v>
      </c>
      <c r="N13" s="12" t="s">
        <v>35</v>
      </c>
      <c r="O13" s="6" t="n">
        <f aca="true">IF(M13="","",IF(N13="–",DATEDIF(M13,TODAY(),"Y"),DATEDIF(M13,N13,"Y")))</f>
        <v>8</v>
      </c>
      <c r="P13" s="13" t="s">
        <v>36</v>
      </c>
      <c r="Q13" s="14" t="n">
        <f aca="false">IFERROR(VLOOKUP(P13,Beitragssätze!$A$5:$B$12,2,FALSE()),0)</f>
        <v>120</v>
      </c>
      <c r="R13" s="13" t="s">
        <v>37</v>
      </c>
      <c r="S13" s="15" t="s">
        <v>129</v>
      </c>
      <c r="T13" s="16" t="s">
        <v>130</v>
      </c>
      <c r="U13" s="17" t="n">
        <v>42962</v>
      </c>
      <c r="V13" s="8" t="s">
        <v>40</v>
      </c>
      <c r="W13" s="18" t="s">
        <v>41</v>
      </c>
      <c r="X13" s="19"/>
    </row>
    <row r="14" customFormat="false" ht="21.75" hidden="false" customHeight="true" outlineLevel="0" collapsed="false">
      <c r="A14" s="20" t="n">
        <v>10</v>
      </c>
      <c r="B14" s="21" t="s">
        <v>131</v>
      </c>
      <c r="C14" s="22" t="s">
        <v>43</v>
      </c>
      <c r="D14" s="23" t="s">
        <v>132</v>
      </c>
      <c r="E14" s="24" t="s">
        <v>133</v>
      </c>
      <c r="F14" s="25" t="n">
        <v>17691</v>
      </c>
      <c r="G14" s="21" t="n">
        <f aca="true">IF(F14="","",DATEDIF(F14,TODAY(),"Y"))</f>
        <v>78</v>
      </c>
      <c r="H14" s="23" t="s">
        <v>134</v>
      </c>
      <c r="I14" s="22" t="s">
        <v>135</v>
      </c>
      <c r="J14" s="23" t="s">
        <v>136</v>
      </c>
      <c r="K14" s="26" t="s">
        <v>137</v>
      </c>
      <c r="L14" s="26" t="s">
        <v>138</v>
      </c>
      <c r="M14" s="25" t="n">
        <v>34759</v>
      </c>
      <c r="N14" s="27" t="s">
        <v>35</v>
      </c>
      <c r="O14" s="21" t="n">
        <f aca="true">IF(M14="","",IF(N14="–",DATEDIF(M14,TODAY(),"Y"),DATEDIF(M14,N14,"Y")))</f>
        <v>31</v>
      </c>
      <c r="P14" s="28" t="s">
        <v>51</v>
      </c>
      <c r="Q14" s="29" t="n">
        <f aca="false">IFERROR(VLOOKUP(P14,Beitragssätze!$A$5:$B$12,2,FALSE()),0)</f>
        <v>80</v>
      </c>
      <c r="R14" s="28" t="s">
        <v>37</v>
      </c>
      <c r="S14" s="30" t="s">
        <v>139</v>
      </c>
      <c r="T14" s="31" t="s">
        <v>140</v>
      </c>
      <c r="U14" s="32" t="n">
        <v>38384</v>
      </c>
      <c r="V14" s="23" t="s">
        <v>40</v>
      </c>
      <c r="W14" s="34" t="s">
        <v>41</v>
      </c>
      <c r="X14" s="35"/>
    </row>
    <row r="15" customFormat="false" ht="21.75" hidden="false" customHeight="true" outlineLevel="0" collapsed="false">
      <c r="A15" s="5" t="n">
        <v>11</v>
      </c>
      <c r="B15" s="6" t="s">
        <v>141</v>
      </c>
      <c r="C15" s="7" t="s">
        <v>27</v>
      </c>
      <c r="D15" s="8" t="s">
        <v>142</v>
      </c>
      <c r="E15" s="9" t="s">
        <v>143</v>
      </c>
      <c r="F15" s="10" t="n">
        <v>40208</v>
      </c>
      <c r="G15" s="6" t="n">
        <f aca="true">IF(F15="","",DATEDIF(F15,TODAY(),"Y"))</f>
        <v>16</v>
      </c>
      <c r="H15" s="8" t="s">
        <v>144</v>
      </c>
      <c r="I15" s="7" t="s">
        <v>31</v>
      </c>
      <c r="J15" s="8" t="s">
        <v>32</v>
      </c>
      <c r="K15" s="11" t="s">
        <v>145</v>
      </c>
      <c r="L15" s="11" t="s">
        <v>146</v>
      </c>
      <c r="M15" s="10" t="n">
        <v>44075</v>
      </c>
      <c r="N15" s="12" t="s">
        <v>35</v>
      </c>
      <c r="O15" s="6" t="n">
        <f aca="true">IF(M15="","",IF(N15="–",DATEDIF(M15,TODAY(),"Y"),DATEDIF(M15,N15,"Y")))</f>
        <v>5</v>
      </c>
      <c r="P15" s="13" t="s">
        <v>147</v>
      </c>
      <c r="Q15" s="14" t="n">
        <f aca="false">IFERROR(VLOOKUP(P15,Beitragssätze!$A$5:$B$12,2,FALSE()),0)</f>
        <v>36</v>
      </c>
      <c r="R15" s="13" t="s">
        <v>37</v>
      </c>
      <c r="S15" s="15" t="s">
        <v>148</v>
      </c>
      <c r="T15" s="16" t="s">
        <v>149</v>
      </c>
      <c r="U15" s="17" t="n">
        <v>44075</v>
      </c>
      <c r="V15" s="8" t="s">
        <v>40</v>
      </c>
      <c r="W15" s="18" t="s">
        <v>41</v>
      </c>
      <c r="X15" s="19" t="s">
        <v>150</v>
      </c>
    </row>
    <row r="16" customFormat="false" ht="21.75" hidden="false" customHeight="true" outlineLevel="0" collapsed="false">
      <c r="A16" s="20" t="n">
        <v>12</v>
      </c>
      <c r="B16" s="21" t="s">
        <v>151</v>
      </c>
      <c r="C16" s="22" t="s">
        <v>43</v>
      </c>
      <c r="D16" s="23" t="s">
        <v>152</v>
      </c>
      <c r="E16" s="24" t="s">
        <v>153</v>
      </c>
      <c r="F16" s="25" t="n">
        <v>34983</v>
      </c>
      <c r="G16" s="21" t="n">
        <f aca="true">IF(F16="","",DATEDIF(F16,TODAY(),"Y"))</f>
        <v>30</v>
      </c>
      <c r="H16" s="23" t="s">
        <v>154</v>
      </c>
      <c r="I16" s="22" t="s">
        <v>155</v>
      </c>
      <c r="J16" s="23" t="s">
        <v>156</v>
      </c>
      <c r="K16" s="26" t="s">
        <v>157</v>
      </c>
      <c r="L16" s="26" t="s">
        <v>158</v>
      </c>
      <c r="M16" s="25" t="n">
        <v>44287</v>
      </c>
      <c r="N16" s="27" t="s">
        <v>35</v>
      </c>
      <c r="O16" s="21" t="n">
        <f aca="true">IF(M16="","",IF(N16="–",DATEDIF(M16,TODAY(),"Y"),DATEDIF(M16,N16,"Y")))</f>
        <v>5</v>
      </c>
      <c r="P16" s="28" t="s">
        <v>36</v>
      </c>
      <c r="Q16" s="29" t="n">
        <f aca="false">IFERROR(VLOOKUP(P16,Beitragssätze!$A$5:$B$12,2,FALSE()),0)</f>
        <v>120</v>
      </c>
      <c r="R16" s="28" t="s">
        <v>64</v>
      </c>
      <c r="S16" s="30" t="s">
        <v>35</v>
      </c>
      <c r="T16" s="31" t="s">
        <v>35</v>
      </c>
      <c r="U16" s="27" t="s">
        <v>35</v>
      </c>
      <c r="V16" s="33" t="s">
        <v>159</v>
      </c>
      <c r="W16" s="34" t="s">
        <v>41</v>
      </c>
      <c r="X16" s="35"/>
    </row>
    <row r="17" customFormat="false" ht="21.75" hidden="false" customHeight="true" outlineLevel="0" collapsed="false">
      <c r="A17" s="5" t="n">
        <v>13</v>
      </c>
      <c r="B17" s="6" t="s">
        <v>160</v>
      </c>
      <c r="C17" s="7" t="s">
        <v>27</v>
      </c>
      <c r="D17" s="8" t="s">
        <v>161</v>
      </c>
      <c r="E17" s="9" t="s">
        <v>162</v>
      </c>
      <c r="F17" s="10" t="n">
        <v>29266</v>
      </c>
      <c r="G17" s="6" t="n">
        <f aca="true">IF(F17="","",DATEDIF(F17,TODAY(),"Y"))</f>
        <v>46</v>
      </c>
      <c r="H17" s="8" t="s">
        <v>163</v>
      </c>
      <c r="I17" s="7" t="s">
        <v>164</v>
      </c>
      <c r="J17" s="8" t="s">
        <v>165</v>
      </c>
      <c r="K17" s="11" t="s">
        <v>166</v>
      </c>
      <c r="L17" s="11" t="s">
        <v>167</v>
      </c>
      <c r="M17" s="10" t="n">
        <v>41821</v>
      </c>
      <c r="N17" s="37" t="n">
        <v>46112</v>
      </c>
      <c r="O17" s="6" t="n">
        <f aca="true">IF(M17="","",IF(N17="–",DATEDIF(M17,TODAY(),"Y"),DATEDIF(M17,N17,"Y")))</f>
        <v>11</v>
      </c>
      <c r="P17" s="13" t="s">
        <v>36</v>
      </c>
      <c r="Q17" s="14" t="n">
        <f aca="false">IFERROR(VLOOKUP(P17,Beitragssätze!$A$5:$B$12,2,FALSE()),0)</f>
        <v>120</v>
      </c>
      <c r="R17" s="13" t="s">
        <v>37</v>
      </c>
      <c r="S17" s="15" t="s">
        <v>168</v>
      </c>
      <c r="T17" s="16" t="s">
        <v>169</v>
      </c>
      <c r="U17" s="17" t="n">
        <v>41821</v>
      </c>
      <c r="V17" s="8" t="s">
        <v>40</v>
      </c>
      <c r="W17" s="38" t="s">
        <v>170</v>
      </c>
      <c r="X17" s="19" t="s">
        <v>171</v>
      </c>
    </row>
    <row r="18" customFormat="false" ht="21.75" hidden="false" customHeight="true" outlineLevel="0" collapsed="false">
      <c r="A18" s="20" t="n">
        <v>14</v>
      </c>
      <c r="B18" s="21" t="s">
        <v>172</v>
      </c>
      <c r="C18" s="22" t="s">
        <v>43</v>
      </c>
      <c r="D18" s="23" t="s">
        <v>173</v>
      </c>
      <c r="E18" s="24" t="s">
        <v>174</v>
      </c>
      <c r="F18" s="25" t="n">
        <v>39756</v>
      </c>
      <c r="G18" s="21" t="n">
        <f aca="true">IF(F18="","",DATEDIF(F18,TODAY(),"Y"))</f>
        <v>17</v>
      </c>
      <c r="H18" s="23" t="s">
        <v>175</v>
      </c>
      <c r="I18" s="22" t="s">
        <v>82</v>
      </c>
      <c r="J18" s="23" t="s">
        <v>83</v>
      </c>
      <c r="K18" s="26" t="s">
        <v>176</v>
      </c>
      <c r="L18" s="26" t="s">
        <v>177</v>
      </c>
      <c r="M18" s="25" t="n">
        <v>44576</v>
      </c>
      <c r="N18" s="27" t="s">
        <v>35</v>
      </c>
      <c r="O18" s="21" t="n">
        <f aca="true">IF(M18="","",IF(N18="–",DATEDIF(M18,TODAY(),"Y"),DATEDIF(M18,N18,"Y")))</f>
        <v>4</v>
      </c>
      <c r="P18" s="28" t="s">
        <v>178</v>
      </c>
      <c r="Q18" s="29" t="n">
        <f aca="false">IFERROR(VLOOKUP(P18,Beitragssätze!$A$5:$B$12,2,FALSE()),0)</f>
        <v>60</v>
      </c>
      <c r="R18" s="28" t="s">
        <v>37</v>
      </c>
      <c r="S18" s="30" t="s">
        <v>179</v>
      </c>
      <c r="T18" s="31" t="s">
        <v>180</v>
      </c>
      <c r="U18" s="32" t="n">
        <v>44576</v>
      </c>
      <c r="V18" s="23" t="s">
        <v>40</v>
      </c>
      <c r="W18" s="34" t="s">
        <v>41</v>
      </c>
      <c r="X18" s="35"/>
    </row>
    <row r="19" customFormat="false" ht="21.75" hidden="false" customHeight="true" outlineLevel="0" collapsed="false">
      <c r="A19" s="5" t="n">
        <v>15</v>
      </c>
      <c r="B19" s="6" t="s">
        <v>181</v>
      </c>
      <c r="C19" s="7" t="s">
        <v>27</v>
      </c>
      <c r="D19" s="8" t="s">
        <v>182</v>
      </c>
      <c r="E19" s="9" t="s">
        <v>183</v>
      </c>
      <c r="F19" s="10" t="n">
        <v>33853</v>
      </c>
      <c r="G19" s="6" t="n">
        <f aca="true">IF(F19="","",DATEDIF(F19,TODAY(),"Y"))</f>
        <v>33</v>
      </c>
      <c r="H19" s="8" t="s">
        <v>184</v>
      </c>
      <c r="I19" s="7" t="s">
        <v>105</v>
      </c>
      <c r="J19" s="8" t="s">
        <v>106</v>
      </c>
      <c r="K19" s="11" t="s">
        <v>185</v>
      </c>
      <c r="L19" s="11" t="s">
        <v>186</v>
      </c>
      <c r="M19" s="10" t="n">
        <v>43405</v>
      </c>
      <c r="N19" s="12" t="s">
        <v>35</v>
      </c>
      <c r="O19" s="6" t="n">
        <f aca="true">IF(M19="","",IF(N19="–",DATEDIF(M19,TODAY(),"Y"),DATEDIF(M19,N19,"Y")))</f>
        <v>7</v>
      </c>
      <c r="P19" s="13" t="s">
        <v>36</v>
      </c>
      <c r="Q19" s="14" t="n">
        <f aca="false">IFERROR(VLOOKUP(P19,Beitragssätze!$A$5:$B$12,2,FALSE()),0)</f>
        <v>120</v>
      </c>
      <c r="R19" s="13" t="s">
        <v>37</v>
      </c>
      <c r="S19" s="15" t="s">
        <v>187</v>
      </c>
      <c r="T19" s="16" t="s">
        <v>188</v>
      </c>
      <c r="U19" s="17" t="n">
        <v>43405</v>
      </c>
      <c r="V19" s="8" t="s">
        <v>40</v>
      </c>
      <c r="W19" s="39" t="s">
        <v>189</v>
      </c>
      <c r="X19" s="19"/>
    </row>
    <row r="20" customFormat="false" ht="21.75" hidden="false" customHeight="true" outlineLevel="0" collapsed="false">
      <c r="A20" s="20" t="n">
        <v>16</v>
      </c>
      <c r="B20" s="21" t="s">
        <v>190</v>
      </c>
      <c r="C20" s="22" t="s">
        <v>43</v>
      </c>
      <c r="D20" s="23" t="s">
        <v>191</v>
      </c>
      <c r="E20" s="24" t="s">
        <v>192</v>
      </c>
      <c r="F20" s="25" t="n">
        <v>27503</v>
      </c>
      <c r="G20" s="21" t="n">
        <f aca="true">IF(F20="","",DATEDIF(F20,TODAY(),"Y"))</f>
        <v>51</v>
      </c>
      <c r="H20" s="23" t="s">
        <v>193</v>
      </c>
      <c r="I20" s="22" t="s">
        <v>60</v>
      </c>
      <c r="J20" s="23" t="s">
        <v>61</v>
      </c>
      <c r="K20" s="26" t="s">
        <v>194</v>
      </c>
      <c r="L20" s="26" t="s">
        <v>195</v>
      </c>
      <c r="M20" s="25" t="n">
        <v>39965</v>
      </c>
      <c r="N20" s="27" t="s">
        <v>35</v>
      </c>
      <c r="O20" s="21" t="n">
        <f aca="true">IF(M20="","",IF(N20="–",DATEDIF(M20,TODAY(),"Y"),DATEDIF(M20,N20,"Y")))</f>
        <v>17</v>
      </c>
      <c r="P20" s="28" t="s">
        <v>74</v>
      </c>
      <c r="Q20" s="29" t="n">
        <f aca="false">IFERROR(VLOOKUP(P20,Beitragssätze!$A$5:$B$12,2,FALSE()),0)</f>
        <v>180</v>
      </c>
      <c r="R20" s="28" t="s">
        <v>37</v>
      </c>
      <c r="S20" s="30" t="s">
        <v>196</v>
      </c>
      <c r="T20" s="31" t="s">
        <v>197</v>
      </c>
      <c r="U20" s="32" t="n">
        <v>39965</v>
      </c>
      <c r="V20" s="33" t="s">
        <v>198</v>
      </c>
      <c r="W20" s="34" t="s">
        <v>41</v>
      </c>
      <c r="X20" s="35"/>
    </row>
    <row r="21" customFormat="false" ht="21.75" hidden="false" customHeight="true" outlineLevel="0" collapsed="false">
      <c r="A21" s="5" t="n">
        <v>17</v>
      </c>
      <c r="B21" s="6" t="s">
        <v>199</v>
      </c>
      <c r="C21" s="7" t="s">
        <v>27</v>
      </c>
      <c r="D21" s="8" t="s">
        <v>200</v>
      </c>
      <c r="E21" s="9" t="s">
        <v>201</v>
      </c>
      <c r="F21" s="10" t="n">
        <v>32506</v>
      </c>
      <c r="G21" s="6" t="n">
        <f aca="true">IF(F21="","",DATEDIF(F21,TODAY(),"Y"))</f>
        <v>37</v>
      </c>
      <c r="H21" s="8" t="s">
        <v>202</v>
      </c>
      <c r="I21" s="7" t="s">
        <v>93</v>
      </c>
      <c r="J21" s="8" t="s">
        <v>94</v>
      </c>
      <c r="K21" s="11" t="s">
        <v>203</v>
      </c>
      <c r="L21" s="11" t="s">
        <v>204</v>
      </c>
      <c r="M21" s="10" t="n">
        <v>43936</v>
      </c>
      <c r="N21" s="12" t="s">
        <v>35</v>
      </c>
      <c r="O21" s="6" t="n">
        <f aca="true">IF(M21="","",IF(N21="–",DATEDIF(M21,TODAY(),"Y"),DATEDIF(M21,N21,"Y")))</f>
        <v>6</v>
      </c>
      <c r="P21" s="13" t="s">
        <v>36</v>
      </c>
      <c r="Q21" s="14" t="n">
        <f aca="false">IFERROR(VLOOKUP(P21,Beitragssätze!$A$5:$B$12,2,FALSE()),0)</f>
        <v>120</v>
      </c>
      <c r="R21" s="13" t="s">
        <v>64</v>
      </c>
      <c r="S21" s="15" t="s">
        <v>35</v>
      </c>
      <c r="T21" s="16" t="s">
        <v>35</v>
      </c>
      <c r="U21" s="12" t="s">
        <v>35</v>
      </c>
      <c r="V21" s="8" t="s">
        <v>40</v>
      </c>
      <c r="W21" s="18" t="s">
        <v>41</v>
      </c>
      <c r="X21" s="19"/>
    </row>
    <row r="22" customFormat="false" ht="21.75" hidden="false" customHeight="true" outlineLevel="0" collapsed="false">
      <c r="A22" s="20" t="n">
        <v>18</v>
      </c>
      <c r="B22" s="21" t="s">
        <v>205</v>
      </c>
      <c r="C22" s="22" t="s">
        <v>43</v>
      </c>
      <c r="D22" s="23" t="s">
        <v>206</v>
      </c>
      <c r="E22" s="24" t="s">
        <v>207</v>
      </c>
      <c r="F22" s="25" t="n">
        <v>36668</v>
      </c>
      <c r="G22" s="21" t="n">
        <f aca="true">IF(F22="","",DATEDIF(F22,TODAY(),"Y"))</f>
        <v>26</v>
      </c>
      <c r="H22" s="23" t="s">
        <v>208</v>
      </c>
      <c r="I22" s="22" t="s">
        <v>70</v>
      </c>
      <c r="J22" s="23" t="s">
        <v>71</v>
      </c>
      <c r="K22" s="26" t="s">
        <v>209</v>
      </c>
      <c r="L22" s="26" t="s">
        <v>210</v>
      </c>
      <c r="M22" s="25" t="n">
        <v>45200</v>
      </c>
      <c r="N22" s="27" t="s">
        <v>35</v>
      </c>
      <c r="O22" s="21" t="n">
        <f aca="true">IF(M22="","",IF(N22="–",DATEDIF(M22,TODAY(),"Y"),DATEDIF(M22,N22,"Y")))</f>
        <v>2</v>
      </c>
      <c r="P22" s="28" t="s">
        <v>97</v>
      </c>
      <c r="Q22" s="29" t="n">
        <f aca="false">IFERROR(VLOOKUP(P22,Beitragssätze!$A$5:$B$12,2,FALSE()),0)</f>
        <v>60</v>
      </c>
      <c r="R22" s="28" t="s">
        <v>37</v>
      </c>
      <c r="S22" s="30" t="s">
        <v>211</v>
      </c>
      <c r="T22" s="31" t="s">
        <v>212</v>
      </c>
      <c r="U22" s="32" t="n">
        <v>45200</v>
      </c>
      <c r="V22" s="23" t="s">
        <v>40</v>
      </c>
      <c r="W22" s="34" t="s">
        <v>41</v>
      </c>
      <c r="X22" s="35"/>
    </row>
    <row r="23" customFormat="false" ht="21.75" hidden="false" customHeight="true" outlineLevel="0" collapsed="false">
      <c r="A23" s="5" t="n">
        <v>19</v>
      </c>
      <c r="B23" s="6" t="s">
        <v>213</v>
      </c>
      <c r="C23" s="7" t="s">
        <v>27</v>
      </c>
      <c r="D23" s="8" t="s">
        <v>214</v>
      </c>
      <c r="E23" s="9" t="s">
        <v>215</v>
      </c>
      <c r="F23" s="10" t="n">
        <v>22830</v>
      </c>
      <c r="G23" s="6" t="n">
        <f aca="true">IF(F23="","",DATEDIF(F23,TODAY(),"Y"))</f>
        <v>63</v>
      </c>
      <c r="H23" s="8" t="s">
        <v>216</v>
      </c>
      <c r="I23" s="7" t="s">
        <v>47</v>
      </c>
      <c r="J23" s="8" t="s">
        <v>48</v>
      </c>
      <c r="K23" s="11" t="s">
        <v>217</v>
      </c>
      <c r="L23" s="11" t="s">
        <v>218</v>
      </c>
      <c r="M23" s="10" t="n">
        <v>37500</v>
      </c>
      <c r="N23" s="12" t="s">
        <v>35</v>
      </c>
      <c r="O23" s="6" t="n">
        <f aca="true">IF(M23="","",IF(N23="–",DATEDIF(M23,TODAY(),"Y"),DATEDIF(M23,N23,"Y")))</f>
        <v>23</v>
      </c>
      <c r="P23" s="13" t="s">
        <v>51</v>
      </c>
      <c r="Q23" s="14" t="n">
        <f aca="false">IFERROR(VLOOKUP(P23,Beitragssätze!$A$5:$B$12,2,FALSE()),0)</f>
        <v>80</v>
      </c>
      <c r="R23" s="13" t="s">
        <v>37</v>
      </c>
      <c r="S23" s="15" t="s">
        <v>219</v>
      </c>
      <c r="T23" s="16" t="s">
        <v>220</v>
      </c>
      <c r="U23" s="17" t="n">
        <v>37500</v>
      </c>
      <c r="V23" s="8" t="s">
        <v>40</v>
      </c>
      <c r="W23" s="18" t="s">
        <v>41</v>
      </c>
      <c r="X23" s="19"/>
    </row>
    <row r="24" customFormat="false" ht="21.75" hidden="false" customHeight="true" outlineLevel="0" collapsed="false">
      <c r="A24" s="20" t="n">
        <v>20</v>
      </c>
      <c r="B24" s="21" t="s">
        <v>221</v>
      </c>
      <c r="C24" s="22" t="s">
        <v>43</v>
      </c>
      <c r="D24" s="23" t="s">
        <v>222</v>
      </c>
      <c r="E24" s="24" t="s">
        <v>223</v>
      </c>
      <c r="F24" s="25" t="n">
        <v>41707</v>
      </c>
      <c r="G24" s="21" t="n">
        <f aca="true">IF(F24="","",DATEDIF(F24,TODAY(),"Y"))</f>
        <v>12</v>
      </c>
      <c r="H24" s="23" t="s">
        <v>69</v>
      </c>
      <c r="I24" s="22" t="s">
        <v>70</v>
      </c>
      <c r="J24" s="23" t="s">
        <v>71</v>
      </c>
      <c r="K24" s="26" t="s">
        <v>72</v>
      </c>
      <c r="L24" s="26" t="s">
        <v>224</v>
      </c>
      <c r="M24" s="25" t="n">
        <v>45444</v>
      </c>
      <c r="N24" s="27" t="s">
        <v>35</v>
      </c>
      <c r="O24" s="21" t="n">
        <f aca="true">IF(M24="","",IF(N24="–",DATEDIF(M24,TODAY(),"Y"),DATEDIF(M24,N24,"Y")))</f>
        <v>2</v>
      </c>
      <c r="P24" s="28" t="s">
        <v>147</v>
      </c>
      <c r="Q24" s="29" t="n">
        <f aca="false">IFERROR(VLOOKUP(P24,Beitragssätze!$A$5:$B$12,2,FALSE()),0)</f>
        <v>36</v>
      </c>
      <c r="R24" s="28" t="s">
        <v>37</v>
      </c>
      <c r="S24" s="30" t="s">
        <v>225</v>
      </c>
      <c r="T24" s="31" t="s">
        <v>226</v>
      </c>
      <c r="U24" s="32" t="n">
        <v>45444</v>
      </c>
      <c r="V24" s="23" t="s">
        <v>40</v>
      </c>
      <c r="W24" s="34" t="s">
        <v>41</v>
      </c>
      <c r="X24" s="35"/>
    </row>
    <row r="27" customFormat="false" ht="24" hidden="false" customHeight="true" outlineLevel="0" collapsed="false">
      <c r="A27" s="40" t="s">
        <v>227</v>
      </c>
      <c r="B27" s="40"/>
      <c r="C27" s="40"/>
      <c r="D27" s="41" t="s">
        <v>228</v>
      </c>
      <c r="E27" s="41"/>
      <c r="F27" s="41"/>
      <c r="G27" s="41"/>
      <c r="H27" s="41"/>
      <c r="I27" s="42" t="s">
        <v>229</v>
      </c>
      <c r="J27" s="42"/>
      <c r="K27" s="42"/>
      <c r="L27" s="42"/>
      <c r="M27" s="42"/>
      <c r="N27" s="43" t="s">
        <v>230</v>
      </c>
      <c r="O27" s="43"/>
      <c r="P27" s="43"/>
      <c r="Q27" s="43"/>
      <c r="R27" s="43"/>
      <c r="S27" s="44" t="s">
        <v>231</v>
      </c>
      <c r="T27" s="44"/>
      <c r="U27" s="44"/>
      <c r="V27" s="44"/>
      <c r="W27" s="44"/>
    </row>
    <row r="29" customFormat="false" ht="30" hidden="false" customHeight="true" outlineLevel="0" collapsed="false">
      <c r="A29" s="45" t="s">
        <v>232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</sheetData>
  <autoFilter ref="A4:X4"/>
  <mergeCells count="8">
    <mergeCell ref="A1:X1"/>
    <mergeCell ref="A2:X2"/>
    <mergeCell ref="A27:C27"/>
    <mergeCell ref="D27:H27"/>
    <mergeCell ref="I27:M27"/>
    <mergeCell ref="N27:R27"/>
    <mergeCell ref="S27:W27"/>
    <mergeCell ref="A29:N29"/>
  </mergeCells>
  <conditionalFormatting sqref="A5:X24">
    <cfRule type="expression" priority="2" aboveAverage="0" equalAverage="0" bottom="0" percent="0" rank="0" text="" dxfId="2">
      <formula>OR($W5="Ausgetreten",$W5="Inaktiv")</formula>
    </cfRule>
    <cfRule type="expression" priority="3" aboveAverage="0" equalAverage="0" bottom="0" percent="0" rank="0" text="" dxfId="3">
      <formula>$W5="Beitrag offen"</formula>
    </cfRule>
    <cfRule type="expression" priority="4" aboveAverage="0" equalAverage="0" bottom="0" percent="0" rank="0" text="" dxfId="4">
      <formula>$P5="Ehrenmitglied"</formula>
    </cfRule>
  </conditionalFormatting>
  <conditionalFormatting sqref="S5:S24">
    <cfRule type="expression" priority="5" aboveAverage="0" equalAverage="0" bottom="0" percent="0" rank="0" text="" dxfId="5">
      <formula>AND($R5="SEPA-Lastschrift",OR(S5="",S5="–"))</formula>
    </cfRule>
  </conditionalFormatting>
  <dataValidations count="5">
    <dataValidation allowBlank="true" error="Bitte einen Wert aus der Liste wählen." errorStyle="stop" errorTitle="Ungültiger Wert" operator="between" showDropDown="false" showErrorMessage="false" showInputMessage="false" sqref="C5:C500" type="list">
      <formula1>"Herr,Frau,Divers"</formula1>
      <formula2>0</formula2>
    </dataValidation>
    <dataValidation allowBlank="true" error="Bitte einen Wert aus der Liste wählen." errorStyle="stop" errorTitle="Ungültiger Wert" operator="between" showDropDown="false" showErrorMessage="false" showInputMessage="false" sqref="P5:P500" type="list">
      <formula1>"Erwachsen,Familie,Jugend,Kind,Student/in,Senior/in,Ehrenmitglied,Fördermitglied"</formula1>
      <formula2>0</formula2>
    </dataValidation>
    <dataValidation allowBlank="true" error="Bitte einen Wert aus der Liste wählen." errorStyle="stop" errorTitle="Ungültiger Wert" operator="between" showDropDown="false" showErrorMessage="false" showInputMessage="false" sqref="R5:R500" type="list">
      <formula1>"SEPA-Lastschrift,Überweisung,Barzahlung,Beitragsbefreit"</formula1>
      <formula2>0</formula2>
    </dataValidation>
    <dataValidation allowBlank="true" error="Bitte einen Wert aus der Liste wählen." errorStyle="stop" errorTitle="Ungültiger Wert" operator="between" showDropDown="false" showErrorMessage="false" showInputMessage="false" sqref="V5:V500" type="list">
      <formula1>"Mitglied,1. Vorsitzender,2. Vorsitzender,Schriftführerin,Schriftführer,Kassenwartin,Kassenwart,Pressewart,Beisitzer,Ehrenmitglied,Fördermitglied"</formula1>
      <formula2>0</formula2>
    </dataValidation>
    <dataValidation allowBlank="true" error="Bitte einen Wert aus der Liste wählen." errorStyle="stop" errorTitle="Ungültiger Wert" operator="between" showDropDown="false" showErrorMessage="false" showInputMessage="false" sqref="W5:W500" type="list">
      <formula1>"Aktiv,Beitrag offen,Inaktiv,Ausgetreten"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C1422"/>
    <pageSetUpPr fitToPage="false"/>
  </sheetPr>
  <dimension ref="A1:U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4" topLeftCell="F5" activePane="bottomRight" state="frozen"/>
      <selection pane="topLeft" activeCell="A1" activeCellId="0" sqref="A1"/>
      <selection pane="topRight" activeCell="F1" activeCellId="0" sqref="F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14"/>
    <col collapsed="false" customWidth="true" hidden="false" outlineLevel="0" max="5" min="4" style="0" width="16"/>
    <col collapsed="false" customWidth="true" hidden="false" outlineLevel="0" max="17" min="6" style="0" width="11"/>
    <col collapsed="false" customWidth="true" hidden="false" outlineLevel="0" max="21" min="18" style="0" width="14"/>
  </cols>
  <sheetData>
    <row r="1" customFormat="false" ht="45.75" hidden="false" customHeight="true" outlineLevel="0" collapsed="false">
      <c r="A1" s="46" t="s">
        <v>233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customFormat="false" ht="21.75" hidden="false" customHeight="true" outlineLevel="0" collapsed="false">
      <c r="A2" s="2" t="s">
        <v>234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customFormat="false" ht="36" hidden="false" customHeight="true" outlineLevel="0" collapsed="false">
      <c r="A4" s="4" t="s">
        <v>2</v>
      </c>
      <c r="B4" s="4" t="s">
        <v>235</v>
      </c>
      <c r="C4" s="4" t="s">
        <v>5</v>
      </c>
      <c r="D4" s="4" t="s">
        <v>6</v>
      </c>
      <c r="E4" s="4" t="s">
        <v>236</v>
      </c>
      <c r="F4" s="4" t="s">
        <v>237</v>
      </c>
      <c r="G4" s="4" t="s">
        <v>238</v>
      </c>
      <c r="H4" s="4" t="s">
        <v>239</v>
      </c>
      <c r="I4" s="4" t="s">
        <v>240</v>
      </c>
      <c r="J4" s="4" t="s">
        <v>241</v>
      </c>
      <c r="K4" s="4" t="s">
        <v>242</v>
      </c>
      <c r="L4" s="4" t="s">
        <v>243</v>
      </c>
      <c r="M4" s="4" t="s">
        <v>244</v>
      </c>
      <c r="N4" s="4" t="s">
        <v>245</v>
      </c>
      <c r="O4" s="4" t="s">
        <v>246</v>
      </c>
      <c r="P4" s="4" t="s">
        <v>247</v>
      </c>
      <c r="Q4" s="4" t="s">
        <v>248</v>
      </c>
      <c r="R4" s="4" t="s">
        <v>249</v>
      </c>
      <c r="S4" s="4" t="s">
        <v>250</v>
      </c>
      <c r="T4" s="4" t="s">
        <v>251</v>
      </c>
      <c r="U4" s="4" t="s">
        <v>24</v>
      </c>
    </row>
    <row r="5" customFormat="false" ht="21.75" hidden="false" customHeight="true" outlineLevel="0" collapsed="false">
      <c r="A5" s="5" t="n">
        <v>1</v>
      </c>
      <c r="B5" s="6" t="str">
        <f aca="false">Mitgliederliste!B5</f>
        <v>M-2001</v>
      </c>
      <c r="C5" s="8" t="str">
        <f aca="false">Mitgliederliste!D5</f>
        <v>Andrea</v>
      </c>
      <c r="D5" s="9" t="str">
        <f aca="false">Mitgliederliste!E5</f>
        <v>Schuster</v>
      </c>
      <c r="E5" s="7" t="str">
        <f aca="false">Mitgliederliste!P5</f>
        <v>Erwachsen</v>
      </c>
      <c r="F5" s="47" t="n">
        <v>120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9" t="n">
        <f aca="false">Mitgliederliste!Q5</f>
        <v>120</v>
      </c>
      <c r="S5" s="50" t="n">
        <f aca="false">SUM(F5:Q5)</f>
        <v>120</v>
      </c>
      <c r="T5" s="14" t="n">
        <f aca="false">S5-R5</f>
        <v>0</v>
      </c>
      <c r="U5" s="51" t="str">
        <f aca="false">IF(R5=0,"Beitragsbefreit",IF(S5&gt;=R5,"Bezahlt",IF(S5=0,"Offen",IF(S5&lt;R5,"Teilzahlung","Überzahlung"))))</f>
        <v>Bezahlt</v>
      </c>
    </row>
    <row r="6" customFormat="false" ht="21.75" hidden="false" customHeight="true" outlineLevel="0" collapsed="false">
      <c r="A6" s="20" t="n">
        <v>2</v>
      </c>
      <c r="B6" s="21" t="str">
        <f aca="false">Mitgliederliste!B6</f>
        <v>M-2002</v>
      </c>
      <c r="C6" s="23" t="str">
        <f aca="false">Mitgliederliste!D6</f>
        <v>Bernd</v>
      </c>
      <c r="D6" s="24" t="str">
        <f aca="false">Mitgliederliste!E6</f>
        <v>Hartmann</v>
      </c>
      <c r="E6" s="22" t="str">
        <f aca="false">Mitgliederliste!P6</f>
        <v>Senior/in</v>
      </c>
      <c r="F6" s="52" t="n">
        <v>6.67</v>
      </c>
      <c r="G6" s="52" t="n">
        <v>6.67</v>
      </c>
      <c r="H6" s="52" t="n">
        <v>6.67</v>
      </c>
      <c r="I6" s="52" t="n">
        <v>6.67</v>
      </c>
      <c r="J6" s="52" t="n">
        <v>6.67</v>
      </c>
      <c r="K6" s="52" t="n">
        <v>6.67</v>
      </c>
      <c r="L6" s="52" t="n">
        <v>6.67</v>
      </c>
      <c r="M6" s="52" t="n">
        <v>6.67</v>
      </c>
      <c r="N6" s="52" t="n">
        <v>6.67</v>
      </c>
      <c r="O6" s="52" t="n">
        <v>6.67</v>
      </c>
      <c r="P6" s="52" t="n">
        <v>6.67</v>
      </c>
      <c r="Q6" s="52" t="n">
        <v>6.63</v>
      </c>
      <c r="R6" s="49" t="n">
        <f aca="false">Mitgliederliste!Q6</f>
        <v>80</v>
      </c>
      <c r="S6" s="53" t="n">
        <f aca="false">SUM(F6:Q6)</f>
        <v>80</v>
      </c>
      <c r="T6" s="29" t="n">
        <f aca="false">S6-R6</f>
        <v>0</v>
      </c>
      <c r="U6" s="54" t="str">
        <f aca="false">IF(R6=0,"Beitragsbefreit",IF(S6&gt;=R6,"Bezahlt",IF(S6=0,"Offen",IF(S6&lt;R6,"Teilzahlung","Überzahlung"))))</f>
        <v>Bezahlt</v>
      </c>
    </row>
    <row r="7" customFormat="false" ht="21.75" hidden="false" customHeight="true" outlineLevel="0" collapsed="false">
      <c r="A7" s="5" t="n">
        <v>3</v>
      </c>
      <c r="B7" s="6" t="str">
        <f aca="false">Mitgliederliste!B7</f>
        <v>M-2003</v>
      </c>
      <c r="C7" s="8" t="str">
        <f aca="false">Mitgliederliste!D7</f>
        <v>Caroline</v>
      </c>
      <c r="D7" s="9" t="str">
        <f aca="false">Mitgliederliste!E7</f>
        <v>Lehmann</v>
      </c>
      <c r="E7" s="7" t="str">
        <f aca="false">Mitgliederliste!P7</f>
        <v>Erwachsen</v>
      </c>
      <c r="F7" s="47" t="n">
        <v>30</v>
      </c>
      <c r="G7" s="48"/>
      <c r="H7" s="48"/>
      <c r="I7" s="47" t="n">
        <v>30</v>
      </c>
      <c r="J7" s="48"/>
      <c r="K7" s="48"/>
      <c r="L7" s="47" t="n">
        <v>30</v>
      </c>
      <c r="M7" s="48"/>
      <c r="N7" s="48"/>
      <c r="O7" s="47" t="n">
        <v>30</v>
      </c>
      <c r="P7" s="48"/>
      <c r="Q7" s="48"/>
      <c r="R7" s="49" t="n">
        <f aca="false">Mitgliederliste!Q7</f>
        <v>120</v>
      </c>
      <c r="S7" s="50" t="n">
        <f aca="false">SUM(F7:Q7)</f>
        <v>120</v>
      </c>
      <c r="T7" s="14" t="n">
        <f aca="false">S7-R7</f>
        <v>0</v>
      </c>
      <c r="U7" s="51" t="str">
        <f aca="false">IF(R7=0,"Beitragsbefreit",IF(S7&gt;=R7,"Bezahlt",IF(S7=0,"Offen",IF(S7&lt;R7,"Teilzahlung","Überzahlung"))))</f>
        <v>Bezahlt</v>
      </c>
    </row>
    <row r="8" customFormat="false" ht="21.75" hidden="false" customHeight="true" outlineLevel="0" collapsed="false">
      <c r="A8" s="20" t="n">
        <v>4</v>
      </c>
      <c r="B8" s="21" t="str">
        <f aca="false">Mitgliederliste!B8</f>
        <v>M-2004</v>
      </c>
      <c r="C8" s="23" t="str">
        <f aca="false">Mitgliederliste!D8</f>
        <v>David</v>
      </c>
      <c r="D8" s="24" t="str">
        <f aca="false">Mitgliederliste!E8</f>
        <v>Niemann</v>
      </c>
      <c r="E8" s="22" t="str">
        <f aca="false">Mitgliederliste!P8</f>
        <v>Familie</v>
      </c>
      <c r="F8" s="52" t="n">
        <v>15</v>
      </c>
      <c r="G8" s="52" t="n">
        <v>15</v>
      </c>
      <c r="H8" s="52" t="n">
        <v>15</v>
      </c>
      <c r="I8" s="52" t="n">
        <v>15</v>
      </c>
      <c r="J8" s="52" t="n">
        <v>15</v>
      </c>
      <c r="K8" s="52" t="n">
        <v>15</v>
      </c>
      <c r="L8" s="52" t="n">
        <v>15</v>
      </c>
      <c r="M8" s="52" t="n">
        <v>15</v>
      </c>
      <c r="N8" s="52" t="n">
        <v>15</v>
      </c>
      <c r="O8" s="52" t="n">
        <v>15</v>
      </c>
      <c r="P8" s="52" t="n">
        <v>15</v>
      </c>
      <c r="Q8" s="52" t="n">
        <v>15</v>
      </c>
      <c r="R8" s="49" t="n">
        <f aca="false">Mitgliederliste!Q8</f>
        <v>180</v>
      </c>
      <c r="S8" s="53" t="n">
        <f aca="false">SUM(F8:Q8)</f>
        <v>180</v>
      </c>
      <c r="T8" s="29" t="n">
        <f aca="false">S8-R8</f>
        <v>0</v>
      </c>
      <c r="U8" s="54" t="str">
        <f aca="false">IF(R8=0,"Beitragsbefreit",IF(S8&gt;=R8,"Bezahlt",IF(S8=0,"Offen",IF(S8&lt;R8,"Teilzahlung","Überzahlung"))))</f>
        <v>Bezahlt</v>
      </c>
    </row>
    <row r="9" customFormat="false" ht="21.75" hidden="false" customHeight="true" outlineLevel="0" collapsed="false">
      <c r="A9" s="5" t="n">
        <v>5</v>
      </c>
      <c r="B9" s="6" t="str">
        <f aca="false">Mitgliederliste!B9</f>
        <v>M-2005</v>
      </c>
      <c r="C9" s="8" t="str">
        <f aca="false">Mitgliederliste!D9</f>
        <v>Elena</v>
      </c>
      <c r="D9" s="9" t="str">
        <f aca="false">Mitgliederliste!E9</f>
        <v>Wenzel</v>
      </c>
      <c r="E9" s="7" t="str">
        <f aca="false">Mitgliederliste!P9</f>
        <v>Ehrenmitglied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 t="n">
        <f aca="false">Mitgliederliste!Q9</f>
        <v>0</v>
      </c>
      <c r="S9" s="50" t="n">
        <f aca="false">SUM(F9:Q9)</f>
        <v>0</v>
      </c>
      <c r="T9" s="14" t="n">
        <f aca="false">S9-R9</f>
        <v>0</v>
      </c>
      <c r="U9" s="51" t="str">
        <f aca="false">IF(R9=0,"Beitragsbefreit",IF(S9&gt;=R9,"Bezahlt",IF(S9=0,"Offen",IF(S9&lt;R9,"Teilzahlung","Überzahlung"))))</f>
        <v>Beitragsbefreit</v>
      </c>
    </row>
    <row r="10" customFormat="false" ht="21.75" hidden="false" customHeight="true" outlineLevel="0" collapsed="false">
      <c r="A10" s="20" t="n">
        <v>6</v>
      </c>
      <c r="B10" s="21" t="str">
        <f aca="false">Mitgliederliste!B10</f>
        <v>M-2006</v>
      </c>
      <c r="C10" s="23" t="str">
        <f aca="false">Mitgliederliste!D10</f>
        <v>Felix</v>
      </c>
      <c r="D10" s="24" t="str">
        <f aca="false">Mitgliederliste!E10</f>
        <v>Brandt</v>
      </c>
      <c r="E10" s="22" t="str">
        <f aca="false">Mitgliederliste!P10</f>
        <v>Student/in</v>
      </c>
      <c r="F10" s="52" t="n">
        <v>60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49" t="n">
        <f aca="false">Mitgliederliste!Q10</f>
        <v>60</v>
      </c>
      <c r="S10" s="53" t="n">
        <f aca="false">SUM(F10:Q10)</f>
        <v>60</v>
      </c>
      <c r="T10" s="29" t="n">
        <f aca="false">S10-R10</f>
        <v>0</v>
      </c>
      <c r="U10" s="54" t="str">
        <f aca="false">IF(R10=0,"Beitragsbefreit",IF(S10&gt;=R10,"Bezahlt",IF(S10=0,"Offen",IF(S10&lt;R10,"Teilzahlung","Überzahlung"))))</f>
        <v>Bezahlt</v>
      </c>
    </row>
    <row r="11" customFormat="false" ht="21.75" hidden="false" customHeight="true" outlineLevel="0" collapsed="false">
      <c r="A11" s="5" t="n">
        <v>7</v>
      </c>
      <c r="B11" s="6" t="str">
        <f aca="false">Mitgliederliste!B11</f>
        <v>M-2007</v>
      </c>
      <c r="C11" s="8" t="str">
        <f aca="false">Mitgliederliste!D11</f>
        <v>Gabriele</v>
      </c>
      <c r="D11" s="9" t="str">
        <f aca="false">Mitgliederliste!E11</f>
        <v>Friedrich</v>
      </c>
      <c r="E11" s="7" t="str">
        <f aca="false">Mitgliederliste!P11</f>
        <v>Erwachsen</v>
      </c>
      <c r="F11" s="47" t="n">
        <v>10</v>
      </c>
      <c r="G11" s="47" t="n">
        <v>10</v>
      </c>
      <c r="H11" s="47" t="n">
        <v>10</v>
      </c>
      <c r="I11" s="47" t="n">
        <v>10</v>
      </c>
      <c r="J11" s="47" t="n">
        <v>10</v>
      </c>
      <c r="K11" s="47" t="n">
        <v>10</v>
      </c>
      <c r="L11" s="47" t="n">
        <v>10</v>
      </c>
      <c r="M11" s="47" t="n">
        <v>10</v>
      </c>
      <c r="N11" s="47" t="n">
        <v>10</v>
      </c>
      <c r="O11" s="47" t="n">
        <v>10</v>
      </c>
      <c r="P11" s="47" t="n">
        <v>10</v>
      </c>
      <c r="Q11" s="47" t="n">
        <v>10</v>
      </c>
      <c r="R11" s="49" t="n">
        <f aca="false">Mitgliederliste!Q11</f>
        <v>120</v>
      </c>
      <c r="S11" s="50" t="n">
        <f aca="false">SUM(F11:Q11)</f>
        <v>120</v>
      </c>
      <c r="T11" s="14" t="n">
        <f aca="false">S11-R11</f>
        <v>0</v>
      </c>
      <c r="U11" s="51" t="str">
        <f aca="false">IF(R11=0,"Beitragsbefreit",IF(S11&gt;=R11,"Bezahlt",IF(S11=0,"Offen",IF(S11&lt;R11,"Teilzahlung","Überzahlung"))))</f>
        <v>Bezahlt</v>
      </c>
    </row>
    <row r="12" customFormat="false" ht="21.75" hidden="false" customHeight="true" outlineLevel="0" collapsed="false">
      <c r="A12" s="20" t="n">
        <v>8</v>
      </c>
      <c r="B12" s="21" t="str">
        <f aca="false">Mitgliederliste!B12</f>
        <v>M-2008</v>
      </c>
      <c r="C12" s="23" t="str">
        <f aca="false">Mitgliederliste!D12</f>
        <v>Holger</v>
      </c>
      <c r="D12" s="24" t="str">
        <f aca="false">Mitgliederliste!E12</f>
        <v>Schmidt</v>
      </c>
      <c r="E12" s="22" t="str">
        <f aca="false">Mitgliederliste!P12</f>
        <v>Fördermitglied</v>
      </c>
      <c r="F12" s="52" t="n">
        <v>50</v>
      </c>
      <c r="G12" s="55"/>
      <c r="H12" s="55"/>
      <c r="I12" s="52" t="n">
        <v>50</v>
      </c>
      <c r="J12" s="55"/>
      <c r="K12" s="55"/>
      <c r="L12" s="52" t="n">
        <v>50</v>
      </c>
      <c r="M12" s="55"/>
      <c r="N12" s="55"/>
      <c r="O12" s="52" t="n">
        <v>50</v>
      </c>
      <c r="P12" s="55"/>
      <c r="Q12" s="55"/>
      <c r="R12" s="49" t="n">
        <f aca="false">Mitgliederliste!Q12</f>
        <v>200</v>
      </c>
      <c r="S12" s="53" t="n">
        <f aca="false">SUM(F12:Q12)</f>
        <v>200</v>
      </c>
      <c r="T12" s="29" t="n">
        <f aca="false">S12-R12</f>
        <v>0</v>
      </c>
      <c r="U12" s="54" t="str">
        <f aca="false">IF(R12=0,"Beitragsbefreit",IF(S12&gt;=R12,"Bezahlt",IF(S12=0,"Offen",IF(S12&lt;R12,"Teilzahlung","Überzahlung"))))</f>
        <v>Bezahlt</v>
      </c>
    </row>
    <row r="13" customFormat="false" ht="21.75" hidden="false" customHeight="true" outlineLevel="0" collapsed="false">
      <c r="A13" s="5" t="n">
        <v>9</v>
      </c>
      <c r="B13" s="6" t="str">
        <f aca="false">Mitgliederliste!B13</f>
        <v>M-2009</v>
      </c>
      <c r="C13" s="8" t="str">
        <f aca="false">Mitgliederliste!D13</f>
        <v>Ines</v>
      </c>
      <c r="D13" s="9" t="str">
        <f aca="false">Mitgliederliste!E13</f>
        <v>Krause</v>
      </c>
      <c r="E13" s="7" t="str">
        <f aca="false">Mitgliederliste!P13</f>
        <v>Erwachsen</v>
      </c>
      <c r="F13" s="47" t="n">
        <v>10</v>
      </c>
      <c r="G13" s="47" t="n">
        <v>10</v>
      </c>
      <c r="H13" s="47" t="n">
        <v>10</v>
      </c>
      <c r="I13" s="47" t="n">
        <v>10</v>
      </c>
      <c r="J13" s="47" t="n">
        <v>10</v>
      </c>
      <c r="K13" s="47" t="n">
        <v>10</v>
      </c>
      <c r="L13" s="47" t="n">
        <v>10</v>
      </c>
      <c r="M13" s="47" t="n">
        <v>10</v>
      </c>
      <c r="N13" s="47" t="n">
        <v>10</v>
      </c>
      <c r="O13" s="47" t="n">
        <v>10</v>
      </c>
      <c r="P13" s="47" t="n">
        <v>10</v>
      </c>
      <c r="Q13" s="47" t="n">
        <v>10</v>
      </c>
      <c r="R13" s="49" t="n">
        <f aca="false">Mitgliederliste!Q13</f>
        <v>120</v>
      </c>
      <c r="S13" s="50" t="n">
        <f aca="false">SUM(F13:Q13)</f>
        <v>120</v>
      </c>
      <c r="T13" s="14" t="n">
        <f aca="false">S13-R13</f>
        <v>0</v>
      </c>
      <c r="U13" s="51" t="str">
        <f aca="false">IF(R13=0,"Beitragsbefreit",IF(S13&gt;=R13,"Bezahlt",IF(S13=0,"Offen",IF(S13&lt;R13,"Teilzahlung","Überzahlung"))))</f>
        <v>Bezahlt</v>
      </c>
    </row>
    <row r="14" customFormat="false" ht="21.75" hidden="false" customHeight="true" outlineLevel="0" collapsed="false">
      <c r="A14" s="20" t="n">
        <v>10</v>
      </c>
      <c r="B14" s="21" t="str">
        <f aca="false">Mitgliederliste!B14</f>
        <v>M-2010</v>
      </c>
      <c r="C14" s="23" t="str">
        <f aca="false">Mitgliederliste!D14</f>
        <v>Jürgen</v>
      </c>
      <c r="D14" s="24" t="str">
        <f aca="false">Mitgliederliste!E14</f>
        <v>Maier</v>
      </c>
      <c r="E14" s="22" t="str">
        <f aca="false">Mitgliederliste!P14</f>
        <v>Senior/in</v>
      </c>
      <c r="F14" s="52" t="n">
        <v>6.67</v>
      </c>
      <c r="G14" s="52" t="n">
        <v>6.67</v>
      </c>
      <c r="H14" s="52" t="n">
        <v>6.67</v>
      </c>
      <c r="I14" s="52" t="n">
        <v>6.67</v>
      </c>
      <c r="J14" s="52" t="n">
        <v>6.67</v>
      </c>
      <c r="K14" s="52" t="n">
        <v>6.67</v>
      </c>
      <c r="L14" s="52" t="n">
        <v>6.67</v>
      </c>
      <c r="M14" s="52" t="n">
        <v>6.67</v>
      </c>
      <c r="N14" s="52" t="n">
        <v>6.67</v>
      </c>
      <c r="O14" s="52" t="n">
        <v>6.67</v>
      </c>
      <c r="P14" s="52" t="n">
        <v>6.67</v>
      </c>
      <c r="Q14" s="52" t="n">
        <v>6.63</v>
      </c>
      <c r="R14" s="49" t="n">
        <f aca="false">Mitgliederliste!Q14</f>
        <v>80</v>
      </c>
      <c r="S14" s="53" t="n">
        <f aca="false">SUM(F14:Q14)</f>
        <v>80</v>
      </c>
      <c r="T14" s="29" t="n">
        <f aca="false">S14-R14</f>
        <v>0</v>
      </c>
      <c r="U14" s="54" t="str">
        <f aca="false">IF(R14=0,"Beitragsbefreit",IF(S14&gt;=R14,"Bezahlt",IF(S14=0,"Offen",IF(S14&lt;R14,"Teilzahlung","Überzahlung"))))</f>
        <v>Bezahlt</v>
      </c>
    </row>
    <row r="15" customFormat="false" ht="21.75" hidden="false" customHeight="true" outlineLevel="0" collapsed="false">
      <c r="A15" s="5" t="n">
        <v>11</v>
      </c>
      <c r="B15" s="6" t="str">
        <f aca="false">Mitgliederliste!B15</f>
        <v>M-2011</v>
      </c>
      <c r="C15" s="8" t="str">
        <f aca="false">Mitgliederliste!D15</f>
        <v>Katharina</v>
      </c>
      <c r="D15" s="9" t="str">
        <f aca="false">Mitgliederliste!E15</f>
        <v>Roth</v>
      </c>
      <c r="E15" s="7" t="str">
        <f aca="false">Mitgliederliste!P15</f>
        <v>Kind</v>
      </c>
      <c r="F15" s="47" t="n">
        <v>36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9" t="n">
        <f aca="false">Mitgliederliste!Q15</f>
        <v>36</v>
      </c>
      <c r="S15" s="50" t="n">
        <f aca="false">SUM(F15:Q15)</f>
        <v>36</v>
      </c>
      <c r="T15" s="14" t="n">
        <f aca="false">S15-R15</f>
        <v>0</v>
      </c>
      <c r="U15" s="51" t="str">
        <f aca="false">IF(R15=0,"Beitragsbefreit",IF(S15&gt;=R15,"Bezahlt",IF(S15=0,"Offen",IF(S15&lt;R15,"Teilzahlung","Überzahlung"))))</f>
        <v>Bezahlt</v>
      </c>
    </row>
    <row r="16" customFormat="false" ht="21.75" hidden="false" customHeight="true" outlineLevel="0" collapsed="false">
      <c r="A16" s="20" t="n">
        <v>12</v>
      </c>
      <c r="B16" s="21" t="str">
        <f aca="false">Mitgliederliste!B16</f>
        <v>M-2012</v>
      </c>
      <c r="C16" s="23" t="str">
        <f aca="false">Mitgliederliste!D16</f>
        <v>Lars</v>
      </c>
      <c r="D16" s="24" t="str">
        <f aca="false">Mitgliederliste!E16</f>
        <v>Zimmermann</v>
      </c>
      <c r="E16" s="22" t="str">
        <f aca="false">Mitgliederliste!P16</f>
        <v>Erwachsen</v>
      </c>
      <c r="F16" s="52" t="n">
        <v>30</v>
      </c>
      <c r="G16" s="55"/>
      <c r="H16" s="55"/>
      <c r="I16" s="52" t="n">
        <v>30</v>
      </c>
      <c r="J16" s="55"/>
      <c r="K16" s="55"/>
      <c r="L16" s="52" t="n">
        <v>30</v>
      </c>
      <c r="M16" s="55"/>
      <c r="N16" s="55"/>
      <c r="O16" s="52" t="n">
        <v>30</v>
      </c>
      <c r="P16" s="55"/>
      <c r="Q16" s="55"/>
      <c r="R16" s="49" t="n">
        <f aca="false">Mitgliederliste!Q16</f>
        <v>120</v>
      </c>
      <c r="S16" s="53" t="n">
        <f aca="false">SUM(F16:Q16)</f>
        <v>120</v>
      </c>
      <c r="T16" s="29" t="n">
        <f aca="false">S16-R16</f>
        <v>0</v>
      </c>
      <c r="U16" s="54" t="str">
        <f aca="false">IF(R16=0,"Beitragsbefreit",IF(S16&gt;=R16,"Bezahlt",IF(S16=0,"Offen",IF(S16&lt;R16,"Teilzahlung","Überzahlung"))))</f>
        <v>Bezahlt</v>
      </c>
    </row>
    <row r="17" customFormat="false" ht="21.75" hidden="false" customHeight="true" outlineLevel="0" collapsed="false">
      <c r="A17" s="5" t="n">
        <v>13</v>
      </c>
      <c r="B17" s="6" t="str">
        <f aca="false">Mitgliederliste!B17</f>
        <v>M-2013</v>
      </c>
      <c r="C17" s="8" t="str">
        <f aca="false">Mitgliederliste!D17</f>
        <v>Monika</v>
      </c>
      <c r="D17" s="9" t="str">
        <f aca="false">Mitgliederliste!E17</f>
        <v>Petersen</v>
      </c>
      <c r="E17" s="7" t="str">
        <f aca="false">Mitgliederliste!P17</f>
        <v>Erwachsen</v>
      </c>
      <c r="F17" s="47" t="n">
        <v>10</v>
      </c>
      <c r="G17" s="47" t="n">
        <v>10</v>
      </c>
      <c r="H17" s="47" t="n">
        <v>10</v>
      </c>
      <c r="I17" s="48"/>
      <c r="J17" s="48"/>
      <c r="K17" s="48"/>
      <c r="L17" s="48"/>
      <c r="M17" s="48"/>
      <c r="N17" s="48"/>
      <c r="O17" s="48"/>
      <c r="P17" s="48"/>
      <c r="Q17" s="48"/>
      <c r="R17" s="49" t="n">
        <f aca="false">Mitgliederliste!Q17</f>
        <v>120</v>
      </c>
      <c r="S17" s="50" t="n">
        <f aca="false">SUM(F17:Q17)</f>
        <v>30</v>
      </c>
      <c r="T17" s="14" t="n">
        <f aca="false">S17-R17</f>
        <v>-90</v>
      </c>
      <c r="U17" s="51" t="str">
        <f aca="false">IF(R17=0,"Beitragsbefreit",IF(S17&gt;=R17,"Bezahlt",IF(S17=0,"Offen",IF(S17&lt;R17,"Teilzahlung","Überzahlung"))))</f>
        <v>Teilzahlung</v>
      </c>
    </row>
    <row r="18" customFormat="false" ht="21.75" hidden="false" customHeight="true" outlineLevel="0" collapsed="false">
      <c r="A18" s="20" t="n">
        <v>14</v>
      </c>
      <c r="B18" s="21" t="str">
        <f aca="false">Mitgliederliste!B18</f>
        <v>M-2014</v>
      </c>
      <c r="C18" s="23" t="str">
        <f aca="false">Mitgliederliste!D18</f>
        <v>Nikolas</v>
      </c>
      <c r="D18" s="24" t="str">
        <f aca="false">Mitgliederliste!E18</f>
        <v>Berger</v>
      </c>
      <c r="E18" s="22" t="str">
        <f aca="false">Mitgliederliste!P18</f>
        <v>Jugend</v>
      </c>
      <c r="F18" s="52" t="n">
        <v>5</v>
      </c>
      <c r="G18" s="52" t="n">
        <v>5</v>
      </c>
      <c r="H18" s="52" t="n">
        <v>5</v>
      </c>
      <c r="I18" s="52" t="n">
        <v>5</v>
      </c>
      <c r="J18" s="52" t="n">
        <v>5</v>
      </c>
      <c r="K18" s="52" t="n">
        <v>5</v>
      </c>
      <c r="L18" s="52" t="n">
        <v>5</v>
      </c>
      <c r="M18" s="52" t="n">
        <v>5</v>
      </c>
      <c r="N18" s="52" t="n">
        <v>5</v>
      </c>
      <c r="O18" s="52" t="n">
        <v>5</v>
      </c>
      <c r="P18" s="52" t="n">
        <v>5</v>
      </c>
      <c r="Q18" s="52" t="n">
        <v>5</v>
      </c>
      <c r="R18" s="49" t="n">
        <f aca="false">Mitgliederliste!Q18</f>
        <v>60</v>
      </c>
      <c r="S18" s="53" t="n">
        <f aca="false">SUM(F18:Q18)</f>
        <v>60</v>
      </c>
      <c r="T18" s="29" t="n">
        <f aca="false">S18-R18</f>
        <v>0</v>
      </c>
      <c r="U18" s="54" t="str">
        <f aca="false">IF(R18=0,"Beitragsbefreit",IF(S18&gt;=R18,"Bezahlt",IF(S18=0,"Offen",IF(S18&lt;R18,"Teilzahlung","Überzahlung"))))</f>
        <v>Bezahlt</v>
      </c>
    </row>
    <row r="19" customFormat="false" ht="21.75" hidden="false" customHeight="true" outlineLevel="0" collapsed="false">
      <c r="A19" s="5" t="n">
        <v>15</v>
      </c>
      <c r="B19" s="6" t="str">
        <f aca="false">Mitgliederliste!B19</f>
        <v>M-2015</v>
      </c>
      <c r="C19" s="8" t="str">
        <f aca="false">Mitgliederliste!D19</f>
        <v>Olivia</v>
      </c>
      <c r="D19" s="9" t="str">
        <f aca="false">Mitgliederliste!E19</f>
        <v>Sommer</v>
      </c>
      <c r="E19" s="7" t="str">
        <f aca="false">Mitgliederliste!P19</f>
        <v>Erwachsen</v>
      </c>
      <c r="F19" s="47" t="n">
        <v>10</v>
      </c>
      <c r="G19" s="47" t="n">
        <v>10</v>
      </c>
      <c r="H19" s="47" t="n">
        <v>10</v>
      </c>
      <c r="I19" s="47" t="n">
        <v>10</v>
      </c>
      <c r="J19" s="48"/>
      <c r="K19" s="48"/>
      <c r="L19" s="48"/>
      <c r="M19" s="48"/>
      <c r="N19" s="48"/>
      <c r="O19" s="48"/>
      <c r="P19" s="48"/>
      <c r="Q19" s="48"/>
      <c r="R19" s="49" t="n">
        <f aca="false">Mitgliederliste!Q19</f>
        <v>120</v>
      </c>
      <c r="S19" s="50" t="n">
        <f aca="false">SUM(F19:Q19)</f>
        <v>40</v>
      </c>
      <c r="T19" s="14" t="n">
        <f aca="false">S19-R19</f>
        <v>-80</v>
      </c>
      <c r="U19" s="51" t="str">
        <f aca="false">IF(R19=0,"Beitragsbefreit",IF(S19&gt;=R19,"Bezahlt",IF(S19=0,"Offen",IF(S19&lt;R19,"Teilzahlung","Überzahlung"))))</f>
        <v>Teilzahlung</v>
      </c>
    </row>
    <row r="20" customFormat="false" ht="21.75" hidden="false" customHeight="true" outlineLevel="0" collapsed="false">
      <c r="A20" s="20" t="n">
        <v>16</v>
      </c>
      <c r="B20" s="21" t="str">
        <f aca="false">Mitgliederliste!B20</f>
        <v>M-2016</v>
      </c>
      <c r="C20" s="23" t="str">
        <f aca="false">Mitgliederliste!D20</f>
        <v>Patrick</v>
      </c>
      <c r="D20" s="24" t="str">
        <f aca="false">Mitgliederliste!E20</f>
        <v>Vogel</v>
      </c>
      <c r="E20" s="22" t="str">
        <f aca="false">Mitgliederliste!P20</f>
        <v>Familie</v>
      </c>
      <c r="F20" s="52" t="n">
        <v>180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49" t="n">
        <f aca="false">Mitgliederliste!Q20</f>
        <v>180</v>
      </c>
      <c r="S20" s="53" t="n">
        <f aca="false">SUM(F20:Q20)</f>
        <v>180</v>
      </c>
      <c r="T20" s="29" t="n">
        <f aca="false">S20-R20</f>
        <v>0</v>
      </c>
      <c r="U20" s="54" t="str">
        <f aca="false">IF(R20=0,"Beitragsbefreit",IF(S20&gt;=R20,"Bezahlt",IF(S20=0,"Offen",IF(S20&lt;R20,"Teilzahlung","Überzahlung"))))</f>
        <v>Bezahlt</v>
      </c>
    </row>
    <row r="21" customFormat="false" ht="21.75" hidden="false" customHeight="true" outlineLevel="0" collapsed="false">
      <c r="A21" s="5" t="n">
        <v>17</v>
      </c>
      <c r="B21" s="6" t="str">
        <f aca="false">Mitgliederliste!B21</f>
        <v>M-2017</v>
      </c>
      <c r="C21" s="8" t="str">
        <f aca="false">Mitgliederliste!D21</f>
        <v>Quirina</v>
      </c>
      <c r="D21" s="9" t="str">
        <f aca="false">Mitgliederliste!E21</f>
        <v>Held</v>
      </c>
      <c r="E21" s="7" t="str">
        <f aca="false">Mitgliederliste!P21</f>
        <v>Erwachsen</v>
      </c>
      <c r="F21" s="47" t="n">
        <v>30</v>
      </c>
      <c r="G21" s="48"/>
      <c r="H21" s="48"/>
      <c r="I21" s="47" t="n">
        <v>30</v>
      </c>
      <c r="J21" s="48"/>
      <c r="K21" s="48"/>
      <c r="L21" s="47" t="n">
        <v>30</v>
      </c>
      <c r="M21" s="48"/>
      <c r="N21" s="48"/>
      <c r="O21" s="47" t="n">
        <v>30</v>
      </c>
      <c r="P21" s="48"/>
      <c r="Q21" s="48"/>
      <c r="R21" s="49" t="n">
        <f aca="false">Mitgliederliste!Q21</f>
        <v>120</v>
      </c>
      <c r="S21" s="50" t="n">
        <f aca="false">SUM(F21:Q21)</f>
        <v>120</v>
      </c>
      <c r="T21" s="14" t="n">
        <f aca="false">S21-R21</f>
        <v>0</v>
      </c>
      <c r="U21" s="51" t="str">
        <f aca="false">IF(R21=0,"Beitragsbefreit",IF(S21&gt;=R21,"Bezahlt",IF(S21=0,"Offen",IF(S21&lt;R21,"Teilzahlung","Überzahlung"))))</f>
        <v>Bezahlt</v>
      </c>
    </row>
    <row r="22" customFormat="false" ht="21.75" hidden="false" customHeight="true" outlineLevel="0" collapsed="false">
      <c r="A22" s="20" t="n">
        <v>18</v>
      </c>
      <c r="B22" s="21" t="str">
        <f aca="false">Mitgliederliste!B22</f>
        <v>M-2018</v>
      </c>
      <c r="C22" s="23" t="str">
        <f aca="false">Mitgliederliste!D22</f>
        <v>Robert</v>
      </c>
      <c r="D22" s="24" t="str">
        <f aca="false">Mitgliederliste!E22</f>
        <v>Adler</v>
      </c>
      <c r="E22" s="22" t="str">
        <f aca="false">Mitgliederliste!P22</f>
        <v>Student/in</v>
      </c>
      <c r="F22" s="52" t="n">
        <v>5</v>
      </c>
      <c r="G22" s="52" t="n">
        <v>5</v>
      </c>
      <c r="H22" s="52" t="n">
        <v>5</v>
      </c>
      <c r="I22" s="52" t="n">
        <v>5</v>
      </c>
      <c r="J22" s="52" t="n">
        <v>5</v>
      </c>
      <c r="K22" s="52" t="n">
        <v>5</v>
      </c>
      <c r="L22" s="52" t="n">
        <v>5</v>
      </c>
      <c r="M22" s="52" t="n">
        <v>5</v>
      </c>
      <c r="N22" s="52" t="n">
        <v>5</v>
      </c>
      <c r="O22" s="52" t="n">
        <v>5</v>
      </c>
      <c r="P22" s="52" t="n">
        <v>5</v>
      </c>
      <c r="Q22" s="52" t="n">
        <v>5</v>
      </c>
      <c r="R22" s="49" t="n">
        <f aca="false">Mitgliederliste!Q22</f>
        <v>60</v>
      </c>
      <c r="S22" s="53" t="n">
        <f aca="false">SUM(F22:Q22)</f>
        <v>60</v>
      </c>
      <c r="T22" s="29" t="n">
        <f aca="false">S22-R22</f>
        <v>0</v>
      </c>
      <c r="U22" s="54" t="str">
        <f aca="false">IF(R22=0,"Beitragsbefreit",IF(S22&gt;=R22,"Bezahlt",IF(S22=0,"Offen",IF(S22&lt;R22,"Teilzahlung","Überzahlung"))))</f>
        <v>Bezahlt</v>
      </c>
    </row>
    <row r="23" customFormat="false" ht="21.75" hidden="false" customHeight="true" outlineLevel="0" collapsed="false">
      <c r="A23" s="5" t="n">
        <v>19</v>
      </c>
      <c r="B23" s="6" t="str">
        <f aca="false">Mitgliederliste!B23</f>
        <v>M-2019</v>
      </c>
      <c r="C23" s="8" t="str">
        <f aca="false">Mitgliederliste!D23</f>
        <v>Sabine</v>
      </c>
      <c r="D23" s="9" t="str">
        <f aca="false">Mitgliederliste!E23</f>
        <v>Hofmann</v>
      </c>
      <c r="E23" s="7" t="str">
        <f aca="false">Mitgliederliste!P23</f>
        <v>Senior/in</v>
      </c>
      <c r="F23" s="47" t="n">
        <v>6.67</v>
      </c>
      <c r="G23" s="47" t="n">
        <v>6.67</v>
      </c>
      <c r="H23" s="47" t="n">
        <v>6.67</v>
      </c>
      <c r="I23" s="47" t="n">
        <v>6.67</v>
      </c>
      <c r="J23" s="47" t="n">
        <v>6.67</v>
      </c>
      <c r="K23" s="47" t="n">
        <v>6.67</v>
      </c>
      <c r="L23" s="47" t="n">
        <v>6.67</v>
      </c>
      <c r="M23" s="47" t="n">
        <v>6.67</v>
      </c>
      <c r="N23" s="47" t="n">
        <v>6.67</v>
      </c>
      <c r="O23" s="47" t="n">
        <v>6.67</v>
      </c>
      <c r="P23" s="47" t="n">
        <v>6.67</v>
      </c>
      <c r="Q23" s="47" t="n">
        <v>6.63</v>
      </c>
      <c r="R23" s="49" t="n">
        <f aca="false">Mitgliederliste!Q23</f>
        <v>80</v>
      </c>
      <c r="S23" s="50" t="n">
        <f aca="false">SUM(F23:Q23)</f>
        <v>80</v>
      </c>
      <c r="T23" s="14" t="n">
        <f aca="false">S23-R23</f>
        <v>0</v>
      </c>
      <c r="U23" s="51" t="str">
        <f aca="false">IF(R23=0,"Beitragsbefreit",IF(S23&gt;=R23,"Bezahlt",IF(S23=0,"Offen",IF(S23&lt;R23,"Teilzahlung","Überzahlung"))))</f>
        <v>Bezahlt</v>
      </c>
    </row>
    <row r="24" customFormat="false" ht="21.75" hidden="false" customHeight="true" outlineLevel="0" collapsed="false">
      <c r="A24" s="20" t="n">
        <v>20</v>
      </c>
      <c r="B24" s="21" t="str">
        <f aca="false">Mitgliederliste!B24</f>
        <v>M-2020</v>
      </c>
      <c r="C24" s="23" t="str">
        <f aca="false">Mitgliederliste!D24</f>
        <v>Tim</v>
      </c>
      <c r="D24" s="24" t="str">
        <f aca="false">Mitgliederliste!E24</f>
        <v>Engel</v>
      </c>
      <c r="E24" s="22" t="str">
        <f aca="false">Mitgliederliste!P24</f>
        <v>Kind</v>
      </c>
      <c r="F24" s="52" t="n">
        <v>3</v>
      </c>
      <c r="G24" s="52" t="n">
        <v>3</v>
      </c>
      <c r="H24" s="52" t="n">
        <v>3</v>
      </c>
      <c r="I24" s="52" t="n">
        <v>3</v>
      </c>
      <c r="J24" s="52" t="n">
        <v>3</v>
      </c>
      <c r="K24" s="52" t="n">
        <v>3</v>
      </c>
      <c r="L24" s="52" t="n">
        <v>3</v>
      </c>
      <c r="M24" s="52" t="n">
        <v>3</v>
      </c>
      <c r="N24" s="52" t="n">
        <v>3</v>
      </c>
      <c r="O24" s="52" t="n">
        <v>3</v>
      </c>
      <c r="P24" s="52" t="n">
        <v>3</v>
      </c>
      <c r="Q24" s="52" t="n">
        <v>3</v>
      </c>
      <c r="R24" s="49" t="n">
        <f aca="false">Mitgliederliste!Q24</f>
        <v>36</v>
      </c>
      <c r="S24" s="53" t="n">
        <f aca="false">SUM(F24:Q24)</f>
        <v>36</v>
      </c>
      <c r="T24" s="29" t="n">
        <f aca="false">S24-R24</f>
        <v>0</v>
      </c>
      <c r="U24" s="54" t="str">
        <f aca="false">IF(R24=0,"Beitragsbefreit",IF(S24&gt;=R24,"Bezahlt",IF(S24=0,"Offen",IF(S24&lt;R24,"Teilzahlung","Überzahlung"))))</f>
        <v>Bezahlt</v>
      </c>
    </row>
    <row r="25" customFormat="false" ht="24" hidden="false" customHeight="true" outlineLevel="0" collapsed="false">
      <c r="A25" s="56" t="s">
        <v>252</v>
      </c>
      <c r="B25" s="56"/>
      <c r="C25" s="56"/>
      <c r="D25" s="56"/>
      <c r="E25" s="56"/>
      <c r="F25" s="57" t="n">
        <f aca="false">SUM(F5:F24)</f>
        <v>624.01</v>
      </c>
      <c r="G25" s="57" t="n">
        <f aca="false">SUM(G5:G24)</f>
        <v>88.01</v>
      </c>
      <c r="H25" s="57" t="n">
        <f aca="false">SUM(H5:H24)</f>
        <v>88.01</v>
      </c>
      <c r="I25" s="57" t="n">
        <f aca="false">SUM(I5:I24)</f>
        <v>218.01</v>
      </c>
      <c r="J25" s="57" t="n">
        <f aca="false">SUM(J5:J24)</f>
        <v>68.01</v>
      </c>
      <c r="K25" s="57" t="n">
        <f aca="false">SUM(K5:K24)</f>
        <v>68.01</v>
      </c>
      <c r="L25" s="57" t="n">
        <f aca="false">SUM(L5:L24)</f>
        <v>208.01</v>
      </c>
      <c r="M25" s="57" t="n">
        <f aca="false">SUM(M5:M24)</f>
        <v>68.01</v>
      </c>
      <c r="N25" s="57" t="n">
        <f aca="false">SUM(N5:N24)</f>
        <v>68.01</v>
      </c>
      <c r="O25" s="57" t="n">
        <f aca="false">SUM(O5:O24)</f>
        <v>208.01</v>
      </c>
      <c r="P25" s="57" t="n">
        <f aca="false">SUM(P5:P24)</f>
        <v>68.01</v>
      </c>
      <c r="Q25" s="57" t="n">
        <f aca="false">SUM(Q5:Q24)</f>
        <v>67.89</v>
      </c>
      <c r="R25" s="58" t="n">
        <f aca="false">SUM(R5:R24)</f>
        <v>2012</v>
      </c>
      <c r="S25" s="58" t="n">
        <f aca="false">SUM(S5:S24)</f>
        <v>1842</v>
      </c>
      <c r="T25" s="58" t="n">
        <f aca="false">SUM(T5:T24)</f>
        <v>-170</v>
      </c>
      <c r="U25" s="59" t="str">
        <f aca="false">COUNTIF(U5:U24,"Bezahlt")&amp;" / "&amp;COUNTA(U5:U24)</f>
        <v>17 / 20</v>
      </c>
    </row>
    <row r="28" customFormat="false" ht="21.75" hidden="false" customHeight="true" outlineLevel="0" collapsed="false">
      <c r="A28" s="60" t="s">
        <v>253</v>
      </c>
      <c r="B28" s="60"/>
      <c r="C28" s="60"/>
      <c r="D28" s="60" t="s">
        <v>254</v>
      </c>
      <c r="E28" s="60"/>
      <c r="F28" s="60"/>
      <c r="G28" s="60" t="s">
        <v>255</v>
      </c>
      <c r="H28" s="60"/>
      <c r="I28" s="60"/>
      <c r="J28" s="60" t="s">
        <v>256</v>
      </c>
      <c r="K28" s="60"/>
      <c r="L28" s="60"/>
      <c r="M28" s="60" t="s">
        <v>257</v>
      </c>
      <c r="N28" s="60"/>
      <c r="O28" s="60"/>
      <c r="P28" s="60" t="s">
        <v>258</v>
      </c>
      <c r="Q28" s="60"/>
      <c r="R28" s="60"/>
    </row>
    <row r="29" customFormat="false" ht="31.5" hidden="false" customHeight="true" outlineLevel="0" collapsed="false">
      <c r="A29" s="61" t="n">
        <f aca="false">COUNTA(B5:B24)</f>
        <v>20</v>
      </c>
      <c r="B29" s="61"/>
      <c r="C29" s="61"/>
      <c r="D29" s="62" t="n">
        <f aca="false">SUM(R5:R24)</f>
        <v>2012</v>
      </c>
      <c r="E29" s="62"/>
      <c r="F29" s="62"/>
      <c r="G29" s="62" t="n">
        <f aca="false">SUM(S5:S24)</f>
        <v>1842</v>
      </c>
      <c r="H29" s="62"/>
      <c r="I29" s="62"/>
      <c r="J29" s="62" t="n">
        <f aca="false">SUMIF(U5:U24,"&lt;&gt;Bezahlt",R5:R24)-SUMIF(U5:U24,"&lt;&gt;Bezahlt",S5:S24)-SUMIF(U5:U24,"Beitragsbefreit",R5:R24)</f>
        <v>170</v>
      </c>
      <c r="K29" s="62"/>
      <c r="L29" s="62"/>
      <c r="M29" s="63" t="n">
        <f aca="false">IFERROR(SUM(S5:S24)/MAX(1,SUM(R5:R24)),"–")</f>
        <v>0.915506958250497</v>
      </c>
      <c r="N29" s="63"/>
      <c r="O29" s="63"/>
      <c r="P29" s="61" t="n">
        <f aca="false">COUNTIF(U5:U24,"Offen")+COUNTIF(U5:U24,"Teilzahlung")</f>
        <v>2</v>
      </c>
      <c r="Q29" s="61"/>
      <c r="R29" s="61"/>
    </row>
  </sheetData>
  <autoFilter ref="A4:U4"/>
  <mergeCells count="15">
    <mergeCell ref="A1:U1"/>
    <mergeCell ref="A2:U2"/>
    <mergeCell ref="A25:E25"/>
    <mergeCell ref="A28:C28"/>
    <mergeCell ref="D28:F28"/>
    <mergeCell ref="G28:I28"/>
    <mergeCell ref="J28:L28"/>
    <mergeCell ref="M28:O28"/>
    <mergeCell ref="P28:R28"/>
    <mergeCell ref="A29:C29"/>
    <mergeCell ref="D29:F29"/>
    <mergeCell ref="G29:I29"/>
    <mergeCell ref="J29:L29"/>
    <mergeCell ref="M29:O29"/>
    <mergeCell ref="P29:R29"/>
  </mergeCells>
  <conditionalFormatting sqref="U5:U24">
    <cfRule type="expression" priority="2" aboveAverage="0" equalAverage="0" bottom="0" percent="0" rank="0" text="" dxfId="6">
      <formula>$U5="Bezahlt"</formula>
    </cfRule>
    <cfRule type="expression" priority="3" aboveAverage="0" equalAverage="0" bottom="0" percent="0" rank="0" text="" dxfId="5">
      <formula>$U5="Offen"</formula>
    </cfRule>
    <cfRule type="expression" priority="4" aboveAverage="0" equalAverage="0" bottom="0" percent="0" rank="0" text="" dxfId="3">
      <formula>$U5="Teilzahlung"</formula>
    </cfRule>
    <cfRule type="expression" priority="5" aboveAverage="0" equalAverage="0" bottom="0" percent="0" rank="0" text="" dxfId="7">
      <formula>$U5="Beitragsbefreit"</formula>
    </cfRule>
  </conditionalFormatting>
  <conditionalFormatting sqref="T5:T24">
    <cfRule type="expression" priority="6" aboveAverage="0" equalAverage="0" bottom="0" percent="0" rank="0" text="" dxfId="8">
      <formula>$T5&lt;0</formula>
    </cfRule>
    <cfRule type="expression" priority="7" aboveAverage="0" equalAverage="0" bottom="0" percent="0" rank="0" text="" dxfId="9">
      <formula>$T5&gt;0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961"/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3" min="2" style="0" width="18"/>
    <col collapsed="false" customWidth="true" hidden="false" outlineLevel="0" max="4" min="4" style="0" width="32"/>
  </cols>
  <sheetData>
    <row r="1" customFormat="false" ht="43.5" hidden="false" customHeight="true" outlineLevel="0" collapsed="false">
      <c r="A1" s="64" t="s">
        <v>259</v>
      </c>
      <c r="B1" s="64"/>
      <c r="C1" s="64"/>
      <c r="D1" s="64"/>
    </row>
    <row r="2" customFormat="false" ht="21.75" hidden="false" customHeight="true" outlineLevel="0" collapsed="false">
      <c r="A2" s="2" t="s">
        <v>260</v>
      </c>
      <c r="B2" s="2"/>
      <c r="C2" s="2"/>
      <c r="D2" s="2"/>
    </row>
    <row r="3" customFormat="false" ht="3.75" hidden="false" customHeight="true" outlineLevel="0" collapsed="false">
      <c r="A3" s="3"/>
      <c r="B3" s="3"/>
      <c r="C3" s="3"/>
      <c r="D3" s="3"/>
    </row>
    <row r="4" customFormat="false" ht="31.5" hidden="false" customHeight="true" outlineLevel="0" collapsed="false">
      <c r="A4" s="65" t="s">
        <v>17</v>
      </c>
      <c r="B4" s="65" t="s">
        <v>18</v>
      </c>
      <c r="C4" s="65" t="s">
        <v>261</v>
      </c>
      <c r="D4" s="65" t="s">
        <v>262</v>
      </c>
    </row>
    <row r="5" customFormat="false" ht="21.75" hidden="false" customHeight="true" outlineLevel="0" collapsed="false">
      <c r="A5" s="66" t="s">
        <v>36</v>
      </c>
      <c r="B5" s="67" t="n">
        <v>120</v>
      </c>
      <c r="C5" s="68" t="n">
        <f aca="false">B5/12</f>
        <v>10</v>
      </c>
      <c r="D5" s="69" t="s">
        <v>263</v>
      </c>
    </row>
    <row r="6" customFormat="false" ht="21.75" hidden="false" customHeight="true" outlineLevel="0" collapsed="false">
      <c r="A6" s="70" t="s">
        <v>74</v>
      </c>
      <c r="B6" s="71" t="n">
        <v>180</v>
      </c>
      <c r="C6" s="72" t="n">
        <f aca="false">B6/12</f>
        <v>15</v>
      </c>
      <c r="D6" s="73" t="s">
        <v>264</v>
      </c>
    </row>
    <row r="7" customFormat="false" ht="21.75" hidden="false" customHeight="true" outlineLevel="0" collapsed="false">
      <c r="A7" s="66" t="s">
        <v>178</v>
      </c>
      <c r="B7" s="67" t="n">
        <v>60</v>
      </c>
      <c r="C7" s="68" t="n">
        <f aca="false">B7/12</f>
        <v>5</v>
      </c>
      <c r="D7" s="69" t="s">
        <v>265</v>
      </c>
    </row>
    <row r="8" customFormat="false" ht="21.75" hidden="false" customHeight="true" outlineLevel="0" collapsed="false">
      <c r="A8" s="70" t="s">
        <v>147</v>
      </c>
      <c r="B8" s="71" t="n">
        <v>36</v>
      </c>
      <c r="C8" s="72" t="n">
        <f aca="false">B8/12</f>
        <v>3</v>
      </c>
      <c r="D8" s="73" t="s">
        <v>266</v>
      </c>
    </row>
    <row r="9" customFormat="false" ht="21.75" hidden="false" customHeight="true" outlineLevel="0" collapsed="false">
      <c r="A9" s="66" t="s">
        <v>97</v>
      </c>
      <c r="B9" s="67" t="n">
        <v>60</v>
      </c>
      <c r="C9" s="68" t="n">
        <f aca="false">B9/12</f>
        <v>5</v>
      </c>
      <c r="D9" s="69" t="s">
        <v>267</v>
      </c>
    </row>
    <row r="10" customFormat="false" ht="21.75" hidden="false" customHeight="true" outlineLevel="0" collapsed="false">
      <c r="A10" s="70" t="s">
        <v>51</v>
      </c>
      <c r="B10" s="71" t="n">
        <v>80</v>
      </c>
      <c r="C10" s="72" t="n">
        <f aca="false">B10/12</f>
        <v>6.66666666666667</v>
      </c>
      <c r="D10" s="73" t="s">
        <v>268</v>
      </c>
    </row>
    <row r="11" customFormat="false" ht="21.75" hidden="false" customHeight="true" outlineLevel="0" collapsed="false">
      <c r="A11" s="66" t="s">
        <v>86</v>
      </c>
      <c r="B11" s="67" t="n">
        <v>0</v>
      </c>
      <c r="C11" s="68" t="n">
        <f aca="false">B11/12</f>
        <v>0</v>
      </c>
      <c r="D11" s="69" t="s">
        <v>269</v>
      </c>
    </row>
    <row r="12" customFormat="false" ht="21.75" hidden="false" customHeight="true" outlineLevel="0" collapsed="false">
      <c r="A12" s="70" t="s">
        <v>120</v>
      </c>
      <c r="B12" s="71" t="n">
        <v>200</v>
      </c>
      <c r="C12" s="72" t="n">
        <f aca="false">B12/12</f>
        <v>16.6666666666667</v>
      </c>
      <c r="D12" s="73" t="s">
        <v>270</v>
      </c>
    </row>
    <row r="13" customFormat="false" ht="24" hidden="false" customHeight="true" outlineLevel="0" collapsed="false">
      <c r="A13" s="74" t="s">
        <v>271</v>
      </c>
      <c r="B13" s="75" t="n">
        <f aca="false">COUNTA(A5:A12)</f>
        <v>8</v>
      </c>
      <c r="C13" s="76" t="s">
        <v>272</v>
      </c>
      <c r="D13" s="76"/>
    </row>
    <row r="15" customFormat="false" ht="19.5" hidden="false" customHeight="true" outlineLevel="0" collapsed="false">
      <c r="A15" s="77" t="s">
        <v>273</v>
      </c>
      <c r="B15" s="77"/>
      <c r="C15" s="77"/>
      <c r="D15" s="77"/>
    </row>
  </sheetData>
  <mergeCells count="4">
    <mergeCell ref="A1:D1"/>
    <mergeCell ref="A2:D2"/>
    <mergeCell ref="C13:D13"/>
    <mergeCell ref="A15:D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961"/>
    <pageSetUpPr fitToPage="false"/>
  </sheetPr>
  <dimension ref="A1:J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4"/>
    <col collapsed="false" customWidth="true" hidden="false" outlineLevel="0" max="4" min="4" style="0" width="22"/>
    <col collapsed="false" customWidth="true" hidden="false" outlineLevel="0" max="6" min="5" style="0" width="14"/>
    <col collapsed="false" customWidth="true" hidden="false" outlineLevel="0" max="7" min="7" style="0" width="22"/>
    <col collapsed="false" customWidth="true" hidden="false" outlineLevel="0" max="9" min="8" style="0" width="14"/>
    <col collapsed="false" customWidth="true" hidden="false" outlineLevel="0" max="10" min="10" style="0" width="3"/>
  </cols>
  <sheetData>
    <row r="1" customFormat="false" ht="45.75" hidden="false" customHeight="true" outlineLevel="0" collapsed="false">
      <c r="A1" s="78" t="s">
        <v>274</v>
      </c>
      <c r="B1" s="78"/>
      <c r="C1" s="78"/>
      <c r="D1" s="78"/>
      <c r="E1" s="78"/>
      <c r="F1" s="78"/>
      <c r="G1" s="78"/>
      <c r="H1" s="78"/>
      <c r="I1" s="78"/>
      <c r="J1" s="78"/>
    </row>
    <row r="2" customFormat="false" ht="21.75" hidden="false" customHeight="true" outlineLevel="0" collapsed="false">
      <c r="A2" s="2" t="s">
        <v>275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</row>
    <row r="4" customFormat="false" ht="21.75" hidden="false" customHeight="true" outlineLevel="0" collapsed="false">
      <c r="A4" s="60" t="s">
        <v>253</v>
      </c>
      <c r="B4" s="60"/>
      <c r="C4" s="60" t="s">
        <v>276</v>
      </c>
      <c r="D4" s="60"/>
      <c r="E4" s="60" t="s">
        <v>277</v>
      </c>
      <c r="F4" s="60"/>
      <c r="G4" s="60" t="s">
        <v>278</v>
      </c>
      <c r="H4" s="60"/>
      <c r="I4" s="60" t="s">
        <v>279</v>
      </c>
      <c r="J4" s="60"/>
    </row>
    <row r="5" customFormat="false" ht="33.75" hidden="false" customHeight="true" outlineLevel="0" collapsed="false">
      <c r="A5" s="79" t="n">
        <f aca="false">COUNTA(Mitgliederliste!B$5:B$500)</f>
        <v>20</v>
      </c>
      <c r="B5" s="79"/>
      <c r="C5" s="79" t="n">
        <f aca="false">COUNTIF(Mitgliederliste!W$5:W$500,"Aktiv")+COUNTIF(Mitgliederliste!W$5:W$500,"Beitrag offen")</f>
        <v>19</v>
      </c>
      <c r="D5" s="79"/>
      <c r="E5" s="79" t="n">
        <f aca="false">IFERROR(ROUND(AVERAGEIF(Mitgliederliste!W$5:W$500,"&lt;&gt;Ausgetreten",Mitgliederliste!G$5:G$500),1),"–")</f>
        <v>41.8</v>
      </c>
      <c r="F5" s="79"/>
      <c r="G5" s="80" t="n">
        <f aca="false">SUM(Mitgliederliste!Q$5:Q$500)</f>
        <v>2012</v>
      </c>
      <c r="H5" s="80"/>
      <c r="I5" s="79" t="n">
        <f aca="false">IFERROR(ROUND(AVERAGEIF(Mitgliederliste!W$5:W$500,"&lt;&gt;Ausgetreten",Mitgliederliste!O$5:O$500),1),"–")</f>
        <v>12</v>
      </c>
      <c r="J5" s="79"/>
    </row>
    <row r="6" customFormat="false" ht="9.75" hidden="false" customHeight="true" outlineLevel="0" collapsed="false"/>
    <row r="7" customFormat="false" ht="21.75" hidden="false" customHeight="true" outlineLevel="0" collapsed="false">
      <c r="A7" s="60" t="s">
        <v>280</v>
      </c>
      <c r="B7" s="60"/>
      <c r="C7" s="60" t="s">
        <v>281</v>
      </c>
      <c r="D7" s="60"/>
      <c r="E7" s="60" t="s">
        <v>282</v>
      </c>
      <c r="F7" s="60"/>
      <c r="G7" s="60" t="s">
        <v>283</v>
      </c>
      <c r="H7" s="60"/>
      <c r="I7" s="60" t="s">
        <v>257</v>
      </c>
      <c r="J7" s="60"/>
    </row>
    <row r="8" customFormat="false" ht="33.75" hidden="false" customHeight="true" outlineLevel="0" collapsed="false">
      <c r="A8" s="79" t="n">
        <f aca="false">COUNTIF('Beitragszahlungen 2026'!U$5:U$24,"Bezahlt")</f>
        <v>17</v>
      </c>
      <c r="B8" s="79"/>
      <c r="C8" s="79" t="n">
        <f aca="false">COUNTIF('Beitragszahlungen 2026'!U$5:U$24,"Offen")+COUNTIF('Beitragszahlungen 2026'!U$5:U$24,"Teilzahlung")</f>
        <v>2</v>
      </c>
      <c r="D8" s="79"/>
      <c r="E8" s="80" t="n">
        <f aca="false">SUM('Beitragszahlungen 2026'!S$5:S$24)</f>
        <v>1842</v>
      </c>
      <c r="F8" s="80"/>
      <c r="G8" s="80" t="n">
        <f aca="false">SUM('Beitragszahlungen 2026'!R$5:R$24)-SUM('Beitragszahlungen 2026'!S$5:S$24)-SUMIF('Beitragszahlungen 2026'!U$5:U$24,"Beitragsbefreit",'Beitragszahlungen 2026'!R$5:R$24)</f>
        <v>170</v>
      </c>
      <c r="H8" s="80"/>
      <c r="I8" s="81" t="n">
        <f aca="false">IFERROR(SUM('Beitragszahlungen 2026'!S$5:S$24)/MAX(1,SUM('Beitragszahlungen 2026'!R$5:R$24)),"–")</f>
        <v>0.915506958250497</v>
      </c>
      <c r="J8" s="81"/>
    </row>
    <row r="9" customFormat="false" ht="12" hidden="false" customHeight="true" outlineLevel="0" collapsed="false"/>
    <row r="10" customFormat="false" ht="24" hidden="false" customHeight="true" outlineLevel="0" collapsed="false">
      <c r="A10" s="82" t="s">
        <v>284</v>
      </c>
      <c r="B10" s="82"/>
      <c r="C10" s="82"/>
      <c r="D10" s="82" t="s">
        <v>285</v>
      </c>
      <c r="E10" s="82"/>
      <c r="F10" s="82"/>
      <c r="G10" s="82" t="s">
        <v>286</v>
      </c>
      <c r="H10" s="82"/>
      <c r="I10" s="82"/>
    </row>
    <row r="11" customFormat="false" ht="21.75" hidden="false" customHeight="true" outlineLevel="0" collapsed="false">
      <c r="A11" s="83" t="s">
        <v>236</v>
      </c>
      <c r="B11" s="84" t="s">
        <v>287</v>
      </c>
      <c r="C11" s="84" t="s">
        <v>288</v>
      </c>
      <c r="D11" s="83" t="s">
        <v>23</v>
      </c>
      <c r="E11" s="84" t="s">
        <v>287</v>
      </c>
      <c r="F11" s="83" t="s">
        <v>289</v>
      </c>
      <c r="G11" s="83" t="s">
        <v>290</v>
      </c>
      <c r="H11" s="84" t="s">
        <v>287</v>
      </c>
      <c r="I11" s="84" t="s">
        <v>288</v>
      </c>
    </row>
    <row r="12" customFormat="false" ht="19.5" hidden="false" customHeight="true" outlineLevel="0" collapsed="false">
      <c r="A12" s="85" t="s">
        <v>36</v>
      </c>
      <c r="B12" s="86" t="n">
        <f aca="false">COUNTIF(Mitgliederliste!P$5:P$500,A12)</f>
        <v>8</v>
      </c>
      <c r="C12" s="87" t="n">
        <f aca="false">IFERROR(B12/MAX(1,SUM(B$12:B$19)),"–")</f>
        <v>0.4</v>
      </c>
      <c r="D12" s="85" t="s">
        <v>54</v>
      </c>
      <c r="E12" s="86" t="n">
        <f aca="false">COUNTIF(Mitgliederliste!V$5:V$500,D12)</f>
        <v>1</v>
      </c>
      <c r="F12" s="69" t="str">
        <f aca="false">IFERROR(INDEX(Mitgliederliste!D$5:D$500&amp;" "&amp;Mitgliederliste!E$5:E$500,MATCH(D12,Mitgliederliste!V$5:V$500,0)),"–")</f>
        <v>–</v>
      </c>
      <c r="G12" s="85" t="s">
        <v>291</v>
      </c>
      <c r="H12" s="86" t="n">
        <f aca="false">COUNTIFS(Mitgliederliste!G$5:G$500,"&lt;14",Mitgliederliste!W$5:W$500,"&lt;&gt;Ausgetreten")</f>
        <v>1</v>
      </c>
      <c r="I12" s="87" t="n">
        <f aca="false">IFERROR(H12/MAX(1,SUM(H$12:H$17)),"–")</f>
        <v>0.0526315789473684</v>
      </c>
    </row>
    <row r="13" customFormat="false" ht="19.5" hidden="false" customHeight="true" outlineLevel="0" collapsed="false">
      <c r="A13" s="88" t="s">
        <v>74</v>
      </c>
      <c r="B13" s="89" t="n">
        <f aca="false">COUNTIF(Mitgliederliste!P$5:P$500,A13)</f>
        <v>2</v>
      </c>
      <c r="C13" s="90" t="n">
        <f aca="false">IFERROR(B13/MAX(1,SUM(B$12:B$19)),"–")</f>
        <v>0.1</v>
      </c>
      <c r="D13" s="88" t="s">
        <v>77</v>
      </c>
      <c r="E13" s="89" t="n">
        <f aca="false">COUNTIF(Mitgliederliste!V$5:V$500,D13)</f>
        <v>1</v>
      </c>
      <c r="F13" s="73" t="str">
        <f aca="false">IFERROR(INDEX(Mitgliederliste!D$5:D$500&amp;" "&amp;Mitgliederliste!E$5:E$500,MATCH(D13,Mitgliederliste!V$5:V$500,0)),"–")</f>
        <v>–</v>
      </c>
      <c r="G13" s="88" t="s">
        <v>292</v>
      </c>
      <c r="H13" s="89" t="n">
        <f aca="false">COUNTIFS(Mitgliederliste!G$5:G$500,"&gt;=14",Mitgliederliste!G$5:G$500,"&lt;=17",Mitgliederliste!W$5:W$500,"&lt;&gt;Ausgetreten")</f>
        <v>2</v>
      </c>
      <c r="I13" s="90" t="n">
        <f aca="false">IFERROR(H13/MAX(1,SUM(H$12:H$17)),"–")</f>
        <v>0.105263157894737</v>
      </c>
    </row>
    <row r="14" customFormat="false" ht="19.5" hidden="false" customHeight="true" outlineLevel="0" collapsed="false">
      <c r="A14" s="85" t="s">
        <v>178</v>
      </c>
      <c r="B14" s="86" t="n">
        <f aca="false">COUNTIF(Mitgliederliste!P$5:P$500,A14)</f>
        <v>1</v>
      </c>
      <c r="C14" s="87" t="n">
        <f aca="false">IFERROR(B14/MAX(1,SUM(B$12:B$19)),"–")</f>
        <v>0.05</v>
      </c>
      <c r="D14" s="85" t="s">
        <v>65</v>
      </c>
      <c r="E14" s="86" t="n">
        <f aca="false">COUNTIF(Mitgliederliste!V$5:V$500,D14)</f>
        <v>1</v>
      </c>
      <c r="F14" s="69" t="str">
        <f aca="false">IFERROR(INDEX(Mitgliederliste!D$5:D$500&amp;" "&amp;Mitgliederliste!E$5:E$500,MATCH(D14,Mitgliederliste!V$5:V$500,0)),"–")</f>
        <v>–</v>
      </c>
      <c r="G14" s="85" t="s">
        <v>293</v>
      </c>
      <c r="H14" s="86" t="n">
        <f aca="false">COUNTIFS(Mitgliederliste!G$5:G$500,"&gt;=18",Mitgliederliste!G$5:G$500,"&lt;=29",Mitgliederliste!W$5:W$500,"&lt;&gt;Ausgetreten")</f>
        <v>2</v>
      </c>
      <c r="I14" s="87" t="n">
        <f aca="false">IFERROR(H14/MAX(1,SUM(H$12:H$17)),"–")</f>
        <v>0.105263157894737</v>
      </c>
    </row>
    <row r="15" customFormat="false" ht="19.5" hidden="false" customHeight="true" outlineLevel="0" collapsed="false">
      <c r="A15" s="88" t="s">
        <v>147</v>
      </c>
      <c r="B15" s="89" t="n">
        <f aca="false">COUNTIF(Mitgliederliste!P$5:P$500,A15)</f>
        <v>2</v>
      </c>
      <c r="C15" s="90" t="n">
        <f aca="false">IFERROR(B15/MAX(1,SUM(B$12:B$19)),"–")</f>
        <v>0.1</v>
      </c>
      <c r="D15" s="88" t="s">
        <v>111</v>
      </c>
      <c r="E15" s="89" t="n">
        <f aca="false">COUNTIF(Mitgliederliste!V$5:V$500,D15)</f>
        <v>1</v>
      </c>
      <c r="F15" s="73" t="str">
        <f aca="false">IFERROR(INDEX(Mitgliederliste!D$5:D$500&amp;" "&amp;Mitgliederliste!E$5:E$500,MATCH(D15,Mitgliederliste!V$5:V$500,0)),"–")</f>
        <v>–</v>
      </c>
      <c r="G15" s="88" t="s">
        <v>294</v>
      </c>
      <c r="H15" s="89" t="n">
        <f aca="false">COUNTIFS(Mitgliederliste!G$5:G$500,"&gt;=30",Mitgliederliste!G$5:G$500,"&lt;=49",Mitgliederliste!W$5:W$500,"&lt;&gt;Ausgetreten")</f>
        <v>7</v>
      </c>
      <c r="I15" s="90" t="n">
        <f aca="false">IFERROR(H15/MAX(1,SUM(H$12:H$17)),"–")</f>
        <v>0.368421052631579</v>
      </c>
    </row>
    <row r="16" customFormat="false" ht="19.5" hidden="false" customHeight="true" outlineLevel="0" collapsed="false">
      <c r="A16" s="85" t="s">
        <v>97</v>
      </c>
      <c r="B16" s="86" t="n">
        <f aca="false">COUNTIF(Mitgliederliste!P$5:P$500,A16)</f>
        <v>2</v>
      </c>
      <c r="C16" s="87" t="n">
        <f aca="false">IFERROR(B16/MAX(1,SUM(B$12:B$19)),"–")</f>
        <v>0.1</v>
      </c>
      <c r="D16" s="85" t="s">
        <v>198</v>
      </c>
      <c r="E16" s="86" t="n">
        <f aca="false">COUNTIF(Mitgliederliste!V$5:V$500,D16)</f>
        <v>1</v>
      </c>
      <c r="F16" s="69" t="str">
        <f aca="false">IFERROR(INDEX(Mitgliederliste!D$5:D$500&amp;" "&amp;Mitgliederliste!E$5:E$500,MATCH(D16,Mitgliederliste!V$5:V$500,0)),"–")</f>
        <v>–</v>
      </c>
      <c r="G16" s="85" t="s">
        <v>295</v>
      </c>
      <c r="H16" s="86" t="n">
        <f aca="false">COUNTIFS(Mitgliederliste!G$5:G$500,"&gt;=50",Mitgliederliste!G$5:G$500,"&lt;=64",Mitgliederliste!W$5:W$500,"&lt;&gt;Ausgetreten")</f>
        <v>5</v>
      </c>
      <c r="I16" s="87" t="n">
        <f aca="false">IFERROR(H16/MAX(1,SUM(H$12:H$17)),"–")</f>
        <v>0.263157894736842</v>
      </c>
    </row>
    <row r="17" customFormat="false" ht="19.5" hidden="false" customHeight="true" outlineLevel="0" collapsed="false">
      <c r="A17" s="88" t="s">
        <v>51</v>
      </c>
      <c r="B17" s="89" t="n">
        <f aca="false">COUNTIF(Mitgliederliste!P$5:P$500,A17)</f>
        <v>3</v>
      </c>
      <c r="C17" s="90" t="n">
        <f aca="false">IFERROR(B17/MAX(1,SUM(B$12:B$19)),"–")</f>
        <v>0.15</v>
      </c>
      <c r="D17" s="88" t="s">
        <v>159</v>
      </c>
      <c r="E17" s="89" t="n">
        <f aca="false">COUNTIF(Mitgliederliste!V$5:V$500,D17)</f>
        <v>1</v>
      </c>
      <c r="F17" s="73" t="str">
        <f aca="false">IFERROR(INDEX(Mitgliederliste!D$5:D$500&amp;" "&amp;Mitgliederliste!E$5:E$500,MATCH(D17,Mitgliederliste!V$5:V$500,0)),"–")</f>
        <v>–</v>
      </c>
      <c r="G17" s="88" t="s">
        <v>296</v>
      </c>
      <c r="H17" s="89" t="n">
        <f aca="false">COUNTIFS(Mitgliederliste!G$5:G$500,"&gt;=65",Mitgliederliste!W$5:W$500,"&lt;&gt;Ausgetreten")</f>
        <v>2</v>
      </c>
      <c r="I17" s="90" t="n">
        <f aca="false">IFERROR(H17/MAX(1,SUM(H$12:H$17)),"–")</f>
        <v>0.105263157894737</v>
      </c>
    </row>
    <row r="18" customFormat="false" ht="19.5" hidden="false" customHeight="true" outlineLevel="0" collapsed="false">
      <c r="A18" s="85" t="s">
        <v>86</v>
      </c>
      <c r="B18" s="86" t="n">
        <f aca="false">COUNTIF(Mitgliederliste!P$5:P$500,A18)</f>
        <v>1</v>
      </c>
      <c r="C18" s="87" t="n">
        <f aca="false">IFERROR(B18/MAX(1,SUM(B$12:B$19)),"–")</f>
        <v>0.05</v>
      </c>
      <c r="D18" s="85" t="s">
        <v>86</v>
      </c>
      <c r="E18" s="86" t="n">
        <f aca="false">COUNTIF(Mitgliederliste!V$5:V$500,D18)</f>
        <v>1</v>
      </c>
      <c r="F18" s="69" t="str">
        <f aca="false">IFERROR(INDEX(Mitgliederliste!D$5:D$500&amp;" "&amp;Mitgliederliste!E$5:E$500,MATCH(D18,Mitgliederliste!V$5:V$500,0)),"–")</f>
        <v>–</v>
      </c>
    </row>
    <row r="19" customFormat="false" ht="19.5" hidden="false" customHeight="true" outlineLevel="0" collapsed="false">
      <c r="A19" s="88" t="s">
        <v>120</v>
      </c>
      <c r="B19" s="89" t="n">
        <f aca="false">COUNTIF(Mitgliederliste!P$5:P$500,A19)</f>
        <v>1</v>
      </c>
      <c r="C19" s="90" t="n">
        <f aca="false">IFERROR(B19/MAX(1,SUM(B$12:B$19)),"–")</f>
        <v>0.05</v>
      </c>
    </row>
    <row r="20" customFormat="false" ht="12" hidden="false" customHeight="true" outlineLevel="0" collapsed="false"/>
    <row r="21" customFormat="false" ht="24" hidden="false" customHeight="true" outlineLevel="0" collapsed="false">
      <c r="A21" s="82" t="s">
        <v>297</v>
      </c>
      <c r="B21" s="82"/>
      <c r="C21" s="82"/>
      <c r="D21" s="82"/>
      <c r="E21" s="82"/>
      <c r="F21" s="82"/>
      <c r="G21" s="82"/>
      <c r="H21" s="82"/>
      <c r="I21" s="82"/>
    </row>
    <row r="22" customFormat="false" ht="21.75" hidden="false" customHeight="true" outlineLevel="0" collapsed="false">
      <c r="A22" s="84" t="s">
        <v>298</v>
      </c>
      <c r="B22" s="83" t="s">
        <v>299</v>
      </c>
      <c r="C22" s="84" t="s">
        <v>300</v>
      </c>
      <c r="E22" s="84" t="s">
        <v>298</v>
      </c>
      <c r="F22" s="83" t="s">
        <v>299</v>
      </c>
      <c r="G22" s="84" t="s">
        <v>300</v>
      </c>
    </row>
    <row r="23" customFormat="false" ht="19.5" hidden="false" customHeight="true" outlineLevel="0" collapsed="false">
      <c r="A23" s="91" t="n">
        <v>46052</v>
      </c>
      <c r="B23" s="85" t="s">
        <v>301</v>
      </c>
      <c r="C23" s="86" t="n">
        <v>16</v>
      </c>
      <c r="D23" s="92"/>
      <c r="E23" s="91" t="n">
        <v>46231</v>
      </c>
      <c r="F23" s="85" t="s">
        <v>302</v>
      </c>
      <c r="G23" s="86" t="n">
        <v>36</v>
      </c>
    </row>
    <row r="24" customFormat="false" ht="19.5" hidden="false" customHeight="true" outlineLevel="0" collapsed="false">
      <c r="A24" s="93" t="n">
        <v>46062</v>
      </c>
      <c r="B24" s="88" t="s">
        <v>303</v>
      </c>
      <c r="C24" s="89" t="n">
        <v>48</v>
      </c>
      <c r="D24" s="92"/>
      <c r="E24" s="93" t="n">
        <v>46248</v>
      </c>
      <c r="F24" s="88" t="s">
        <v>304</v>
      </c>
      <c r="G24" s="89" t="n">
        <v>58</v>
      </c>
    </row>
    <row r="25" customFormat="false" ht="19.5" hidden="false" customHeight="true" outlineLevel="0" collapsed="false">
      <c r="A25" s="91" t="n">
        <v>46090</v>
      </c>
      <c r="B25" s="85" t="s">
        <v>305</v>
      </c>
      <c r="C25" s="86" t="n">
        <v>12</v>
      </c>
      <c r="D25" s="92"/>
      <c r="E25" s="91" t="n">
        <v>46271</v>
      </c>
      <c r="F25" s="85" t="s">
        <v>306</v>
      </c>
      <c r="G25" s="86" t="n">
        <v>34</v>
      </c>
    </row>
    <row r="26" customFormat="false" ht="19.5" hidden="false" customHeight="true" outlineLevel="0" collapsed="false">
      <c r="A26" s="93" t="n">
        <v>46102</v>
      </c>
      <c r="B26" s="88" t="s">
        <v>307</v>
      </c>
      <c r="C26" s="89" t="n">
        <v>41</v>
      </c>
      <c r="D26" s="92"/>
      <c r="E26" s="93" t="n">
        <v>46283</v>
      </c>
      <c r="F26" s="88" t="s">
        <v>308</v>
      </c>
      <c r="G26" s="89" t="n">
        <v>71</v>
      </c>
    </row>
    <row r="27" customFormat="false" ht="19.5" hidden="false" customHeight="true" outlineLevel="0" collapsed="false">
      <c r="A27" s="91" t="n">
        <v>46124</v>
      </c>
      <c r="B27" s="85" t="s">
        <v>309</v>
      </c>
      <c r="C27" s="86" t="n">
        <v>44</v>
      </c>
      <c r="D27" s="92"/>
      <c r="E27" s="91" t="n">
        <v>46306</v>
      </c>
      <c r="F27" s="85" t="s">
        <v>310</v>
      </c>
      <c r="G27" s="86" t="n">
        <v>31</v>
      </c>
    </row>
    <row r="28" customFormat="false" ht="19.5" hidden="false" customHeight="true" outlineLevel="0" collapsed="false">
      <c r="A28" s="93" t="n">
        <v>46131</v>
      </c>
      <c r="B28" s="88" t="s">
        <v>311</v>
      </c>
      <c r="C28" s="89" t="n">
        <v>51</v>
      </c>
      <c r="D28" s="92"/>
      <c r="E28" s="93" t="n">
        <v>46329</v>
      </c>
      <c r="F28" s="88" t="s">
        <v>312</v>
      </c>
      <c r="G28" s="89" t="n">
        <v>61</v>
      </c>
    </row>
    <row r="29" customFormat="false" ht="19.5" hidden="false" customHeight="true" outlineLevel="0" collapsed="false">
      <c r="A29" s="91" t="n">
        <v>46164</v>
      </c>
      <c r="B29" s="85" t="s">
        <v>313</v>
      </c>
      <c r="C29" s="86" t="n">
        <v>26</v>
      </c>
      <c r="D29" s="92"/>
      <c r="E29" s="91" t="n">
        <v>46330</v>
      </c>
      <c r="F29" s="85" t="s">
        <v>314</v>
      </c>
      <c r="G29" s="86" t="n">
        <v>18</v>
      </c>
    </row>
    <row r="30" customFormat="false" ht="19.5" hidden="false" customHeight="true" outlineLevel="0" collapsed="false">
      <c r="A30" s="93" t="n">
        <v>46167</v>
      </c>
      <c r="B30" s="88" t="s">
        <v>315</v>
      </c>
      <c r="C30" s="89" t="n">
        <v>54</v>
      </c>
      <c r="D30" s="92"/>
      <c r="E30" s="93" t="n">
        <v>46358</v>
      </c>
      <c r="F30" s="88" t="s">
        <v>316</v>
      </c>
      <c r="G30" s="89" t="n">
        <v>24</v>
      </c>
    </row>
    <row r="31" customFormat="false" ht="19.5" hidden="false" customHeight="true" outlineLevel="0" collapsed="false">
      <c r="A31" s="91" t="n">
        <v>46180</v>
      </c>
      <c r="B31" s="85" t="s">
        <v>317</v>
      </c>
      <c r="C31" s="86" t="n">
        <v>78</v>
      </c>
      <c r="D31" s="92"/>
      <c r="E31" s="91" t="n">
        <v>46385</v>
      </c>
      <c r="F31" s="85" t="s">
        <v>318</v>
      </c>
      <c r="G31" s="86" t="n">
        <v>38</v>
      </c>
    </row>
    <row r="32" customFormat="false" ht="19.5" hidden="false" customHeight="true" outlineLevel="0" collapsed="false">
      <c r="A32" s="93" t="n">
        <v>46206</v>
      </c>
      <c r="B32" s="88" t="s">
        <v>319</v>
      </c>
      <c r="C32" s="89" t="n">
        <v>64</v>
      </c>
      <c r="D32" s="92"/>
    </row>
    <row r="35" customFormat="false" ht="21.75" hidden="false" customHeight="true" outlineLevel="0" collapsed="false">
      <c r="A35" s="94" t="s">
        <v>320</v>
      </c>
      <c r="B35" s="94"/>
      <c r="C35" s="94"/>
      <c r="D35" s="94"/>
      <c r="E35" s="94"/>
      <c r="F35" s="94"/>
      <c r="G35" s="94"/>
      <c r="H35" s="94"/>
      <c r="I35" s="94"/>
      <c r="J35" s="94"/>
    </row>
  </sheetData>
  <mergeCells count="27">
    <mergeCell ref="A1:J1"/>
    <mergeCell ref="A2:J2"/>
    <mergeCell ref="A4:B4"/>
    <mergeCell ref="C4:D4"/>
    <mergeCell ref="E4:F4"/>
    <mergeCell ref="G4:H4"/>
    <mergeCell ref="I4:J4"/>
    <mergeCell ref="A5:B5"/>
    <mergeCell ref="C5:D5"/>
    <mergeCell ref="E5:F5"/>
    <mergeCell ref="G5:H5"/>
    <mergeCell ref="I5:J5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0:C10"/>
    <mergeCell ref="D10:F10"/>
    <mergeCell ref="G10:I10"/>
    <mergeCell ref="A21:I21"/>
    <mergeCell ref="A35:J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2026-06-25T05:59:51Z</dcterms:created>
  <dc:creator>openpyxl</dc:creator>
  <dc:description/>
  <dc:language>en-US</dc:language>
  <cp:lastModifiedBy/>
  <dcterms:modified xsi:type="dcterms:W3CDTF">2026-06-25T05:59:51Z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