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itarbeiterliste" sheetId="1" state="visible" r:id="rId3"/>
    <sheet name="Auswertung" sheetId="2" state="visible" r:id="rId4"/>
  </sheets>
  <definedNames>
    <definedName function="false" hidden="true" localSheetId="0" name="_xlnm._FilterDatabase" vbProcedure="false">Mitarbeiterliste!$A$4:$Y$4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<sst xmlns="http://schemas.openxmlformats.org/spreadsheetml/2006/main" count="387" uniqueCount="223">
  <si>
    <t xml:space="preserve">  MITARBEITERLISTE   ·   Personalübersicht &amp; Stammdaten</t>
  </si>
  <si>
    <t xml:space="preserve">  Stand: 25.06.2026  ·  Alle Mitarbeitenden  ·  Farbige Zeilen: Sonderstatus (siehe Legende)</t>
  </si>
  <si>
    <t xml:space="preserve">Nr.</t>
  </si>
  <si>
    <t xml:space="preserve">Personal-Nr.</t>
  </si>
  <si>
    <t xml:space="preserve">Nachname</t>
  </si>
  <si>
    <t xml:space="preserve">Vorname</t>
  </si>
  <si>
    <t xml:space="preserve">Geschlecht</t>
  </si>
  <si>
    <t xml:space="preserve">Geburtsdatum</t>
  </si>
  <si>
    <t xml:space="preserve">Alter</t>
  </si>
  <si>
    <t xml:space="preserve">Abteilung</t>
  </si>
  <si>
    <t xml:space="preserve">Position / Stelle</t>
  </si>
  <si>
    <t xml:space="preserve">Teamleitung</t>
  </si>
  <si>
    <t xml:space="preserve">Vorgesetzter/in</t>
  </si>
  <si>
    <t xml:space="preserve">Standort</t>
  </si>
  <si>
    <t xml:space="preserve">Kostenstelle</t>
  </si>
  <si>
    <t xml:space="preserve">Eintrittsdatum</t>
  </si>
  <si>
    <t xml:space="preserve">Betriebs-jahre</t>
  </si>
  <si>
    <t xml:space="preserve">Nächstes Jubiläum</t>
  </si>
  <si>
    <t xml:space="preserve">Vertragsart</t>
  </si>
  <si>
    <t xml:space="preserve">Vertragsende</t>
  </si>
  <si>
    <t xml:space="preserve">Restlaufzeit</t>
  </si>
  <si>
    <t xml:space="preserve">Arbeitszeitmodell</t>
  </si>
  <si>
    <t xml:space="preserve">Wochenstunden</t>
  </si>
  <si>
    <t xml:space="preserve">Geschäftl. Tel.</t>
  </si>
  <si>
    <t xml:space="preserve">Geschäftl. E-Mail</t>
  </si>
  <si>
    <t xml:space="preserve">Status</t>
  </si>
  <si>
    <t xml:space="preserve">Bemerkungen</t>
  </si>
  <si>
    <t xml:space="preserve">MA-0001</t>
  </si>
  <si>
    <t xml:space="preserve">Bergmann</t>
  </si>
  <si>
    <t xml:space="preserve">Klaus</t>
  </si>
  <si>
    <t xml:space="preserve">männlich</t>
  </si>
  <si>
    <t xml:space="preserve">Finanzen</t>
  </si>
  <si>
    <t xml:space="preserve">Controller</t>
  </si>
  <si>
    <t xml:space="preserve">Nein</t>
  </si>
  <si>
    <t xml:space="preserve">C. Vogel</t>
  </si>
  <si>
    <t xml:space="preserve">Berlin</t>
  </si>
  <si>
    <t xml:space="preserve">K-4000</t>
  </si>
  <si>
    <t xml:space="preserve">Unbefristet</t>
  </si>
  <si>
    <t xml:space="preserve">–</t>
  </si>
  <si>
    <t xml:space="preserve">Vollzeit</t>
  </si>
  <si>
    <t xml:space="preserve">+49 30 12345-201</t>
  </si>
  <si>
    <t xml:space="preserve">k.bergmann@muster.de</t>
  </si>
  <si>
    <t xml:space="preserve">Aktiv</t>
  </si>
  <si>
    <t xml:space="preserve">MA-0002</t>
  </si>
  <si>
    <t xml:space="preserve">Hoffmann</t>
  </si>
  <si>
    <t xml:space="preserve">Sabrina</t>
  </si>
  <si>
    <t xml:space="preserve">weiblich</t>
  </si>
  <si>
    <t xml:space="preserve">Marketing</t>
  </si>
  <si>
    <t xml:space="preserve">Marketing Managerin</t>
  </si>
  <si>
    <t xml:space="preserve">T. Richter</t>
  </si>
  <si>
    <t xml:space="preserve">Hamburg</t>
  </si>
  <si>
    <t xml:space="preserve">K-5100</t>
  </si>
  <si>
    <t xml:space="preserve">+49 40 98765-312</t>
  </si>
  <si>
    <t xml:space="preserve">s.hoffmann@muster.de</t>
  </si>
  <si>
    <t xml:space="preserve">MA-0003</t>
  </si>
  <si>
    <t xml:space="preserve">Steinberg</t>
  </si>
  <si>
    <t xml:space="preserve">Erik</t>
  </si>
  <si>
    <t xml:space="preserve">IT</t>
  </si>
  <si>
    <t xml:space="preserve">Senior Softwareentwickler</t>
  </si>
  <si>
    <t xml:space="preserve">B. Werner</t>
  </si>
  <si>
    <t xml:space="preserve">K-1100</t>
  </si>
  <si>
    <t xml:space="preserve">+49 30 12345-410</t>
  </si>
  <si>
    <t xml:space="preserve">e.steinberg@muster.de</t>
  </si>
  <si>
    <t xml:space="preserve">10J.-Jubiläum: Feb. 2026</t>
  </si>
  <si>
    <t xml:space="preserve">MA-0004</t>
  </si>
  <si>
    <t xml:space="preserve">Fischer</t>
  </si>
  <si>
    <t xml:space="preserve">Melanie</t>
  </si>
  <si>
    <t xml:space="preserve">Personal</t>
  </si>
  <si>
    <t xml:space="preserve">Personalreferentin</t>
  </si>
  <si>
    <t xml:space="preserve">A. Kunze</t>
  </si>
  <si>
    <t xml:space="preserve">Frankfurt</t>
  </si>
  <si>
    <t xml:space="preserve">K-7100</t>
  </si>
  <si>
    <t xml:space="preserve">+49 69 55566-140</t>
  </si>
  <si>
    <t xml:space="preserve">m.fischer@muster.de</t>
  </si>
  <si>
    <t xml:space="preserve">MA-0005</t>
  </si>
  <si>
    <t xml:space="preserve">Krause</t>
  </si>
  <si>
    <t xml:space="preserve">Jonas</t>
  </si>
  <si>
    <t xml:space="preserve">Vertrieb</t>
  </si>
  <si>
    <t xml:space="preserve">Key Account Manager</t>
  </si>
  <si>
    <t xml:space="preserve">D. Lorenz</t>
  </si>
  <si>
    <t xml:space="preserve">München</t>
  </si>
  <si>
    <t xml:space="preserve">K-5200</t>
  </si>
  <si>
    <t xml:space="preserve">Befristet</t>
  </si>
  <si>
    <t xml:space="preserve">+49 89 33344-523</t>
  </si>
  <si>
    <t xml:space="preserve">j.krause@muster.de</t>
  </si>
  <si>
    <t xml:space="preserve">Verlängerungsgespräch geplant</t>
  </si>
  <si>
    <t xml:space="preserve">MA-0006</t>
  </si>
  <si>
    <t xml:space="preserve">Bauer</t>
  </si>
  <si>
    <t xml:space="preserve">Laura</t>
  </si>
  <si>
    <t xml:space="preserve">Buchhalterin</t>
  </si>
  <si>
    <t xml:space="preserve">K. Bergmann</t>
  </si>
  <si>
    <t xml:space="preserve">Teilzeit</t>
  </si>
  <si>
    <t xml:space="preserve">+49 69 55566-206</t>
  </si>
  <si>
    <t xml:space="preserve">l.bauer@muster.de</t>
  </si>
  <si>
    <t xml:space="preserve">MA-0007</t>
  </si>
  <si>
    <t xml:space="preserve">Richter</t>
  </si>
  <si>
    <t xml:space="preserve">Tobias</t>
  </si>
  <si>
    <t xml:space="preserve">Leiter Marketing</t>
  </si>
  <si>
    <t xml:space="preserve">Ja</t>
  </si>
  <si>
    <t xml:space="preserve">+49 40 98765-700</t>
  </si>
  <si>
    <t xml:space="preserve">t.richter@muster.de</t>
  </si>
  <si>
    <t xml:space="preserve">MA-0008</t>
  </si>
  <si>
    <t xml:space="preserve">Müller</t>
  </si>
  <si>
    <t xml:space="preserve">Annika</t>
  </si>
  <si>
    <t xml:space="preserve">IT-Administratorin</t>
  </si>
  <si>
    <t xml:space="preserve">+49 89 33344-508</t>
  </si>
  <si>
    <t xml:space="preserve">a.mueller@muster.de</t>
  </si>
  <si>
    <t xml:space="preserve">Probezeit</t>
  </si>
  <si>
    <t xml:space="preserve">Probezeit bis 31.08.2026</t>
  </si>
  <si>
    <t xml:space="preserve">MA-0009</t>
  </si>
  <si>
    <t xml:space="preserve">Vogt</t>
  </si>
  <si>
    <t xml:space="preserve">Stefan</t>
  </si>
  <si>
    <t xml:space="preserve">Einkauf</t>
  </si>
  <si>
    <t xml:space="preserve">Senior Einkäufer</t>
  </si>
  <si>
    <t xml:space="preserve">P. Lange</t>
  </si>
  <si>
    <t xml:space="preserve">K-3100</t>
  </si>
  <si>
    <t xml:space="preserve">+49 30 12345-309</t>
  </si>
  <si>
    <t xml:space="preserve">s.vogt@muster.de</t>
  </si>
  <si>
    <t xml:space="preserve">MA-0010</t>
  </si>
  <si>
    <t xml:space="preserve">Weber</t>
  </si>
  <si>
    <t xml:space="preserve">Jana</t>
  </si>
  <si>
    <t xml:space="preserve">Vertriebsmitarbeiterin</t>
  </si>
  <si>
    <t xml:space="preserve">Stuttgart</t>
  </si>
  <si>
    <t xml:space="preserve">+49 711 22233-410</t>
  </si>
  <si>
    <t xml:space="preserve">j.weber@muster.de</t>
  </si>
  <si>
    <t xml:space="preserve">MA-0011</t>
  </si>
  <si>
    <t xml:space="preserve">Werner</t>
  </si>
  <si>
    <t xml:space="preserve">Bernd</t>
  </si>
  <si>
    <t xml:space="preserve">Leiter IT</t>
  </si>
  <si>
    <t xml:space="preserve">+49 30 12345-411</t>
  </si>
  <si>
    <t xml:space="preserve">b.werner@muster.de</t>
  </si>
  <si>
    <t xml:space="preserve">MA-0012</t>
  </si>
  <si>
    <t xml:space="preserve">Lang</t>
  </si>
  <si>
    <t xml:space="preserve">Petra</t>
  </si>
  <si>
    <t xml:space="preserve">Recht &amp; Compliance</t>
  </si>
  <si>
    <t xml:space="preserve">Juristin</t>
  </si>
  <si>
    <t xml:space="preserve">G. Hartmann</t>
  </si>
  <si>
    <t xml:space="preserve">K-7200</t>
  </si>
  <si>
    <t xml:space="preserve">+49 69 55566-612</t>
  </si>
  <si>
    <t xml:space="preserve">p.lang@muster.de</t>
  </si>
  <si>
    <t xml:space="preserve">MA-0013</t>
  </si>
  <si>
    <t xml:space="preserve">Neumann</t>
  </si>
  <si>
    <t xml:space="preserve">Michael</t>
  </si>
  <si>
    <t xml:space="preserve">Recruiter</t>
  </si>
  <si>
    <t xml:space="preserve">+49 40 98765-313</t>
  </si>
  <si>
    <t xml:space="preserve">m.neumann@muster.de</t>
  </si>
  <si>
    <t xml:space="preserve">MA-0014</t>
  </si>
  <si>
    <t xml:space="preserve">Vogel</t>
  </si>
  <si>
    <t xml:space="preserve">Christine</t>
  </si>
  <si>
    <t xml:space="preserve">Geschäftsleitung</t>
  </si>
  <si>
    <t xml:space="preserve">Geschäftsführerin</t>
  </si>
  <si>
    <t xml:space="preserve">K-9900</t>
  </si>
  <si>
    <t xml:space="preserve">+49 30 12345-100</t>
  </si>
  <si>
    <t xml:space="preserve">c.vogel@muster.de</t>
  </si>
  <si>
    <t xml:space="preserve">MA-0015</t>
  </si>
  <si>
    <t xml:space="preserve">Lorenz</t>
  </si>
  <si>
    <t xml:space="preserve">Daniel</t>
  </si>
  <si>
    <t xml:space="preserve">Vertriebsleiter</t>
  </si>
  <si>
    <t xml:space="preserve">+49 89 33344-500</t>
  </si>
  <si>
    <t xml:space="preserve">d.lorenz@muster.de</t>
  </si>
  <si>
    <t xml:space="preserve">MA-0016</t>
  </si>
  <si>
    <t xml:space="preserve">Schuster</t>
  </si>
  <si>
    <t xml:space="preserve">Lena</t>
  </si>
  <si>
    <t xml:space="preserve">Content Spezialistin</t>
  </si>
  <si>
    <t xml:space="preserve">Remote</t>
  </si>
  <si>
    <t xml:space="preserve">l.schuster@muster.de</t>
  </si>
  <si>
    <t xml:space="preserve">Ausgeschieden</t>
  </si>
  <si>
    <t xml:space="preserve">Ausgetreten per 31.01.2026</t>
  </si>
  <si>
    <t xml:space="preserve">MA-0017</t>
  </si>
  <si>
    <t xml:space="preserve">Schneider</t>
  </si>
  <si>
    <t xml:space="preserve">Karin</t>
  </si>
  <si>
    <t xml:space="preserve">Finanzbuchhalterin</t>
  </si>
  <si>
    <t xml:space="preserve">+49 69 55566-217</t>
  </si>
  <si>
    <t xml:space="preserve">k.schneider@muster.de</t>
  </si>
  <si>
    <t xml:space="preserve">Elternzeit</t>
  </si>
  <si>
    <t xml:space="preserve">Elternzeit bis voraussichtl. Dez. 2026</t>
  </si>
  <si>
    <t xml:space="preserve">MA-0018</t>
  </si>
  <si>
    <t xml:space="preserve">Hamm</t>
  </si>
  <si>
    <t xml:space="preserve">Lukas</t>
  </si>
  <si>
    <t xml:space="preserve">Werkstudent</t>
  </si>
  <si>
    <t xml:space="preserve">+49 30 12345-418</t>
  </si>
  <si>
    <t xml:space="preserve">l.hamm@muster.de</t>
  </si>
  <si>
    <t xml:space="preserve">Verlängerung abhängig von Studienfortschritt</t>
  </si>
  <si>
    <t xml:space="preserve">Legende / Farberklärung:</t>
  </si>
  <si>
    <t xml:space="preserve">Probezeit – laufende Einarbeitung</t>
  </si>
  <si>
    <t xml:space="preserve">Elternzeit – vorübergehend abwesend</t>
  </si>
  <si>
    <t xml:space="preserve">Ausgeschieden – ehemaliger Mitarbeiter</t>
  </si>
  <si>
    <t xml:space="preserve">Vertragsende &lt; 90 Tage – Handlung erforderlich</t>
  </si>
  <si>
    <t xml:space="preserve">Vertragsende &lt; 180 Tage – Planung empfohlen</t>
  </si>
  <si>
    <t xml:space="preserve">Vertragsende überschritten / Abgelaufen</t>
  </si>
  <si>
    <t xml:space="preserve">Teamleitung = Ja (Führungskraft)</t>
  </si>
  <si>
    <t xml:space="preserve">⚠ Datenschutzhinweis: Diese Datei enthält personenbezogene Daten (DSGVO Art. 4). Bitte nur autorisierten Personen zugänglich machen und gemäß Ihrer internen Datenschutzrichtlinie aufbewahren und löschen.</t>
  </si>
  <si>
    <t xml:space="preserve">  AUSWERTUNG MITARBEITERLISTE   ·   Kennzahlen &amp; Übersicht</t>
  </si>
  <si>
    <t xml:space="preserve">  Automatisch berechnet auf Basis der Mitarbeiterliste  ·  Stand: 25.06.2026</t>
  </si>
  <si>
    <t xml:space="preserve">Mitarbeiter gesamt</t>
  </si>
  <si>
    <t xml:space="preserve">Davon aktiv (inkl. Probezeit)</t>
  </si>
  <si>
    <t xml:space="preserve">Führungskräfte</t>
  </si>
  <si>
    <t xml:space="preserve">Ø Alter (Aktive)</t>
  </si>
  <si>
    <t xml:space="preserve">Ø Betriebsjahre (Aktive)</t>
  </si>
  <si>
    <t xml:space="preserve">Frauenanteil</t>
  </si>
  <si>
    <t xml:space="preserve">Verträge ablaufend (≤90 T.)</t>
  </si>
  <si>
    <t xml:space="preserve">Verträge ablaufend (≤180 T.)</t>
  </si>
  <si>
    <t xml:space="preserve">  Mitarbeiter nach Abteilung (aktiv)</t>
  </si>
  <si>
    <t xml:space="preserve">Anzahl</t>
  </si>
  <si>
    <t xml:space="preserve">Anteil</t>
  </si>
  <si>
    <t xml:space="preserve">  Vertragsarten</t>
  </si>
  <si>
    <t xml:space="preserve">  Standorte</t>
  </si>
  <si>
    <t xml:space="preserve">Minijob</t>
  </si>
  <si>
    <t xml:space="preserve">Praktikum</t>
  </si>
  <si>
    <t xml:space="preserve">  Arbeitszeitmodelle</t>
  </si>
  <si>
    <t xml:space="preserve">Modell</t>
  </si>
  <si>
    <t xml:space="preserve">  ⚠ Auslaufende Befristungen – Handlungsbedarf</t>
  </si>
  <si>
    <t xml:space="preserve">Zeitraum</t>
  </si>
  <si>
    <t xml:space="preserve">Hinweis</t>
  </si>
  <si>
    <t xml:space="preserve">Bereits abgelaufen</t>
  </si>
  <si>
    <t xml:space="preserve">Sofort klären ⛔</t>
  </si>
  <si>
    <t xml:space="preserve">Ablauf ≤ 30 Tage</t>
  </si>
  <si>
    <t xml:space="preserve">Dringende Maßnahme erforderlich</t>
  </si>
  <si>
    <t xml:space="preserve">Ablauf ≤ 90 Tage</t>
  </si>
  <si>
    <t xml:space="preserve">Planung einleiten</t>
  </si>
  <si>
    <t xml:space="preserve">Ablauf ≤ 180 Tage</t>
  </si>
  <si>
    <t xml:space="preserve">Entscheidung vorbereiten</t>
  </si>
  <si>
    <t xml:space="preserve">ℹ  Diese Auswertung basiert automatisch auf den Daten der Mitarbeiterliste. Bitte keine Daten manuell hier eingeben.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</si>
</sst>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dd\.mm\.yyyy"/>
    <numFmt numFmtId="166" formatCode="General"/>
    <numFmt numFmtId="167" formatCode="0%"/>
  </numFmts>
  <fonts count="29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8"/>
      <color rgb="FFFFFFFF"/>
      <name val="Calibri"/>
      <family val="0"/>
      <charset val="1"/>
    </font>
    <font>
      <i val="true"/>
      <sz val="9"/>
      <color rgb="FFFFFFFF"/>
      <name val="Calibri"/>
      <family val="0"/>
      <charset val="1"/>
    </font>
    <font>
      <b val="true"/>
      <sz val="9"/>
      <color rgb="FFFFFFFF"/>
      <name val="Calibri"/>
      <family val="0"/>
      <charset val="1"/>
    </font>
    <font>
      <sz val="9"/>
      <color rgb="FF5D6D7E"/>
      <name val="Calibri"/>
      <family val="0"/>
      <charset val="1"/>
    </font>
    <font>
      <b val="true"/>
      <sz val="9"/>
      <color rgb="FF1C2833"/>
      <name val="Calibri"/>
      <family val="0"/>
      <charset val="1"/>
    </font>
    <font>
      <sz val="9"/>
      <color rgb="FF1C2833"/>
      <name val="Calibri"/>
      <family val="0"/>
      <charset val="1"/>
    </font>
    <font>
      <b val="true"/>
      <sz val="9"/>
      <color rgb="FF148F77"/>
      <name val="Calibri"/>
      <family val="0"/>
      <charset val="1"/>
    </font>
    <font>
      <i val="true"/>
      <sz val="9"/>
      <color rgb="FF5D6D7E"/>
      <name val="Calibri"/>
      <family val="0"/>
      <charset val="1"/>
    </font>
    <font>
      <sz val="9"/>
      <color rgb="FF95A5A6"/>
      <name val="Calibri"/>
      <family val="0"/>
      <charset val="1"/>
    </font>
    <font>
      <b val="true"/>
      <sz val="9"/>
      <color rgb="FFB7950A"/>
      <name val="Calibri"/>
      <family val="0"/>
      <charset val="1"/>
    </font>
    <font>
      <b val="true"/>
      <sz val="9"/>
      <color rgb="FF7F8C8D"/>
      <name val="Calibri"/>
      <family val="0"/>
      <charset val="1"/>
    </font>
    <font>
      <b val="true"/>
      <sz val="9"/>
      <color rgb="FF2471A3"/>
      <name val="Calibri"/>
      <family val="0"/>
      <charset val="1"/>
    </font>
    <font>
      <sz val="8"/>
      <color rgb="FFB7950A"/>
      <name val="Calibri"/>
      <family val="0"/>
      <charset val="1"/>
    </font>
    <font>
      <sz val="8"/>
      <color rgb="FF2471A3"/>
      <name val="Calibri"/>
      <family val="0"/>
      <charset val="1"/>
    </font>
    <font>
      <sz val="8"/>
      <color rgb="FF7F8C8D"/>
      <name val="Calibri"/>
      <family val="0"/>
      <charset val="1"/>
    </font>
    <font>
      <sz val="8"/>
      <color rgb="FFC0392B"/>
      <name val="Calibri"/>
      <family val="0"/>
      <charset val="1"/>
    </font>
    <font>
      <sz val="8"/>
      <color rgb="FF7D6608"/>
      <name val="Calibri"/>
      <family val="0"/>
      <charset val="1"/>
    </font>
    <font>
      <sz val="8"/>
      <color rgb="FF148F77"/>
      <name val="Calibri"/>
      <family val="0"/>
      <charset val="1"/>
    </font>
    <font>
      <i val="true"/>
      <sz val="8"/>
      <color rgb="FF7F8C8D"/>
      <name val="Calibri"/>
      <family val="0"/>
      <charset val="1"/>
    </font>
    <font>
      <b val="true"/>
      <sz val="16"/>
      <color rgb="FFFFFFFF"/>
      <name val="Calibri"/>
      <family val="0"/>
      <charset val="1"/>
    </font>
    <font>
      <sz val="8"/>
      <color rgb="FF5D6D7E"/>
      <name val="Calibri"/>
      <family val="0"/>
      <charset val="1"/>
    </font>
    <font>
      <b val="true"/>
      <sz val="20"/>
      <color rgb="FF1C2833"/>
      <name val="Calibri"/>
      <family val="0"/>
      <charset val="1"/>
    </font>
    <font>
      <b val="true"/>
      <sz val="10"/>
      <color rgb="FFFFFFFF"/>
      <name val="Calibri"/>
      <family val="0"/>
      <charset val="1"/>
    </font>
    <font>
      <b val="true"/>
      <sz val="11"/>
      <color rgb="FF1C2833"/>
      <name val="Calibri"/>
      <family val="0"/>
      <charset val="1"/>
    </font>
    <font>
      <i val="true"/>
      <sz val="8"/>
      <color rgb="FF5D6D7E"/>
      <name val="Calibri"/>
      <family val="0"/>
      <charset val="1"/>
    </font>
  </fonts>
  <fills count="14">
    <fill>
      <patternFill patternType="none"/>
    </fill>
    <fill>
      <patternFill patternType="gray125"/>
    </fill>
    <fill>
      <patternFill patternType="solid">
        <fgColor rgb="FF1C2833"/>
        <bgColor rgb="FF333300"/>
      </patternFill>
    </fill>
    <fill>
      <patternFill patternType="solid">
        <fgColor rgb="FF2E4057"/>
        <bgColor rgb="FF1C2833"/>
      </patternFill>
    </fill>
    <fill>
      <patternFill patternType="solid">
        <fgColor rgb="FF148F77"/>
        <bgColor rgb="FF008080"/>
      </patternFill>
    </fill>
    <fill>
      <patternFill patternType="solid">
        <fgColor rgb="FFEAFAF1"/>
        <bgColor rgb="FFEBF5FB"/>
      </patternFill>
    </fill>
    <fill>
      <patternFill patternType="solid">
        <fgColor rgb="FFFFFFFF"/>
        <bgColor rgb="FFFFFDE7"/>
      </patternFill>
    </fill>
    <fill>
      <patternFill patternType="solid">
        <fgColor rgb="FFD5F5E3"/>
        <bgColor rgb="FFEAFAF1"/>
      </patternFill>
    </fill>
    <fill>
      <patternFill patternType="solid">
        <fgColor rgb="FFFEF9E7"/>
        <bgColor rgb="FFFFFDE7"/>
      </patternFill>
    </fill>
    <fill>
      <patternFill patternType="solid">
        <fgColor rgb="FFEBF5FB"/>
        <bgColor rgb="FFF2F3F4"/>
      </patternFill>
    </fill>
    <fill>
      <patternFill patternType="solid">
        <fgColor rgb="FFF2F3F4"/>
        <bgColor rgb="FFEBF5FB"/>
      </patternFill>
    </fill>
    <fill>
      <patternFill patternType="solid">
        <fgColor rgb="FFFDEBD0"/>
        <bgColor rgb="FFFADBD8"/>
      </patternFill>
    </fill>
    <fill>
      <patternFill patternType="solid">
        <fgColor rgb="FFFFFDE7"/>
        <bgColor rgb="FFFEF9E7"/>
      </patternFill>
    </fill>
    <fill>
      <patternFill patternType="solid">
        <fgColor rgb="FFFADBD8"/>
        <bgColor rgb="FFFDEBD0"/>
      </patternFill>
    </fill>
  </fills>
  <borders count="14">
    <border diagonalUp="false" diagonalDown="false">
      <left/>
      <right/>
      <top/>
      <bottom/>
      <diagonal/>
    </border>
    <border diagonalUp="false" diagonalDown="false">
      <left/>
      <right style="thin">
        <color rgb="FFFFFFFF"/>
      </right>
      <top/>
      <bottom style="medium">
        <color rgb="FF1C2833"/>
      </bottom>
      <diagonal/>
    </border>
    <border diagonalUp="false" diagonalDown="false">
      <left/>
      <right/>
      <top/>
      <bottom style="thin">
        <color rgb="FFDDDDDD"/>
      </bottom>
      <diagonal/>
    </border>
    <border diagonalUp="false" diagonalDown="false">
      <left style="medium">
        <color rgb="FFB7950A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 diagonalUp="false" diagonalDown="false">
      <left style="medium">
        <color rgb="FF2471A3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 diagonalUp="false" diagonalDown="false">
      <left style="medium">
        <color rgb="FF7F8C8D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 diagonalUp="false" diagonalDown="false">
      <left style="medium">
        <color rgb="FFC0392B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 diagonalUp="false" diagonalDown="false">
      <left style="medium">
        <color rgb="FF7D6608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 diagonalUp="false" diagonalDown="false">
      <left style="medium">
        <color rgb="FF148F77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 diagonalUp="false" diagonalDown="false">
      <left style="medium">
        <color rgb="FF148F77"/>
      </left>
      <right style="thin">
        <color rgb="FFBDC3C7"/>
      </right>
      <top style="medium">
        <color rgb="FF148F77"/>
      </top>
      <bottom/>
      <diagonal/>
    </border>
    <border diagonalUp="false" diagonalDown="false">
      <left style="medium">
        <color rgb="FF148F77"/>
      </left>
      <right style="thin">
        <color rgb="FFBDC3C7"/>
      </right>
      <top/>
      <bottom style="medium">
        <color rgb="FF148F77"/>
      </bottom>
      <diagonal/>
    </border>
    <border diagonalUp="false" diagonalDown="false">
      <left style="medium">
        <color rgb="FF148F77"/>
      </left>
      <right/>
      <top style="medium">
        <color rgb="FF148F77"/>
      </top>
      <bottom/>
      <diagonal/>
    </border>
    <border diagonalUp="false" diagonalDown="false">
      <left style="medium">
        <color rgb="FF148F77"/>
      </left>
      <right/>
      <top/>
      <bottom style="medium">
        <color rgb="FF148F77"/>
      </bottom>
      <diagonal/>
    </border>
    <border diagonalUp="false" diagonalDown="false"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3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" fillId="5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9" fillId="5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0" fillId="5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" fillId="5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8" fillId="5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1" fillId="5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5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5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3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6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6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" fillId="6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9" fillId="6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0" fillId="6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6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" fillId="6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8" fillId="6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1" fillId="6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6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6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7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6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6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5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6" fillId="8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7" fillId="9" borderId="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8" fillId="10" borderId="5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9" fillId="11" borderId="6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0" fillId="12" borderId="7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9" fillId="13" borderId="6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1" fillId="7" borderId="8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2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3" fillId="2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4" fillId="5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25" fillId="5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4" fillId="5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25" fillId="5" borderId="1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6" fillId="4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" fillId="2" borderId="1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" fillId="2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5" borderId="1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8" fillId="5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7" fillId="5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6" borderId="1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8" fillId="6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7" fillId="6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13" borderId="1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27" fillId="13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8" fillId="13" borderId="1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" fillId="11" borderId="1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27" fillId="11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8" fillId="11" borderId="1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" fillId="12" borderId="1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27" fillId="12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8" fillId="12" borderId="13" xfId="0" applyFont="true" applyBorder="true" applyAlignment="true" applyProtection="false">
      <alignment horizontal="left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8">
    <dxf>
      <fill>
        <patternFill patternType="solid">
          <fgColor rgb="FF148F77"/>
          <bgColor rgb="FF000000"/>
        </patternFill>
      </fill>
    </dxf>
    <dxf>
      <fill>
        <patternFill patternType="solid">
          <fgColor rgb="FFFFFFFF"/>
          <bgColor rgb="FF000000"/>
        </patternFill>
      </fill>
    </dxf>
    <dxf>
      <fill>
        <patternFill>
          <bgColor rgb="FFF2F3F4"/>
        </patternFill>
      </fill>
    </dxf>
    <dxf>
      <fill>
        <patternFill>
          <bgColor rgb="FFEBF5FB"/>
        </patternFill>
      </fill>
    </dxf>
    <dxf>
      <fill>
        <patternFill>
          <bgColor rgb="FFFEF9E7"/>
        </patternFill>
      </fill>
    </dxf>
    <dxf>
      <fill>
        <patternFill>
          <bgColor rgb="FFFADBD8"/>
        </patternFill>
      </fill>
    </dxf>
    <dxf>
      <fill>
        <patternFill>
          <bgColor rgb="FFFDEBD0"/>
        </patternFill>
      </fill>
    </dxf>
    <dxf>
      <fill>
        <patternFill>
          <bgColor rgb="FFFFFDE7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EF9E7"/>
      <rgbColor rgb="FFFF00FF"/>
      <rgbColor rgb="FF00FFFF"/>
      <rgbColor rgb="FF800000"/>
      <rgbColor rgb="FF008000"/>
      <rgbColor rgb="FF000080"/>
      <rgbColor rgb="FF7D6608"/>
      <rgbColor rgb="FF800080"/>
      <rgbColor rgb="FF148F77"/>
      <rgbColor rgb="FFBDC3C7"/>
      <rgbColor rgb="FF7F8C8D"/>
      <rgbColor rgb="FF9999FF"/>
      <rgbColor rgb="FF993366"/>
      <rgbColor rgb="FFFFFDE7"/>
      <rgbColor rgb="FFEAFAF1"/>
      <rgbColor rgb="FF660066"/>
      <rgbColor rgb="FFFF8080"/>
      <rgbColor rgb="FF2471A3"/>
      <rgbColor rgb="FFCCCCC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BF5FB"/>
      <rgbColor rgb="FFD5F5E3"/>
      <rgbColor rgb="FFFDEBD0"/>
      <rgbColor rgb="FFDDDDDD"/>
      <rgbColor rgb="FFF2F3F4"/>
      <rgbColor rgb="FFCC99FF"/>
      <rgbColor rgb="FFFADBD8"/>
      <rgbColor rgb="FF3366FF"/>
      <rgbColor rgb="FF33CCCC"/>
      <rgbColor rgb="FF99CC00"/>
      <rgbColor rgb="FFFFCC00"/>
      <rgbColor rgb="FFB7950A"/>
      <rgbColor rgb="FFFF6600"/>
      <rgbColor rgb="FF5D6D7E"/>
      <rgbColor rgb="FF95A5A6"/>
      <rgbColor rgb="FF003366"/>
      <rgbColor rgb="FF339966"/>
      <rgbColor rgb="FF003300"/>
      <rgbColor rgb="FF333300"/>
      <rgbColor rgb="FFC0392B"/>
      <rgbColor rgb="FF993366"/>
      <rgbColor rgb="FF2E4057"/>
      <rgbColor rgb="FF1C28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1C2833"/>
    <pageSetUpPr fitToPage="false"/>
  </sheetPr>
  <dimension ref="A1:Y2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5"/>
    <col collapsed="false" customWidth="true" hidden="false" outlineLevel="0" max="2" min="2" style="0" width="12"/>
    <col collapsed="false" customWidth="true" hidden="false" outlineLevel="0" max="3" min="3" style="0" width="18"/>
    <col collapsed="false" customWidth="true" hidden="false" outlineLevel="0" max="4" min="4" style="0" width="16"/>
    <col collapsed="false" customWidth="true" hidden="false" outlineLevel="0" max="5" min="5" style="0" width="13"/>
    <col collapsed="false" customWidth="true" hidden="false" outlineLevel="0" max="6" min="6" style="0" width="15"/>
    <col collapsed="false" customWidth="true" hidden="false" outlineLevel="0" max="7" min="7" style="0" width="8"/>
    <col collapsed="false" customWidth="true" hidden="false" outlineLevel="0" max="8" min="8" style="0" width="22"/>
    <col collapsed="false" customWidth="true" hidden="false" outlineLevel="0" max="9" min="9" style="0" width="26"/>
    <col collapsed="false" customWidth="true" hidden="false" outlineLevel="0" max="10" min="10" style="0" width="12"/>
    <col collapsed="false" customWidth="true" hidden="false" outlineLevel="0" max="11" min="11" style="0" width="18"/>
    <col collapsed="false" customWidth="true" hidden="false" outlineLevel="0" max="12" min="12" style="0" width="12"/>
    <col collapsed="false" customWidth="true" hidden="false" outlineLevel="0" max="13" min="13" style="0" width="14"/>
    <col collapsed="false" customWidth="true" hidden="false" outlineLevel="0" max="14" min="14" style="0" width="15"/>
    <col collapsed="false" customWidth="true" hidden="false" outlineLevel="0" max="15" min="15" style="0" width="13"/>
    <col collapsed="false" customWidth="true" hidden="false" outlineLevel="0" max="16" min="16" style="0" width="18"/>
    <col collapsed="false" customWidth="true" hidden="false" outlineLevel="0" max="17" min="17" style="0" width="16"/>
    <col collapsed="false" customWidth="true" hidden="false" outlineLevel="0" max="18" min="18" style="0" width="15"/>
    <col collapsed="false" customWidth="true" hidden="false" outlineLevel="0" max="19" min="19" style="0" width="20"/>
    <col collapsed="false" customWidth="true" hidden="false" outlineLevel="0" max="20" min="20" style="0" width="18"/>
    <col collapsed="false" customWidth="true" hidden="false" outlineLevel="0" max="21" min="21" style="0" width="14"/>
    <col collapsed="false" customWidth="true" hidden="false" outlineLevel="0" max="22" min="22" style="0" width="20"/>
    <col collapsed="false" customWidth="true" hidden="false" outlineLevel="0" max="23" min="23" style="0" width="28"/>
    <col collapsed="false" customWidth="true" hidden="false" outlineLevel="0" max="24" min="24" style="0" width="14"/>
    <col collapsed="false" customWidth="true" hidden="false" outlineLevel="0" max="25" min="25" style="0" width="32"/>
  </cols>
  <sheetData>
    <row r="1" customFormat="false" ht="45.75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customFormat="false" ht="24" hidden="false" customHeight="tru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3"/>
      <c r="T2" s="3"/>
      <c r="U2" s="3"/>
      <c r="V2" s="3"/>
      <c r="W2" s="3"/>
      <c r="X2" s="3"/>
      <c r="Y2" s="3"/>
    </row>
    <row r="3" customFormat="false" ht="4.5" hidden="false" customHeight="true" outlineLevel="0" collapsed="false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</row>
    <row r="4" customFormat="false" ht="37.5" hidden="false" customHeight="true" outlineLevel="0" collapsed="false">
      <c r="A4" s="5" t="s">
        <v>2</v>
      </c>
      <c r="B4" s="5" t="s">
        <v>3</v>
      </c>
      <c r="C4" s="5" t="s">
        <v>4</v>
      </c>
      <c r="D4" s="5" t="s">
        <v>5</v>
      </c>
      <c r="E4" s="5" t="s">
        <v>6</v>
      </c>
      <c r="F4" s="5" t="s">
        <v>7</v>
      </c>
      <c r="G4" s="5" t="s">
        <v>8</v>
      </c>
      <c r="H4" s="5" t="s">
        <v>9</v>
      </c>
      <c r="I4" s="5" t="s">
        <v>10</v>
      </c>
      <c r="J4" s="5" t="s">
        <v>11</v>
      </c>
      <c r="K4" s="5" t="s">
        <v>12</v>
      </c>
      <c r="L4" s="5" t="s">
        <v>13</v>
      </c>
      <c r="M4" s="5" t="s">
        <v>14</v>
      </c>
      <c r="N4" s="5" t="s">
        <v>15</v>
      </c>
      <c r="O4" s="5" t="s">
        <v>16</v>
      </c>
      <c r="P4" s="5" t="s">
        <v>17</v>
      </c>
      <c r="Q4" s="5" t="s">
        <v>18</v>
      </c>
      <c r="R4" s="5" t="s">
        <v>19</v>
      </c>
      <c r="S4" s="5" t="s">
        <v>20</v>
      </c>
      <c r="T4" s="5" t="s">
        <v>21</v>
      </c>
      <c r="U4" s="5" t="s">
        <v>22</v>
      </c>
      <c r="V4" s="5" t="s">
        <v>23</v>
      </c>
      <c r="W4" s="5" t="s">
        <v>24</v>
      </c>
      <c r="X4" s="5" t="s">
        <v>25</v>
      </c>
      <c r="Y4" s="5" t="s">
        <v>26</v>
      </c>
    </row>
    <row r="5" customFormat="false" ht="21.75" hidden="false" customHeight="true" outlineLevel="0" collapsed="false">
      <c r="A5" s="6" t="n">
        <v>1</v>
      </c>
      <c r="B5" s="7" t="s">
        <v>27</v>
      </c>
      <c r="C5" s="8" t="s">
        <v>28</v>
      </c>
      <c r="D5" s="9" t="s">
        <v>29</v>
      </c>
      <c r="E5" s="7" t="s">
        <v>30</v>
      </c>
      <c r="F5" s="10" t="n">
        <v>28564</v>
      </c>
      <c r="G5" s="11" t="n">
        <f aca="true">IF(F5="","",DATEDIF(F5,TODAY(),"Y"))</f>
        <v>48</v>
      </c>
      <c r="H5" s="8" t="s">
        <v>31</v>
      </c>
      <c r="I5" s="9" t="s">
        <v>32</v>
      </c>
      <c r="J5" s="7" t="s">
        <v>33</v>
      </c>
      <c r="K5" s="12" t="s">
        <v>34</v>
      </c>
      <c r="L5" s="13" t="s">
        <v>35</v>
      </c>
      <c r="M5" s="7" t="s">
        <v>36</v>
      </c>
      <c r="N5" s="10" t="n">
        <v>39539</v>
      </c>
      <c r="O5" s="14" t="n">
        <f aca="true">IF(N5="","",DATEDIF(N5,TODAY(),"Y"))</f>
        <v>18</v>
      </c>
      <c r="P5" s="15" t="n">
        <f aca="true">IF(N5="","",DATE(YEAR(TODAY())+IF(DATE(YEAR(TODAY()),MONTH(N5),DAY(N5))&lt;=TODAY(),1,0),MONTH(N5),DAY(N5)))</f>
        <v>46478</v>
      </c>
      <c r="Q5" s="13" t="s">
        <v>37</v>
      </c>
      <c r="R5" s="16" t="s">
        <v>38</v>
      </c>
      <c r="S5" s="14" t="str">
        <f aca="true">IF(OR(Q5="Unbefristet",R5=""),"–",IF(R5&lt;TODAY(),"Abgelaufen ⛔",TEXT(R5-TODAY(),"0")&amp;" Tage"))</f>
        <v>–</v>
      </c>
      <c r="T5" s="13" t="s">
        <v>39</v>
      </c>
      <c r="U5" s="13" t="n">
        <v>40</v>
      </c>
      <c r="V5" s="12" t="s">
        <v>40</v>
      </c>
      <c r="W5" s="12" t="s">
        <v>41</v>
      </c>
      <c r="X5" s="17" t="s">
        <v>42</v>
      </c>
      <c r="Y5" s="12"/>
    </row>
    <row r="6" customFormat="false" ht="21.75" hidden="false" customHeight="true" outlineLevel="0" collapsed="false">
      <c r="A6" s="18" t="n">
        <v>2</v>
      </c>
      <c r="B6" s="19" t="s">
        <v>43</v>
      </c>
      <c r="C6" s="20" t="s">
        <v>44</v>
      </c>
      <c r="D6" s="21" t="s">
        <v>45</v>
      </c>
      <c r="E6" s="19" t="s">
        <v>46</v>
      </c>
      <c r="F6" s="22" t="n">
        <v>33076</v>
      </c>
      <c r="G6" s="23" t="n">
        <f aca="true">IF(F6="","",DATEDIF(F6,TODAY(),"Y"))</f>
        <v>35</v>
      </c>
      <c r="H6" s="20" t="s">
        <v>47</v>
      </c>
      <c r="I6" s="21" t="s">
        <v>48</v>
      </c>
      <c r="J6" s="19" t="s">
        <v>33</v>
      </c>
      <c r="K6" s="24" t="s">
        <v>49</v>
      </c>
      <c r="L6" s="25" t="s">
        <v>50</v>
      </c>
      <c r="M6" s="19" t="s">
        <v>51</v>
      </c>
      <c r="N6" s="22" t="n">
        <v>43358</v>
      </c>
      <c r="O6" s="26" t="n">
        <f aca="true">IF(N6="","",DATEDIF(N6,TODAY(),"Y"))</f>
        <v>7</v>
      </c>
      <c r="P6" s="27" t="n">
        <f aca="true">IF(N6="","",DATE(YEAR(TODAY())+IF(DATE(YEAR(TODAY()),MONTH(N6),DAY(N6))&lt;=TODAY(),1,0),MONTH(N6),DAY(N6)))</f>
        <v>46280</v>
      </c>
      <c r="Q6" s="25" t="s">
        <v>37</v>
      </c>
      <c r="R6" s="28" t="s">
        <v>38</v>
      </c>
      <c r="S6" s="26" t="str">
        <f aca="true">IF(OR(Q6="Unbefristet",R6=""),"–",IF(R6&lt;TODAY(),"Abgelaufen ⛔",TEXT(R6-TODAY(),"0")&amp;" Tage"))</f>
        <v>–</v>
      </c>
      <c r="T6" s="25" t="s">
        <v>39</v>
      </c>
      <c r="U6" s="25" t="n">
        <v>40</v>
      </c>
      <c r="V6" s="24" t="s">
        <v>52</v>
      </c>
      <c r="W6" s="24" t="s">
        <v>53</v>
      </c>
      <c r="X6" s="29" t="s">
        <v>42</v>
      </c>
      <c r="Y6" s="24"/>
    </row>
    <row r="7" customFormat="false" ht="21.75" hidden="false" customHeight="true" outlineLevel="0" collapsed="false">
      <c r="A7" s="6" t="n">
        <v>3</v>
      </c>
      <c r="B7" s="7" t="s">
        <v>54</v>
      </c>
      <c r="C7" s="8" t="s">
        <v>55</v>
      </c>
      <c r="D7" s="9" t="s">
        <v>56</v>
      </c>
      <c r="E7" s="7" t="s">
        <v>30</v>
      </c>
      <c r="F7" s="10" t="n">
        <v>31354</v>
      </c>
      <c r="G7" s="11" t="n">
        <f aca="true">IF(F7="","",DATEDIF(F7,TODAY(),"Y"))</f>
        <v>40</v>
      </c>
      <c r="H7" s="8" t="s">
        <v>57</v>
      </c>
      <c r="I7" s="9" t="s">
        <v>58</v>
      </c>
      <c r="J7" s="7" t="s">
        <v>33</v>
      </c>
      <c r="K7" s="12" t="s">
        <v>59</v>
      </c>
      <c r="L7" s="13" t="s">
        <v>35</v>
      </c>
      <c r="M7" s="7" t="s">
        <v>60</v>
      </c>
      <c r="N7" s="10" t="n">
        <v>42401</v>
      </c>
      <c r="O7" s="14" t="n">
        <f aca="true">IF(N7="","",DATEDIF(N7,TODAY(),"Y"))</f>
        <v>10</v>
      </c>
      <c r="P7" s="15" t="n">
        <f aca="true">IF(N7="","",DATE(YEAR(TODAY())+IF(DATE(YEAR(TODAY()),MONTH(N7),DAY(N7))&lt;=TODAY(),1,0),MONTH(N7),DAY(N7)))</f>
        <v>46419</v>
      </c>
      <c r="Q7" s="13" t="s">
        <v>37</v>
      </c>
      <c r="R7" s="16" t="s">
        <v>38</v>
      </c>
      <c r="S7" s="14" t="str">
        <f aca="true">IF(OR(Q7="Unbefristet",R7=""),"–",IF(R7&lt;TODAY(),"Abgelaufen ⛔",TEXT(R7-TODAY(),"0")&amp;" Tage"))</f>
        <v>–</v>
      </c>
      <c r="T7" s="13" t="s">
        <v>39</v>
      </c>
      <c r="U7" s="13" t="n">
        <v>40</v>
      </c>
      <c r="V7" s="12" t="s">
        <v>61</v>
      </c>
      <c r="W7" s="12" t="s">
        <v>62</v>
      </c>
      <c r="X7" s="17" t="s">
        <v>42</v>
      </c>
      <c r="Y7" s="12" t="s">
        <v>63</v>
      </c>
    </row>
    <row r="8" customFormat="false" ht="21.75" hidden="false" customHeight="true" outlineLevel="0" collapsed="false">
      <c r="A8" s="18" t="n">
        <v>4</v>
      </c>
      <c r="B8" s="19" t="s">
        <v>64</v>
      </c>
      <c r="C8" s="20" t="s">
        <v>65</v>
      </c>
      <c r="D8" s="21" t="s">
        <v>66</v>
      </c>
      <c r="E8" s="19" t="s">
        <v>46</v>
      </c>
      <c r="F8" s="22" t="n">
        <v>33722</v>
      </c>
      <c r="G8" s="23" t="n">
        <f aca="true">IF(F8="","",DATEDIF(F8,TODAY(),"Y"))</f>
        <v>34</v>
      </c>
      <c r="H8" s="20" t="s">
        <v>67</v>
      </c>
      <c r="I8" s="21" t="s">
        <v>68</v>
      </c>
      <c r="J8" s="19" t="s">
        <v>33</v>
      </c>
      <c r="K8" s="24" t="s">
        <v>69</v>
      </c>
      <c r="L8" s="25" t="s">
        <v>70</v>
      </c>
      <c r="M8" s="19" t="s">
        <v>71</v>
      </c>
      <c r="N8" s="22" t="n">
        <v>43891</v>
      </c>
      <c r="O8" s="26" t="n">
        <f aca="true">IF(N8="","",DATEDIF(N8,TODAY(),"Y"))</f>
        <v>6</v>
      </c>
      <c r="P8" s="27" t="n">
        <f aca="true">IF(N8="","",DATE(YEAR(TODAY())+IF(DATE(YEAR(TODAY()),MONTH(N8),DAY(N8))&lt;=TODAY(),1,0),MONTH(N8),DAY(N8)))</f>
        <v>46447</v>
      </c>
      <c r="Q8" s="25" t="s">
        <v>37</v>
      </c>
      <c r="R8" s="28" t="s">
        <v>38</v>
      </c>
      <c r="S8" s="26" t="str">
        <f aca="true">IF(OR(Q8="Unbefristet",R8=""),"–",IF(R8&lt;TODAY(),"Abgelaufen ⛔",TEXT(R8-TODAY(),"0")&amp;" Tage"))</f>
        <v>–</v>
      </c>
      <c r="T8" s="25" t="s">
        <v>39</v>
      </c>
      <c r="U8" s="25" t="n">
        <v>40</v>
      </c>
      <c r="V8" s="24" t="s">
        <v>72</v>
      </c>
      <c r="W8" s="24" t="s">
        <v>73</v>
      </c>
      <c r="X8" s="29" t="s">
        <v>42</v>
      </c>
      <c r="Y8" s="24"/>
    </row>
    <row r="9" customFormat="false" ht="21.75" hidden="false" customHeight="true" outlineLevel="0" collapsed="false">
      <c r="A9" s="6" t="n">
        <v>5</v>
      </c>
      <c r="B9" s="7" t="s">
        <v>74</v>
      </c>
      <c r="C9" s="8" t="s">
        <v>75</v>
      </c>
      <c r="D9" s="9" t="s">
        <v>76</v>
      </c>
      <c r="E9" s="7" t="s">
        <v>30</v>
      </c>
      <c r="F9" s="10" t="n">
        <v>34956</v>
      </c>
      <c r="G9" s="11" t="n">
        <f aca="true">IF(F9="","",DATEDIF(F9,TODAY(),"Y"))</f>
        <v>30</v>
      </c>
      <c r="H9" s="8" t="s">
        <v>77</v>
      </c>
      <c r="I9" s="9" t="s">
        <v>78</v>
      </c>
      <c r="J9" s="7" t="s">
        <v>33</v>
      </c>
      <c r="K9" s="12" t="s">
        <v>79</v>
      </c>
      <c r="L9" s="13" t="s">
        <v>80</v>
      </c>
      <c r="M9" s="7" t="s">
        <v>81</v>
      </c>
      <c r="N9" s="10" t="n">
        <v>44348</v>
      </c>
      <c r="O9" s="14" t="n">
        <f aca="true">IF(N9="","",DATEDIF(N9,TODAY(),"Y"))</f>
        <v>5</v>
      </c>
      <c r="P9" s="15" t="n">
        <f aca="true">IF(N9="","",DATE(YEAR(TODAY())+IF(DATE(YEAR(TODAY()),MONTH(N9),DAY(N9))&lt;=TODAY(),1,0),MONTH(N9),DAY(N9)))</f>
        <v>46539</v>
      </c>
      <c r="Q9" s="13" t="s">
        <v>82</v>
      </c>
      <c r="R9" s="10" t="n">
        <v>46326</v>
      </c>
      <c r="S9" s="14" t="str">
        <f aca="true">IF(OR(Q9="Unbefristet",R9=""),"–",IF(R9&lt;TODAY(),"Abgelaufen ⛔",TEXT(R9-TODAY(),"0")&amp;" Tage"))</f>
        <v>128 Tage</v>
      </c>
      <c r="T9" s="13" t="s">
        <v>39</v>
      </c>
      <c r="U9" s="13" t="n">
        <v>40</v>
      </c>
      <c r="V9" s="12" t="s">
        <v>83</v>
      </c>
      <c r="W9" s="12" t="s">
        <v>84</v>
      </c>
      <c r="X9" s="17" t="s">
        <v>42</v>
      </c>
      <c r="Y9" s="12" t="s">
        <v>85</v>
      </c>
    </row>
    <row r="10" customFormat="false" ht="21.75" hidden="false" customHeight="true" outlineLevel="0" collapsed="false">
      <c r="A10" s="18" t="n">
        <v>6</v>
      </c>
      <c r="B10" s="19" t="s">
        <v>86</v>
      </c>
      <c r="C10" s="20" t="s">
        <v>87</v>
      </c>
      <c r="D10" s="21" t="s">
        <v>88</v>
      </c>
      <c r="E10" s="19" t="s">
        <v>46</v>
      </c>
      <c r="F10" s="22" t="n">
        <v>32296</v>
      </c>
      <c r="G10" s="23" t="n">
        <f aca="true">IF(F10="","",DATEDIF(F10,TODAY(),"Y"))</f>
        <v>38</v>
      </c>
      <c r="H10" s="20" t="s">
        <v>31</v>
      </c>
      <c r="I10" s="21" t="s">
        <v>89</v>
      </c>
      <c r="J10" s="19" t="s">
        <v>33</v>
      </c>
      <c r="K10" s="24" t="s">
        <v>90</v>
      </c>
      <c r="L10" s="25" t="s">
        <v>70</v>
      </c>
      <c r="M10" s="19" t="s">
        <v>36</v>
      </c>
      <c r="N10" s="22" t="n">
        <v>41654</v>
      </c>
      <c r="O10" s="26" t="n">
        <f aca="true">IF(N10="","",DATEDIF(N10,TODAY(),"Y"))</f>
        <v>12</v>
      </c>
      <c r="P10" s="27" t="n">
        <f aca="true">IF(N10="","",DATE(YEAR(TODAY())+IF(DATE(YEAR(TODAY()),MONTH(N10),DAY(N10))&lt;=TODAY(),1,0),MONTH(N10),DAY(N10)))</f>
        <v>46402</v>
      </c>
      <c r="Q10" s="25" t="s">
        <v>37</v>
      </c>
      <c r="R10" s="28" t="s">
        <v>38</v>
      </c>
      <c r="S10" s="26" t="str">
        <f aca="true">IF(OR(Q10="Unbefristet",R10=""),"–",IF(R10&lt;TODAY(),"Abgelaufen ⛔",TEXT(R10-TODAY(),"0")&amp;" Tage"))</f>
        <v>–</v>
      </c>
      <c r="T10" s="25" t="s">
        <v>91</v>
      </c>
      <c r="U10" s="25" t="n">
        <v>30</v>
      </c>
      <c r="V10" s="24" t="s">
        <v>92</v>
      </c>
      <c r="W10" s="24" t="s">
        <v>93</v>
      </c>
      <c r="X10" s="29" t="s">
        <v>42</v>
      </c>
      <c r="Y10" s="24"/>
    </row>
    <row r="11" customFormat="false" ht="21.75" hidden="false" customHeight="true" outlineLevel="0" collapsed="false">
      <c r="A11" s="6" t="n">
        <v>7</v>
      </c>
      <c r="B11" s="7" t="s">
        <v>94</v>
      </c>
      <c r="C11" s="8" t="s">
        <v>95</v>
      </c>
      <c r="D11" s="9" t="s">
        <v>96</v>
      </c>
      <c r="E11" s="7" t="s">
        <v>30</v>
      </c>
      <c r="F11" s="10" t="n">
        <v>27745</v>
      </c>
      <c r="G11" s="11" t="n">
        <f aca="true">IF(F11="","",DATEDIF(F11,TODAY(),"Y"))</f>
        <v>50</v>
      </c>
      <c r="H11" s="8" t="s">
        <v>47</v>
      </c>
      <c r="I11" s="9" t="s">
        <v>97</v>
      </c>
      <c r="J11" s="30" t="s">
        <v>98</v>
      </c>
      <c r="K11" s="12" t="s">
        <v>34</v>
      </c>
      <c r="L11" s="13" t="s">
        <v>50</v>
      </c>
      <c r="M11" s="7" t="s">
        <v>51</v>
      </c>
      <c r="N11" s="10" t="n">
        <v>40026</v>
      </c>
      <c r="O11" s="14" t="n">
        <f aca="true">IF(N11="","",DATEDIF(N11,TODAY(),"Y"))</f>
        <v>16</v>
      </c>
      <c r="P11" s="15" t="n">
        <f aca="true">IF(N11="","",DATE(YEAR(TODAY())+IF(DATE(YEAR(TODAY()),MONTH(N11),DAY(N11))&lt;=TODAY(),1,0),MONTH(N11),DAY(N11)))</f>
        <v>46235</v>
      </c>
      <c r="Q11" s="13" t="s">
        <v>37</v>
      </c>
      <c r="R11" s="16" t="s">
        <v>38</v>
      </c>
      <c r="S11" s="14" t="str">
        <f aca="true">IF(OR(Q11="Unbefristet",R11=""),"–",IF(R11&lt;TODAY(),"Abgelaufen ⛔",TEXT(R11-TODAY(),"0")&amp;" Tage"))</f>
        <v>–</v>
      </c>
      <c r="T11" s="13" t="s">
        <v>39</v>
      </c>
      <c r="U11" s="13" t="n">
        <v>40</v>
      </c>
      <c r="V11" s="12" t="s">
        <v>99</v>
      </c>
      <c r="W11" s="12" t="s">
        <v>100</v>
      </c>
      <c r="X11" s="17" t="s">
        <v>42</v>
      </c>
      <c r="Y11" s="12"/>
    </row>
    <row r="12" customFormat="false" ht="21.75" hidden="false" customHeight="true" outlineLevel="0" collapsed="false">
      <c r="A12" s="18" t="n">
        <v>8</v>
      </c>
      <c r="B12" s="19" t="s">
        <v>101</v>
      </c>
      <c r="C12" s="20" t="s">
        <v>102</v>
      </c>
      <c r="D12" s="21" t="s">
        <v>103</v>
      </c>
      <c r="E12" s="19" t="s">
        <v>46</v>
      </c>
      <c r="F12" s="22" t="n">
        <v>35820</v>
      </c>
      <c r="G12" s="23" t="n">
        <f aca="true">IF(F12="","",DATEDIF(F12,TODAY(),"Y"))</f>
        <v>28</v>
      </c>
      <c r="H12" s="20" t="s">
        <v>57</v>
      </c>
      <c r="I12" s="21" t="s">
        <v>104</v>
      </c>
      <c r="J12" s="19" t="s">
        <v>33</v>
      </c>
      <c r="K12" s="24" t="s">
        <v>59</v>
      </c>
      <c r="L12" s="25" t="s">
        <v>80</v>
      </c>
      <c r="M12" s="19" t="s">
        <v>60</v>
      </c>
      <c r="N12" s="22" t="n">
        <v>46082</v>
      </c>
      <c r="O12" s="26" t="n">
        <f aca="true">IF(N12="","",DATEDIF(N12,TODAY(),"Y"))</f>
        <v>0</v>
      </c>
      <c r="P12" s="27" t="n">
        <f aca="true">IF(N12="","",DATE(YEAR(TODAY())+IF(DATE(YEAR(TODAY()),MONTH(N12),DAY(N12))&lt;=TODAY(),1,0),MONTH(N12),DAY(N12)))</f>
        <v>46447</v>
      </c>
      <c r="Q12" s="25" t="s">
        <v>82</v>
      </c>
      <c r="R12" s="22" t="n">
        <v>46446</v>
      </c>
      <c r="S12" s="26" t="str">
        <f aca="true">IF(OR(Q12="Unbefristet",R12=""),"–",IF(R12&lt;TODAY(),"Abgelaufen ⛔",TEXT(R12-TODAY(),"0")&amp;" Tage"))</f>
        <v>248 Tage</v>
      </c>
      <c r="T12" s="25" t="s">
        <v>39</v>
      </c>
      <c r="U12" s="25" t="n">
        <v>40</v>
      </c>
      <c r="V12" s="24" t="s">
        <v>105</v>
      </c>
      <c r="W12" s="24" t="s">
        <v>106</v>
      </c>
      <c r="X12" s="31" t="s">
        <v>107</v>
      </c>
      <c r="Y12" s="24" t="s">
        <v>108</v>
      </c>
    </row>
    <row r="13" customFormat="false" ht="21.75" hidden="false" customHeight="true" outlineLevel="0" collapsed="false">
      <c r="A13" s="6" t="n">
        <v>9</v>
      </c>
      <c r="B13" s="7" t="s">
        <v>109</v>
      </c>
      <c r="C13" s="8" t="s">
        <v>110</v>
      </c>
      <c r="D13" s="9" t="s">
        <v>111</v>
      </c>
      <c r="E13" s="7" t="s">
        <v>30</v>
      </c>
      <c r="F13" s="10" t="n">
        <v>30018</v>
      </c>
      <c r="G13" s="11" t="n">
        <f aca="true">IF(F13="","",DATEDIF(F13,TODAY(),"Y"))</f>
        <v>44</v>
      </c>
      <c r="H13" s="8" t="s">
        <v>112</v>
      </c>
      <c r="I13" s="9" t="s">
        <v>113</v>
      </c>
      <c r="J13" s="7" t="s">
        <v>33</v>
      </c>
      <c r="K13" s="12" t="s">
        <v>114</v>
      </c>
      <c r="L13" s="13" t="s">
        <v>35</v>
      </c>
      <c r="M13" s="7" t="s">
        <v>115</v>
      </c>
      <c r="N13" s="10" t="n">
        <v>40422</v>
      </c>
      <c r="O13" s="14" t="n">
        <f aca="true">IF(N13="","",DATEDIF(N13,TODAY(),"Y"))</f>
        <v>15</v>
      </c>
      <c r="P13" s="15" t="n">
        <f aca="true">IF(N13="","",DATE(YEAR(TODAY())+IF(DATE(YEAR(TODAY()),MONTH(N13),DAY(N13))&lt;=TODAY(),1,0),MONTH(N13),DAY(N13)))</f>
        <v>46266</v>
      </c>
      <c r="Q13" s="13" t="s">
        <v>37</v>
      </c>
      <c r="R13" s="16" t="s">
        <v>38</v>
      </c>
      <c r="S13" s="14" t="str">
        <f aca="true">IF(OR(Q13="Unbefristet",R13=""),"–",IF(R13&lt;TODAY(),"Abgelaufen ⛔",TEXT(R13-TODAY(),"0")&amp;" Tage"))</f>
        <v>–</v>
      </c>
      <c r="T13" s="13" t="s">
        <v>39</v>
      </c>
      <c r="U13" s="13" t="n">
        <v>40</v>
      </c>
      <c r="V13" s="12" t="s">
        <v>116</v>
      </c>
      <c r="W13" s="12" t="s">
        <v>117</v>
      </c>
      <c r="X13" s="17" t="s">
        <v>42</v>
      </c>
      <c r="Y13" s="12"/>
    </row>
    <row r="14" customFormat="false" ht="21.75" hidden="false" customHeight="true" outlineLevel="0" collapsed="false">
      <c r="A14" s="18" t="n">
        <v>10</v>
      </c>
      <c r="B14" s="19" t="s">
        <v>118</v>
      </c>
      <c r="C14" s="20" t="s">
        <v>119</v>
      </c>
      <c r="D14" s="21" t="s">
        <v>120</v>
      </c>
      <c r="E14" s="19" t="s">
        <v>46</v>
      </c>
      <c r="F14" s="22" t="n">
        <v>33557</v>
      </c>
      <c r="G14" s="23" t="n">
        <f aca="true">IF(F14="","",DATEDIF(F14,TODAY(),"Y"))</f>
        <v>34</v>
      </c>
      <c r="H14" s="20" t="s">
        <v>77</v>
      </c>
      <c r="I14" s="21" t="s">
        <v>121</v>
      </c>
      <c r="J14" s="19" t="s">
        <v>33</v>
      </c>
      <c r="K14" s="24" t="s">
        <v>79</v>
      </c>
      <c r="L14" s="25" t="s">
        <v>122</v>
      </c>
      <c r="M14" s="19" t="s">
        <v>81</v>
      </c>
      <c r="N14" s="22" t="n">
        <v>43647</v>
      </c>
      <c r="O14" s="26" t="n">
        <f aca="true">IF(N14="","",DATEDIF(N14,TODAY(),"Y"))</f>
        <v>6</v>
      </c>
      <c r="P14" s="27" t="n">
        <f aca="true">IF(N14="","",DATE(YEAR(TODAY())+IF(DATE(YEAR(TODAY()),MONTH(N14),DAY(N14))&lt;=TODAY(),1,0),MONTH(N14),DAY(N14)))</f>
        <v>46204</v>
      </c>
      <c r="Q14" s="25" t="s">
        <v>37</v>
      </c>
      <c r="R14" s="28" t="s">
        <v>38</v>
      </c>
      <c r="S14" s="26" t="str">
        <f aca="true">IF(OR(Q14="Unbefristet",R14=""),"–",IF(R14&lt;TODAY(),"Abgelaufen ⛔",TEXT(R14-TODAY(),"0")&amp;" Tage"))</f>
        <v>–</v>
      </c>
      <c r="T14" s="25" t="s">
        <v>91</v>
      </c>
      <c r="U14" s="25" t="n">
        <v>25</v>
      </c>
      <c r="V14" s="24" t="s">
        <v>123</v>
      </c>
      <c r="W14" s="24" t="s">
        <v>124</v>
      </c>
      <c r="X14" s="29" t="s">
        <v>42</v>
      </c>
      <c r="Y14" s="24"/>
    </row>
    <row r="15" customFormat="false" ht="21.75" hidden="false" customHeight="true" outlineLevel="0" collapsed="false">
      <c r="A15" s="6" t="n">
        <v>11</v>
      </c>
      <c r="B15" s="7" t="s">
        <v>125</v>
      </c>
      <c r="C15" s="8" t="s">
        <v>126</v>
      </c>
      <c r="D15" s="9" t="s">
        <v>127</v>
      </c>
      <c r="E15" s="7" t="s">
        <v>30</v>
      </c>
      <c r="F15" s="10" t="n">
        <v>25779</v>
      </c>
      <c r="G15" s="11" t="n">
        <f aca="true">IF(F15="","",DATEDIF(F15,TODAY(),"Y"))</f>
        <v>55</v>
      </c>
      <c r="H15" s="8" t="s">
        <v>57</v>
      </c>
      <c r="I15" s="9" t="s">
        <v>128</v>
      </c>
      <c r="J15" s="30" t="s">
        <v>98</v>
      </c>
      <c r="K15" s="12" t="s">
        <v>34</v>
      </c>
      <c r="L15" s="13" t="s">
        <v>35</v>
      </c>
      <c r="M15" s="7" t="s">
        <v>60</v>
      </c>
      <c r="N15" s="10" t="n">
        <v>38426</v>
      </c>
      <c r="O15" s="14" t="n">
        <f aca="true">IF(N15="","",DATEDIF(N15,TODAY(),"Y"))</f>
        <v>21</v>
      </c>
      <c r="P15" s="15" t="n">
        <f aca="true">IF(N15="","",DATE(YEAR(TODAY())+IF(DATE(YEAR(TODAY()),MONTH(N15),DAY(N15))&lt;=TODAY(),1,0),MONTH(N15),DAY(N15)))</f>
        <v>46461</v>
      </c>
      <c r="Q15" s="13" t="s">
        <v>37</v>
      </c>
      <c r="R15" s="16" t="s">
        <v>38</v>
      </c>
      <c r="S15" s="14" t="str">
        <f aca="true">IF(OR(Q15="Unbefristet",R15=""),"–",IF(R15&lt;TODAY(),"Abgelaufen ⛔",TEXT(R15-TODAY(),"0")&amp;" Tage"))</f>
        <v>–</v>
      </c>
      <c r="T15" s="13" t="s">
        <v>39</v>
      </c>
      <c r="U15" s="13" t="n">
        <v>40</v>
      </c>
      <c r="V15" s="12" t="s">
        <v>129</v>
      </c>
      <c r="W15" s="12" t="s">
        <v>130</v>
      </c>
      <c r="X15" s="17" t="s">
        <v>42</v>
      </c>
      <c r="Y15" s="12"/>
    </row>
    <row r="16" customFormat="false" ht="21.75" hidden="false" customHeight="true" outlineLevel="0" collapsed="false">
      <c r="A16" s="18" t="n">
        <v>12</v>
      </c>
      <c r="B16" s="19" t="s">
        <v>131</v>
      </c>
      <c r="C16" s="20" t="s">
        <v>132</v>
      </c>
      <c r="D16" s="21" t="s">
        <v>133</v>
      </c>
      <c r="E16" s="19" t="s">
        <v>46</v>
      </c>
      <c r="F16" s="22" t="n">
        <v>31667</v>
      </c>
      <c r="G16" s="23" t="n">
        <f aca="true">IF(F16="","",DATEDIF(F16,TODAY(),"Y"))</f>
        <v>39</v>
      </c>
      <c r="H16" s="20" t="s">
        <v>134</v>
      </c>
      <c r="I16" s="21" t="s">
        <v>135</v>
      </c>
      <c r="J16" s="19" t="s">
        <v>33</v>
      </c>
      <c r="K16" s="24" t="s">
        <v>136</v>
      </c>
      <c r="L16" s="25" t="s">
        <v>70</v>
      </c>
      <c r="M16" s="19" t="s">
        <v>137</v>
      </c>
      <c r="N16" s="22" t="n">
        <v>42736</v>
      </c>
      <c r="O16" s="26" t="n">
        <f aca="true">IF(N16="","",DATEDIF(N16,TODAY(),"Y"))</f>
        <v>9</v>
      </c>
      <c r="P16" s="27" t="n">
        <f aca="true">IF(N16="","",DATE(YEAR(TODAY())+IF(DATE(YEAR(TODAY()),MONTH(N16),DAY(N16))&lt;=TODAY(),1,0),MONTH(N16),DAY(N16)))</f>
        <v>46388</v>
      </c>
      <c r="Q16" s="25" t="s">
        <v>37</v>
      </c>
      <c r="R16" s="28" t="s">
        <v>38</v>
      </c>
      <c r="S16" s="26" t="str">
        <f aca="true">IF(OR(Q16="Unbefristet",R16=""),"–",IF(R16&lt;TODAY(),"Abgelaufen ⛔",TEXT(R16-TODAY(),"0")&amp;" Tage"))</f>
        <v>–</v>
      </c>
      <c r="T16" s="25" t="s">
        <v>39</v>
      </c>
      <c r="U16" s="25" t="n">
        <v>40</v>
      </c>
      <c r="V16" s="24" t="s">
        <v>138</v>
      </c>
      <c r="W16" s="24" t="s">
        <v>139</v>
      </c>
      <c r="X16" s="29" t="s">
        <v>42</v>
      </c>
      <c r="Y16" s="24"/>
    </row>
    <row r="17" customFormat="false" ht="21.75" hidden="false" customHeight="true" outlineLevel="0" collapsed="false">
      <c r="A17" s="6" t="n">
        <v>13</v>
      </c>
      <c r="B17" s="7" t="s">
        <v>140</v>
      </c>
      <c r="C17" s="8" t="s">
        <v>141</v>
      </c>
      <c r="D17" s="9" t="s">
        <v>142</v>
      </c>
      <c r="E17" s="7" t="s">
        <v>30</v>
      </c>
      <c r="F17" s="10" t="n">
        <v>34065</v>
      </c>
      <c r="G17" s="11" t="n">
        <f aca="true">IF(F17="","",DATEDIF(F17,TODAY(),"Y"))</f>
        <v>33</v>
      </c>
      <c r="H17" s="8" t="s">
        <v>67</v>
      </c>
      <c r="I17" s="9" t="s">
        <v>143</v>
      </c>
      <c r="J17" s="7" t="s">
        <v>33</v>
      </c>
      <c r="K17" s="12" t="s">
        <v>69</v>
      </c>
      <c r="L17" s="13" t="s">
        <v>50</v>
      </c>
      <c r="M17" s="7" t="s">
        <v>71</v>
      </c>
      <c r="N17" s="10" t="n">
        <v>44287</v>
      </c>
      <c r="O17" s="14" t="n">
        <f aca="true">IF(N17="","",DATEDIF(N17,TODAY(),"Y"))</f>
        <v>5</v>
      </c>
      <c r="P17" s="15" t="n">
        <f aca="true">IF(N17="","",DATE(YEAR(TODAY())+IF(DATE(YEAR(TODAY()),MONTH(N17),DAY(N17))&lt;=TODAY(),1,0),MONTH(N17),DAY(N17)))</f>
        <v>46478</v>
      </c>
      <c r="Q17" s="13" t="s">
        <v>82</v>
      </c>
      <c r="R17" s="10" t="n">
        <v>46477</v>
      </c>
      <c r="S17" s="14" t="str">
        <f aca="true">IF(OR(Q17="Unbefristet",R17=""),"–",IF(R17&lt;TODAY(),"Abgelaufen ⛔",TEXT(R17-TODAY(),"0")&amp;" Tage"))</f>
        <v>279 Tage</v>
      </c>
      <c r="T17" s="13" t="s">
        <v>39</v>
      </c>
      <c r="U17" s="13" t="n">
        <v>40</v>
      </c>
      <c r="V17" s="12" t="s">
        <v>144</v>
      </c>
      <c r="W17" s="12" t="s">
        <v>145</v>
      </c>
      <c r="X17" s="17" t="s">
        <v>42</v>
      </c>
      <c r="Y17" s="12"/>
    </row>
    <row r="18" customFormat="false" ht="21.75" hidden="false" customHeight="true" outlineLevel="0" collapsed="false">
      <c r="A18" s="18" t="n">
        <v>14</v>
      </c>
      <c r="B18" s="19" t="s">
        <v>146</v>
      </c>
      <c r="C18" s="20" t="s">
        <v>147</v>
      </c>
      <c r="D18" s="21" t="s">
        <v>148</v>
      </c>
      <c r="E18" s="19" t="s">
        <v>46</v>
      </c>
      <c r="F18" s="22" t="n">
        <v>24887</v>
      </c>
      <c r="G18" s="23" t="n">
        <f aca="true">IF(F18="","",DATEDIF(F18,TODAY(),"Y"))</f>
        <v>58</v>
      </c>
      <c r="H18" s="20" t="s">
        <v>149</v>
      </c>
      <c r="I18" s="21" t="s">
        <v>150</v>
      </c>
      <c r="J18" s="30" t="s">
        <v>98</v>
      </c>
      <c r="K18" s="24" t="s">
        <v>38</v>
      </c>
      <c r="L18" s="25" t="s">
        <v>35</v>
      </c>
      <c r="M18" s="19" t="s">
        <v>151</v>
      </c>
      <c r="N18" s="22" t="n">
        <v>40909</v>
      </c>
      <c r="O18" s="26" t="n">
        <f aca="true">IF(N18="","",DATEDIF(N18,TODAY(),"Y"))</f>
        <v>14</v>
      </c>
      <c r="P18" s="27" t="n">
        <f aca="true">IF(N18="","",DATE(YEAR(TODAY())+IF(DATE(YEAR(TODAY()),MONTH(N18),DAY(N18))&lt;=TODAY(),1,0),MONTH(N18),DAY(N18)))</f>
        <v>46388</v>
      </c>
      <c r="Q18" s="25" t="s">
        <v>37</v>
      </c>
      <c r="R18" s="28" t="s">
        <v>38</v>
      </c>
      <c r="S18" s="26" t="str">
        <f aca="true">IF(OR(Q18="Unbefristet",R18=""),"–",IF(R18&lt;TODAY(),"Abgelaufen ⛔",TEXT(R18-TODAY(),"0")&amp;" Tage"))</f>
        <v>–</v>
      </c>
      <c r="T18" s="25" t="s">
        <v>39</v>
      </c>
      <c r="U18" s="25" t="n">
        <v>40</v>
      </c>
      <c r="V18" s="24" t="s">
        <v>152</v>
      </c>
      <c r="W18" s="24" t="s">
        <v>153</v>
      </c>
      <c r="X18" s="29" t="s">
        <v>42</v>
      </c>
      <c r="Y18" s="24"/>
    </row>
    <row r="19" customFormat="false" ht="21.75" hidden="false" customHeight="true" outlineLevel="0" collapsed="false">
      <c r="A19" s="6" t="n">
        <v>15</v>
      </c>
      <c r="B19" s="7" t="s">
        <v>154</v>
      </c>
      <c r="C19" s="8" t="s">
        <v>155</v>
      </c>
      <c r="D19" s="9" t="s">
        <v>156</v>
      </c>
      <c r="E19" s="7" t="s">
        <v>30</v>
      </c>
      <c r="F19" s="10" t="n">
        <v>29365</v>
      </c>
      <c r="G19" s="11" t="n">
        <f aca="true">IF(F19="","",DATEDIF(F19,TODAY(),"Y"))</f>
        <v>46</v>
      </c>
      <c r="H19" s="8" t="s">
        <v>77</v>
      </c>
      <c r="I19" s="9" t="s">
        <v>157</v>
      </c>
      <c r="J19" s="30" t="s">
        <v>98</v>
      </c>
      <c r="K19" s="12" t="s">
        <v>34</v>
      </c>
      <c r="L19" s="13" t="s">
        <v>80</v>
      </c>
      <c r="M19" s="7" t="s">
        <v>81</v>
      </c>
      <c r="N19" s="10" t="n">
        <v>41426</v>
      </c>
      <c r="O19" s="14" t="n">
        <f aca="true">IF(N19="","",DATEDIF(N19,TODAY(),"Y"))</f>
        <v>13</v>
      </c>
      <c r="P19" s="15" t="n">
        <f aca="true">IF(N19="","",DATE(YEAR(TODAY())+IF(DATE(YEAR(TODAY()),MONTH(N19),DAY(N19))&lt;=TODAY(),1,0),MONTH(N19),DAY(N19)))</f>
        <v>46539</v>
      </c>
      <c r="Q19" s="13" t="s">
        <v>37</v>
      </c>
      <c r="R19" s="16" t="s">
        <v>38</v>
      </c>
      <c r="S19" s="14" t="str">
        <f aca="true">IF(OR(Q19="Unbefristet",R19=""),"–",IF(R19&lt;TODAY(),"Abgelaufen ⛔",TEXT(R19-TODAY(),"0")&amp;" Tage"))</f>
        <v>–</v>
      </c>
      <c r="T19" s="13" t="s">
        <v>39</v>
      </c>
      <c r="U19" s="13" t="n">
        <v>40</v>
      </c>
      <c r="V19" s="12" t="s">
        <v>158</v>
      </c>
      <c r="W19" s="12" t="s">
        <v>159</v>
      </c>
      <c r="X19" s="17" t="s">
        <v>42</v>
      </c>
      <c r="Y19" s="12"/>
    </row>
    <row r="20" customFormat="false" ht="21.75" hidden="false" customHeight="true" outlineLevel="0" collapsed="false">
      <c r="A20" s="18" t="n">
        <v>16</v>
      </c>
      <c r="B20" s="19" t="s">
        <v>160</v>
      </c>
      <c r="C20" s="20" t="s">
        <v>161</v>
      </c>
      <c r="D20" s="21" t="s">
        <v>162</v>
      </c>
      <c r="E20" s="19" t="s">
        <v>46</v>
      </c>
      <c r="F20" s="22" t="n">
        <v>35369</v>
      </c>
      <c r="G20" s="23" t="n">
        <f aca="true">IF(F20="","",DATEDIF(F20,TODAY(),"Y"))</f>
        <v>29</v>
      </c>
      <c r="H20" s="20" t="s">
        <v>47</v>
      </c>
      <c r="I20" s="21" t="s">
        <v>163</v>
      </c>
      <c r="J20" s="19" t="s">
        <v>33</v>
      </c>
      <c r="K20" s="24" t="s">
        <v>49</v>
      </c>
      <c r="L20" s="25" t="s">
        <v>164</v>
      </c>
      <c r="M20" s="19" t="s">
        <v>51</v>
      </c>
      <c r="N20" s="22" t="n">
        <v>44958</v>
      </c>
      <c r="O20" s="26" t="n">
        <f aca="true">IF(N20="","",DATEDIF(N20,TODAY(),"Y"))</f>
        <v>3</v>
      </c>
      <c r="P20" s="27" t="n">
        <f aca="true">IF(N20="","",DATE(YEAR(TODAY())+IF(DATE(YEAR(TODAY()),MONTH(N20),DAY(N20))&lt;=TODAY(),1,0),MONTH(N20),DAY(N20)))</f>
        <v>46419</v>
      </c>
      <c r="Q20" s="25" t="s">
        <v>82</v>
      </c>
      <c r="R20" s="22" t="n">
        <v>46053</v>
      </c>
      <c r="S20" s="26" t="str">
        <f aca="true">IF(OR(Q20="Unbefristet",R20=""),"–",IF(R20&lt;TODAY(),"Abgelaufen ⛔",TEXT(R20-TODAY(),"0")&amp;" Tage"))</f>
        <v>Abgelaufen ⛔</v>
      </c>
      <c r="T20" s="25" t="s">
        <v>39</v>
      </c>
      <c r="U20" s="25" t="n">
        <v>40</v>
      </c>
      <c r="V20" s="24" t="s">
        <v>38</v>
      </c>
      <c r="W20" s="24" t="s">
        <v>165</v>
      </c>
      <c r="X20" s="32" t="s">
        <v>166</v>
      </c>
      <c r="Y20" s="24" t="s">
        <v>167</v>
      </c>
    </row>
    <row r="21" customFormat="false" ht="21.75" hidden="false" customHeight="true" outlineLevel="0" collapsed="false">
      <c r="A21" s="6" t="n">
        <v>17</v>
      </c>
      <c r="B21" s="7" t="s">
        <v>168</v>
      </c>
      <c r="C21" s="8" t="s">
        <v>169</v>
      </c>
      <c r="D21" s="9" t="s">
        <v>170</v>
      </c>
      <c r="E21" s="7" t="s">
        <v>46</v>
      </c>
      <c r="F21" s="10" t="n">
        <v>31962</v>
      </c>
      <c r="G21" s="11" t="n">
        <f aca="true">IF(F21="","",DATEDIF(F21,TODAY(),"Y"))</f>
        <v>38</v>
      </c>
      <c r="H21" s="8" t="s">
        <v>31</v>
      </c>
      <c r="I21" s="9" t="s">
        <v>171</v>
      </c>
      <c r="J21" s="7" t="s">
        <v>33</v>
      </c>
      <c r="K21" s="12" t="s">
        <v>90</v>
      </c>
      <c r="L21" s="13" t="s">
        <v>70</v>
      </c>
      <c r="M21" s="7" t="s">
        <v>36</v>
      </c>
      <c r="N21" s="10" t="n">
        <v>42109</v>
      </c>
      <c r="O21" s="14" t="n">
        <f aca="true">IF(N21="","",DATEDIF(N21,TODAY(),"Y"))</f>
        <v>11</v>
      </c>
      <c r="P21" s="15" t="n">
        <f aca="true">IF(N21="","",DATE(YEAR(TODAY())+IF(DATE(YEAR(TODAY()),MONTH(N21),DAY(N21))&lt;=TODAY(),1,0),MONTH(N21),DAY(N21)))</f>
        <v>46492</v>
      </c>
      <c r="Q21" s="13" t="s">
        <v>37</v>
      </c>
      <c r="R21" s="16" t="s">
        <v>38</v>
      </c>
      <c r="S21" s="14" t="str">
        <f aca="true">IF(OR(Q21="Unbefristet",R21=""),"–",IF(R21&lt;TODAY(),"Abgelaufen ⛔",TEXT(R21-TODAY(),"0")&amp;" Tage"))</f>
        <v>–</v>
      </c>
      <c r="T21" s="13" t="s">
        <v>91</v>
      </c>
      <c r="U21" s="13" t="n">
        <v>20</v>
      </c>
      <c r="V21" s="12" t="s">
        <v>172</v>
      </c>
      <c r="W21" s="12" t="s">
        <v>173</v>
      </c>
      <c r="X21" s="33" t="s">
        <v>174</v>
      </c>
      <c r="Y21" s="12" t="s">
        <v>175</v>
      </c>
    </row>
    <row r="22" customFormat="false" ht="21.75" hidden="false" customHeight="true" outlineLevel="0" collapsed="false">
      <c r="A22" s="18" t="n">
        <v>18</v>
      </c>
      <c r="B22" s="19" t="s">
        <v>176</v>
      </c>
      <c r="C22" s="20" t="s">
        <v>177</v>
      </c>
      <c r="D22" s="21" t="s">
        <v>178</v>
      </c>
      <c r="E22" s="19" t="s">
        <v>30</v>
      </c>
      <c r="F22" s="22" t="n">
        <v>37054</v>
      </c>
      <c r="G22" s="23" t="n">
        <f aca="true">IF(F22="","",DATEDIF(F22,TODAY(),"Y"))</f>
        <v>25</v>
      </c>
      <c r="H22" s="20" t="s">
        <v>57</v>
      </c>
      <c r="I22" s="21" t="s">
        <v>179</v>
      </c>
      <c r="J22" s="19" t="s">
        <v>33</v>
      </c>
      <c r="K22" s="24" t="s">
        <v>59</v>
      </c>
      <c r="L22" s="25" t="s">
        <v>35</v>
      </c>
      <c r="M22" s="19" t="s">
        <v>60</v>
      </c>
      <c r="N22" s="22" t="n">
        <v>45931</v>
      </c>
      <c r="O22" s="26" t="n">
        <f aca="true">IF(N22="","",DATEDIF(N22,TODAY(),"Y"))</f>
        <v>0</v>
      </c>
      <c r="P22" s="27" t="n">
        <f aca="true">IF(N22="","",DATE(YEAR(TODAY())+IF(DATE(YEAR(TODAY()),MONTH(N22),DAY(N22))&lt;=TODAY(),1,0),MONTH(N22),DAY(N22)))</f>
        <v>46296</v>
      </c>
      <c r="Q22" s="25" t="s">
        <v>179</v>
      </c>
      <c r="R22" s="22" t="n">
        <v>46265</v>
      </c>
      <c r="S22" s="26" t="str">
        <f aca="true">IF(OR(Q22="Unbefristet",R22=""),"–",IF(R22&lt;TODAY(),"Abgelaufen ⛔",TEXT(R22-TODAY(),"0")&amp;" Tage"))</f>
        <v>67 Tage</v>
      </c>
      <c r="T22" s="25" t="s">
        <v>91</v>
      </c>
      <c r="U22" s="25" t="n">
        <v>20</v>
      </c>
      <c r="V22" s="24" t="s">
        <v>180</v>
      </c>
      <c r="W22" s="24" t="s">
        <v>181</v>
      </c>
      <c r="X22" s="29" t="s">
        <v>42</v>
      </c>
      <c r="Y22" s="24" t="s">
        <v>182</v>
      </c>
    </row>
    <row r="25" customFormat="false" ht="19.5" hidden="false" customHeight="true" outlineLevel="0" collapsed="false">
      <c r="A25" s="34" t="s">
        <v>183</v>
      </c>
      <c r="B25" s="34"/>
      <c r="C25" s="34"/>
      <c r="D25" s="35" t="s">
        <v>184</v>
      </c>
      <c r="E25" s="35"/>
      <c r="F25" s="35"/>
      <c r="G25" s="36" t="s">
        <v>185</v>
      </c>
      <c r="H25" s="36"/>
      <c r="I25" s="36"/>
      <c r="J25" s="37" t="s">
        <v>186</v>
      </c>
      <c r="K25" s="37"/>
      <c r="L25" s="37"/>
    </row>
    <row r="26" customFormat="false" ht="19.5" hidden="false" customHeight="true" outlineLevel="0" collapsed="false">
      <c r="D26" s="38" t="s">
        <v>187</v>
      </c>
      <c r="E26" s="38"/>
      <c r="F26" s="38"/>
      <c r="G26" s="39" t="s">
        <v>188</v>
      </c>
      <c r="H26" s="39"/>
      <c r="I26" s="39"/>
      <c r="J26" s="40" t="s">
        <v>189</v>
      </c>
      <c r="K26" s="40"/>
      <c r="L26" s="40"/>
    </row>
    <row r="27" customFormat="false" ht="19.5" hidden="false" customHeight="true" outlineLevel="0" collapsed="false">
      <c r="D27" s="41" t="s">
        <v>190</v>
      </c>
      <c r="E27" s="41"/>
      <c r="F27" s="41"/>
    </row>
    <row r="29" customFormat="false" ht="15" hidden="false" customHeight="false" outlineLevel="0" collapsed="false">
      <c r="A29" s="42" t="s">
        <v>191</v>
      </c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</row>
  </sheetData>
  <autoFilter ref="A4:Y4"/>
  <mergeCells count="11">
    <mergeCell ref="A1:Y1"/>
    <mergeCell ref="A2:R2"/>
    <mergeCell ref="A25:C25"/>
    <mergeCell ref="D25:F25"/>
    <mergeCell ref="G25:I25"/>
    <mergeCell ref="J25:L25"/>
    <mergeCell ref="D26:F26"/>
    <mergeCell ref="G26:I26"/>
    <mergeCell ref="J26:L26"/>
    <mergeCell ref="D27:F27"/>
    <mergeCell ref="A29:O29"/>
  </mergeCells>
  <conditionalFormatting sqref="A5:Y22">
    <cfRule type="expression" priority="2" aboveAverage="0" equalAverage="0" bottom="0" percent="0" rank="0" text="" dxfId="2">
      <formula>$X5="Ausgeschieden"</formula>
    </cfRule>
    <cfRule type="expression" priority="3" aboveAverage="0" equalAverage="0" bottom="0" percent="0" rank="0" text="" dxfId="3">
      <formula>$X5="Elternzeit"</formula>
    </cfRule>
    <cfRule type="expression" priority="4" aboveAverage="0" equalAverage="0" bottom="0" percent="0" rank="0" text="" dxfId="4">
      <formula>$X5="Probezeit"</formula>
    </cfRule>
  </conditionalFormatting>
  <conditionalFormatting sqref="R5:R22">
    <cfRule type="expression" priority="5" aboveAverage="0" equalAverage="0" bottom="0" percent="0" rank="0" text="" dxfId="5">
      <formula>AND(R5&lt;&gt;"–",ISNUMBER(R5),R5&lt;TODAY())</formula>
    </cfRule>
    <cfRule type="expression" priority="6" aboveAverage="0" equalAverage="0" bottom="0" percent="0" rank="0" text="" dxfId="6">
      <formula>AND(ISNUMBER(R5),R5&gt;=TODAY(),R5-TODAY()&lt;=90)</formula>
    </cfRule>
    <cfRule type="expression" priority="7" aboveAverage="0" equalAverage="0" bottom="0" percent="0" rank="0" text="" dxfId="7">
      <formula>AND(ISNUMBER(R5),R5&gt;=TODAY(),R5-TODAY()&lt;=180)</formula>
    </cfRule>
  </conditionalFormatting>
  <dataValidations count="7">
    <dataValidation allowBlank="true" error="Bitte einen Wert aus der Liste wählen." errorStyle="stop" errorTitle="Auswahl" operator="between" showDropDown="false" showErrorMessage="false" showInputMessage="false" sqref="E5:E500" type="list">
      <formula1>"männlich,weiblich,divers"</formula1>
      <formula2>0</formula2>
    </dataValidation>
    <dataValidation allowBlank="true" error="Bitte einen Wert aus der Liste wählen." errorStyle="stop" errorTitle="Auswahl" operator="between" showDropDown="false" showErrorMessage="false" showInputMessage="false" sqref="H5:H500" type="list">
      <formula1>"Finanzen,Marketing,Vertrieb,IT,Personal,Einkauf,Recht &amp; Compliance,Geschäftsleitung,Produktion,Sonstiges"</formula1>
      <formula2>0</formula2>
    </dataValidation>
    <dataValidation allowBlank="true" error="Bitte einen Wert aus der Liste wählen." errorStyle="stop" errorTitle="Auswahl" operator="between" showDropDown="false" showErrorMessage="false" showInputMessage="false" sqref="J5:J500" type="list">
      <formula1>"Ja,Nein"</formula1>
      <formula2>0</formula2>
    </dataValidation>
    <dataValidation allowBlank="true" error="Bitte einen Wert aus der Liste wählen." errorStyle="stop" errorTitle="Auswahl" operator="between" showDropDown="false" showErrorMessage="false" showInputMessage="false" sqref="L5:L500" type="list">
      <formula1>"Berlin,Hamburg,München,Frankfurt,Stuttgart,Köln,Düsseldorf,Remote,Sonstiges"</formula1>
      <formula2>0</formula2>
    </dataValidation>
    <dataValidation allowBlank="true" error="Bitte einen Wert aus der Liste wählen." errorStyle="stop" errorTitle="Auswahl" operator="between" showDropDown="false" showErrorMessage="false" showInputMessage="false" sqref="Q5:Q500" type="list">
      <formula1>"Unbefristet,Befristet,Minijob,Werkstudent,Praktikum"</formula1>
      <formula2>0</formula2>
    </dataValidation>
    <dataValidation allowBlank="true" error="Bitte einen Wert aus der Liste wählen." errorStyle="stop" errorTitle="Auswahl" operator="between" showDropDown="false" showErrorMessage="false" showInputMessage="false" sqref="T5:T500" type="list">
      <formula1>"Vollzeit,Teilzeit,Minijob"</formula1>
      <formula2>0</formula2>
    </dataValidation>
    <dataValidation allowBlank="true" error="Bitte einen Wert aus der Liste wählen." errorStyle="stop" errorTitle="Auswahl" operator="between" showDropDown="false" showErrorMessage="false" showInputMessage="false" sqref="X5:X500" type="list">
      <formula1>"Aktiv,Probezeit,Elternzeit,Ausgeschieden"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148F77"/>
    <pageSetUpPr fitToPage="false"/>
  </sheetPr>
  <dimension ref="A1:I4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3" topLeftCell="A4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2"/>
    <col collapsed="false" customWidth="true" hidden="false" outlineLevel="0" max="2" min="2" style="0" width="16"/>
    <col collapsed="false" customWidth="true" hidden="false" outlineLevel="0" max="3" min="3" style="0" width="14"/>
    <col collapsed="false" customWidth="true" hidden="false" outlineLevel="0" max="4" min="4" style="0" width="22"/>
    <col collapsed="false" customWidth="true" hidden="false" outlineLevel="0" max="5" min="5" style="0" width="16"/>
    <col collapsed="false" customWidth="true" hidden="false" outlineLevel="0" max="6" min="6" style="0" width="14"/>
    <col collapsed="false" customWidth="true" hidden="false" outlineLevel="0" max="7" min="7" style="0" width="22"/>
    <col collapsed="false" customWidth="true" hidden="false" outlineLevel="0" max="8" min="8" style="0" width="16"/>
    <col collapsed="false" customWidth="true" hidden="false" outlineLevel="0" max="9" min="9" style="0" width="3"/>
  </cols>
  <sheetData>
    <row r="1" customFormat="false" ht="45.75" hidden="false" customHeight="true" outlineLevel="0" collapsed="false">
      <c r="A1" s="43" t="s">
        <v>192</v>
      </c>
      <c r="B1" s="43"/>
      <c r="C1" s="43"/>
      <c r="D1" s="43"/>
      <c r="E1" s="43"/>
      <c r="F1" s="43"/>
      <c r="G1" s="43"/>
      <c r="H1" s="43"/>
      <c r="I1" s="43"/>
    </row>
    <row r="2" customFormat="false" ht="21.75" hidden="false" customHeight="true" outlineLevel="0" collapsed="false">
      <c r="A2" s="2" t="s">
        <v>193</v>
      </c>
      <c r="B2" s="2"/>
      <c r="C2" s="2"/>
      <c r="D2" s="2"/>
      <c r="E2" s="2"/>
      <c r="F2" s="2"/>
      <c r="G2" s="2"/>
      <c r="H2" s="2"/>
      <c r="I2" s="2"/>
    </row>
    <row r="3" customFormat="false" ht="4.5" hidden="false" customHeight="true" outlineLevel="0" collapsed="false">
      <c r="A3" s="4"/>
      <c r="B3" s="4"/>
      <c r="C3" s="4"/>
      <c r="D3" s="4"/>
      <c r="E3" s="4"/>
      <c r="F3" s="4"/>
      <c r="G3" s="4"/>
      <c r="H3" s="4"/>
      <c r="I3" s="4"/>
    </row>
    <row r="4" customFormat="false" ht="21.75" hidden="false" customHeight="true" outlineLevel="0" collapsed="false">
      <c r="A4" s="44" t="s">
        <v>194</v>
      </c>
      <c r="B4" s="44" t="s">
        <v>195</v>
      </c>
      <c r="C4" s="44" t="s">
        <v>174</v>
      </c>
      <c r="D4" s="44" t="s">
        <v>196</v>
      </c>
      <c r="E4" s="44" t="s">
        <v>166</v>
      </c>
    </row>
    <row r="5" customFormat="false" ht="30" hidden="false" customHeight="true" outlineLevel="0" collapsed="false">
      <c r="A5" s="45" t="n">
        <f aca="false">COUNTA(Mitarbeiterliste!B$5:B$500)</f>
        <v>18</v>
      </c>
      <c r="B5" s="45" t="n">
        <f aca="false">COUNTIF(Mitarbeiterliste!X$5:X$500,"Aktiv")+COUNTIF(Mitarbeiterliste!X$5:X$500,"Probezeit")</f>
        <v>16</v>
      </c>
      <c r="C5" s="45" t="n">
        <f aca="false">COUNTIF(Mitarbeiterliste!X$5:X$500,"Elternzeit")</f>
        <v>1</v>
      </c>
      <c r="D5" s="45" t="n">
        <f aca="false">COUNTIF(Mitarbeiterliste!J$5:J$500,"Ja")</f>
        <v>4</v>
      </c>
      <c r="E5" s="45" t="n">
        <f aca="false">COUNTIF(Mitarbeiterliste!X$5:X$500,"Ausgeschieden")</f>
        <v>1</v>
      </c>
    </row>
    <row r="6" customFormat="false" ht="21.75" hidden="false" customHeight="true" outlineLevel="0" collapsed="false">
      <c r="A6" s="46" t="s">
        <v>197</v>
      </c>
      <c r="B6" s="46" t="s">
        <v>198</v>
      </c>
      <c r="C6" s="46" t="s">
        <v>199</v>
      </c>
      <c r="D6" s="46" t="s">
        <v>200</v>
      </c>
      <c r="E6" s="46" t="s">
        <v>201</v>
      </c>
    </row>
    <row r="7" customFormat="false" ht="30" hidden="false" customHeight="true" outlineLevel="0" collapsed="false">
      <c r="A7" s="47" t="n">
        <f aca="false">IFERROR(ROUND(AVERAGEIF(Mitarbeiterliste!X$5:X$500,"&lt;&gt;Ausgeschieden",Mitarbeiterliste!G$5:G$500),1),"–")</f>
        <v>39.7</v>
      </c>
      <c r="B7" s="47" t="n">
        <f aca="false">IFERROR(ROUND(AVERAGEIF(Mitarbeiterliste!X$5:X$500,"&lt;&gt;Ausgeschieden",Mitarbeiterliste!O$5:O$500),1),"–")</f>
        <v>9.9</v>
      </c>
      <c r="C7" s="47" t="str">
        <f aca="false">IFERROR(TEXT(COUNTIFS(Mitarbeiterliste!E$5:E$500,"weiblich",Mitarbeiterliste!X$5:X$500,"&lt;&gt;Ausgeschieden")/MAX(1,COUNTA(Mitarbeiterliste!B$5:B$500)-COUNTIF(Mitarbeiterliste!X$5:X$500,"Ausgeschieden")),"0%"),"–")</f>
        <v>47%</v>
      </c>
      <c r="D7" s="47" t="n">
        <f aca="true">COUNTIFS(Mitarbeiterliste!R$5:R$500,"&gt;="&amp;TODAY(),Mitarbeiterliste!R$5:R$500,"&lt;="&amp;(TODAY()+90))</f>
        <v>1</v>
      </c>
      <c r="E7" s="47" t="n">
        <f aca="true">COUNTIFS(Mitarbeiterliste!R$5:R$500,"&gt;="&amp;TODAY(),Mitarbeiterliste!R$5:R$500,"&lt;="&amp;(TODAY()+180))</f>
        <v>2</v>
      </c>
    </row>
    <row r="8" customFormat="false" ht="12" hidden="false" customHeight="true" outlineLevel="0" collapsed="false"/>
    <row r="9" customFormat="false" ht="24" hidden="false" customHeight="true" outlineLevel="0" collapsed="false">
      <c r="A9" s="48" t="s">
        <v>202</v>
      </c>
      <c r="B9" s="48"/>
      <c r="C9" s="48"/>
      <c r="D9" s="48"/>
      <c r="E9" s="48"/>
      <c r="F9" s="48"/>
      <c r="G9" s="48"/>
      <c r="H9" s="48"/>
    </row>
    <row r="10" customFormat="false" ht="21.75" hidden="false" customHeight="true" outlineLevel="0" collapsed="false">
      <c r="A10" s="49" t="s">
        <v>9</v>
      </c>
      <c r="B10" s="50" t="s">
        <v>203</v>
      </c>
      <c r="C10" s="50" t="s">
        <v>204</v>
      </c>
    </row>
    <row r="11" customFormat="false" ht="19.5" hidden="false" customHeight="true" outlineLevel="0" collapsed="false">
      <c r="A11" s="51" t="s">
        <v>31</v>
      </c>
      <c r="B11" s="52" t="n">
        <f aca="false">COUNTIFS(Mitarbeiterliste!H$5:H$500,A11,Mitarbeiterliste!X$5:X$500,"&lt;&gt;Ausgeschieden")</f>
        <v>3</v>
      </c>
      <c r="C11" s="53" t="n">
        <f aca="false">IFERROR(B11/MAX(1,SUM(B$11:B$18)),"–")</f>
        <v>0.176470588235294</v>
      </c>
    </row>
    <row r="12" customFormat="false" ht="19.5" hidden="false" customHeight="true" outlineLevel="0" collapsed="false">
      <c r="A12" s="54" t="s">
        <v>47</v>
      </c>
      <c r="B12" s="55" t="n">
        <f aca="false">COUNTIFS(Mitarbeiterliste!H$5:H$500,A12,Mitarbeiterliste!X$5:X$500,"&lt;&gt;Ausgeschieden")</f>
        <v>2</v>
      </c>
      <c r="C12" s="56" t="n">
        <f aca="false">IFERROR(B12/MAX(1,SUM(B$11:B$18)),"–")</f>
        <v>0.117647058823529</v>
      </c>
    </row>
    <row r="13" customFormat="false" ht="19.5" hidden="false" customHeight="true" outlineLevel="0" collapsed="false">
      <c r="A13" s="51" t="s">
        <v>77</v>
      </c>
      <c r="B13" s="52" t="n">
        <f aca="false">COUNTIFS(Mitarbeiterliste!H$5:H$500,A13,Mitarbeiterliste!X$5:X$500,"&lt;&gt;Ausgeschieden")</f>
        <v>3</v>
      </c>
      <c r="C13" s="53" t="n">
        <f aca="false">IFERROR(B13/MAX(1,SUM(B$11:B$18)),"–")</f>
        <v>0.176470588235294</v>
      </c>
    </row>
    <row r="14" customFormat="false" ht="19.5" hidden="false" customHeight="true" outlineLevel="0" collapsed="false">
      <c r="A14" s="54" t="s">
        <v>57</v>
      </c>
      <c r="B14" s="55" t="n">
        <f aca="false">COUNTIFS(Mitarbeiterliste!H$5:H$500,A14,Mitarbeiterliste!X$5:X$500,"&lt;&gt;Ausgeschieden")</f>
        <v>4</v>
      </c>
      <c r="C14" s="56" t="n">
        <f aca="false">IFERROR(B14/MAX(1,SUM(B$11:B$18)),"–")</f>
        <v>0.235294117647059</v>
      </c>
    </row>
    <row r="15" customFormat="false" ht="19.5" hidden="false" customHeight="true" outlineLevel="0" collapsed="false">
      <c r="A15" s="51" t="s">
        <v>67</v>
      </c>
      <c r="B15" s="52" t="n">
        <f aca="false">COUNTIFS(Mitarbeiterliste!H$5:H$500,A15,Mitarbeiterliste!X$5:X$500,"&lt;&gt;Ausgeschieden")</f>
        <v>2</v>
      </c>
      <c r="C15" s="53" t="n">
        <f aca="false">IFERROR(B15/MAX(1,SUM(B$11:B$18)),"–")</f>
        <v>0.117647058823529</v>
      </c>
    </row>
    <row r="16" customFormat="false" ht="19.5" hidden="false" customHeight="true" outlineLevel="0" collapsed="false">
      <c r="A16" s="54" t="s">
        <v>112</v>
      </c>
      <c r="B16" s="55" t="n">
        <f aca="false">COUNTIFS(Mitarbeiterliste!H$5:H$500,A16,Mitarbeiterliste!X$5:X$500,"&lt;&gt;Ausgeschieden")</f>
        <v>1</v>
      </c>
      <c r="C16" s="56" t="n">
        <f aca="false">IFERROR(B16/MAX(1,SUM(B$11:B$18)),"–")</f>
        <v>0.0588235294117647</v>
      </c>
    </row>
    <row r="17" customFormat="false" ht="19.5" hidden="false" customHeight="true" outlineLevel="0" collapsed="false">
      <c r="A17" s="51" t="s">
        <v>134</v>
      </c>
      <c r="B17" s="52" t="n">
        <f aca="false">COUNTIFS(Mitarbeiterliste!H$5:H$500,A17,Mitarbeiterliste!X$5:X$500,"&lt;&gt;Ausgeschieden")</f>
        <v>1</v>
      </c>
      <c r="C17" s="53" t="n">
        <f aca="false">IFERROR(B17/MAX(1,SUM(B$11:B$18)),"–")</f>
        <v>0.0588235294117647</v>
      </c>
    </row>
    <row r="18" customFormat="false" ht="19.5" hidden="false" customHeight="true" outlineLevel="0" collapsed="false">
      <c r="A18" s="54" t="s">
        <v>149</v>
      </c>
      <c r="B18" s="55" t="n">
        <f aca="false">COUNTIFS(Mitarbeiterliste!H$5:H$500,A18,Mitarbeiterliste!X$5:X$500,"&lt;&gt;Ausgeschieden")</f>
        <v>1</v>
      </c>
      <c r="C18" s="56" t="n">
        <f aca="false">IFERROR(B18/MAX(1,SUM(B$11:B$18)),"–")</f>
        <v>0.0588235294117647</v>
      </c>
    </row>
    <row r="20" customFormat="false" ht="12" hidden="false" customHeight="true" outlineLevel="0" collapsed="false"/>
    <row r="21" customFormat="false" ht="24" hidden="false" customHeight="true" outlineLevel="0" collapsed="false">
      <c r="D21" s="48" t="s">
        <v>205</v>
      </c>
      <c r="E21" s="48"/>
      <c r="F21" s="48"/>
      <c r="G21" s="48" t="s">
        <v>206</v>
      </c>
      <c r="H21" s="48"/>
    </row>
    <row r="22" customFormat="false" ht="21.75" hidden="false" customHeight="true" outlineLevel="0" collapsed="false">
      <c r="D22" s="49" t="s">
        <v>18</v>
      </c>
      <c r="E22" s="50" t="s">
        <v>203</v>
      </c>
      <c r="F22" s="50" t="s">
        <v>204</v>
      </c>
      <c r="G22" s="49" t="s">
        <v>13</v>
      </c>
      <c r="H22" s="50" t="s">
        <v>203</v>
      </c>
    </row>
    <row r="23" customFormat="false" ht="19.5" hidden="false" customHeight="true" outlineLevel="0" collapsed="false">
      <c r="D23" s="51" t="s">
        <v>37</v>
      </c>
      <c r="E23" s="52" t="n">
        <f aca="false">COUNTIF(Mitarbeiterliste!Q$5:Q$500,D23)</f>
        <v>13</v>
      </c>
      <c r="F23" s="53" t="n">
        <f aca="false">IFERROR(E23/MAX(1,SUM(E$23:E$27)),"–")</f>
        <v>0.722222222222222</v>
      </c>
      <c r="G23" s="51" t="s">
        <v>35</v>
      </c>
      <c r="H23" s="52" t="n">
        <f aca="false">COUNTIFS(Mitarbeiterliste!L$5:L$500,G23,Mitarbeiterliste!X$5:X$500,"&lt;&gt;Ausgeschieden")</f>
        <v>6</v>
      </c>
    </row>
    <row r="24" customFormat="false" ht="19.5" hidden="false" customHeight="true" outlineLevel="0" collapsed="false">
      <c r="D24" s="54" t="s">
        <v>82</v>
      </c>
      <c r="E24" s="55" t="n">
        <f aca="false">COUNTIF(Mitarbeiterliste!Q$5:Q$500,D24)</f>
        <v>4</v>
      </c>
      <c r="F24" s="56" t="n">
        <f aca="false">IFERROR(E24/MAX(1,SUM(E$23:E$27)),"–")</f>
        <v>0.222222222222222</v>
      </c>
      <c r="G24" s="54" t="s">
        <v>50</v>
      </c>
      <c r="H24" s="55" t="n">
        <f aca="false">COUNTIFS(Mitarbeiterliste!L$5:L$500,G24,Mitarbeiterliste!X$5:X$500,"&lt;&gt;Ausgeschieden")</f>
        <v>3</v>
      </c>
    </row>
    <row r="25" customFormat="false" ht="19.5" hidden="false" customHeight="true" outlineLevel="0" collapsed="false">
      <c r="D25" s="51" t="s">
        <v>179</v>
      </c>
      <c r="E25" s="52" t="n">
        <f aca="false">COUNTIF(Mitarbeiterliste!Q$5:Q$500,D25)</f>
        <v>1</v>
      </c>
      <c r="F25" s="53" t="n">
        <f aca="false">IFERROR(E25/MAX(1,SUM(E$23:E$27)),"–")</f>
        <v>0.0555555555555556</v>
      </c>
      <c r="G25" s="51" t="s">
        <v>80</v>
      </c>
      <c r="H25" s="52" t="n">
        <f aca="false">COUNTIFS(Mitarbeiterliste!L$5:L$500,G25,Mitarbeiterliste!X$5:X$500,"&lt;&gt;Ausgeschieden")</f>
        <v>3</v>
      </c>
    </row>
    <row r="26" customFormat="false" ht="19.5" hidden="false" customHeight="true" outlineLevel="0" collapsed="false">
      <c r="D26" s="54" t="s">
        <v>207</v>
      </c>
      <c r="E26" s="55" t="n">
        <f aca="false">COUNTIF(Mitarbeiterliste!Q$5:Q$500,D26)</f>
        <v>0</v>
      </c>
      <c r="F26" s="56" t="n">
        <f aca="false">IFERROR(E26/MAX(1,SUM(E$23:E$27)),"–")</f>
        <v>0</v>
      </c>
      <c r="G26" s="54" t="s">
        <v>70</v>
      </c>
      <c r="H26" s="55" t="n">
        <f aca="false">COUNTIFS(Mitarbeiterliste!L$5:L$500,G26,Mitarbeiterliste!X$5:X$500,"&lt;&gt;Ausgeschieden")</f>
        <v>4</v>
      </c>
    </row>
    <row r="27" customFormat="false" ht="19.5" hidden="false" customHeight="true" outlineLevel="0" collapsed="false">
      <c r="D27" s="51" t="s">
        <v>208</v>
      </c>
      <c r="E27" s="52" t="n">
        <f aca="false">COUNTIF(Mitarbeiterliste!Q$5:Q$500,D27)</f>
        <v>0</v>
      </c>
      <c r="F27" s="53" t="n">
        <f aca="false">IFERROR(E27/MAX(1,SUM(E$23:E$27)),"–")</f>
        <v>0</v>
      </c>
      <c r="G27" s="51" t="s">
        <v>122</v>
      </c>
      <c r="H27" s="52" t="n">
        <f aca="false">COUNTIFS(Mitarbeiterliste!L$5:L$500,G27,Mitarbeiterliste!X$5:X$500,"&lt;&gt;Ausgeschieden")</f>
        <v>1</v>
      </c>
    </row>
    <row r="28" customFormat="false" ht="15" hidden="false" customHeight="false" outlineLevel="0" collapsed="false">
      <c r="G28" s="54" t="s">
        <v>164</v>
      </c>
      <c r="H28" s="55" t="n">
        <f aca="false">COUNTIFS(Mitarbeiterliste!L$5:L$500,G28,Mitarbeiterliste!X$5:X$500,"&lt;&gt;Ausgeschieden")</f>
        <v>0</v>
      </c>
    </row>
    <row r="29" customFormat="false" ht="12" hidden="false" customHeight="true" outlineLevel="0" collapsed="false"/>
    <row r="30" customFormat="false" ht="24" hidden="false" customHeight="true" outlineLevel="0" collapsed="false">
      <c r="A30" s="48" t="s">
        <v>209</v>
      </c>
      <c r="B30" s="48"/>
      <c r="C30" s="48"/>
    </row>
    <row r="31" customFormat="false" ht="21.75" hidden="false" customHeight="true" outlineLevel="0" collapsed="false">
      <c r="A31" s="49" t="s">
        <v>210</v>
      </c>
      <c r="B31" s="50" t="s">
        <v>203</v>
      </c>
      <c r="C31" s="50" t="s">
        <v>204</v>
      </c>
    </row>
    <row r="32" customFormat="false" ht="19.5" hidden="false" customHeight="true" outlineLevel="0" collapsed="false">
      <c r="A32" s="51" t="s">
        <v>39</v>
      </c>
      <c r="B32" s="52" t="n">
        <f aca="false">COUNTIFS(Mitarbeiterliste!T$5:T$500,A32,Mitarbeiterliste!X$5:X$500,"&lt;&gt;Ausgeschieden")</f>
        <v>13</v>
      </c>
      <c r="C32" s="53" t="n">
        <f aca="false">IFERROR(B32/MAX(1,SUM(B$32:B$34)),"–")</f>
        <v>0.764705882352941</v>
      </c>
    </row>
    <row r="33" customFormat="false" ht="19.5" hidden="false" customHeight="true" outlineLevel="0" collapsed="false">
      <c r="A33" s="54" t="s">
        <v>91</v>
      </c>
      <c r="B33" s="55" t="n">
        <f aca="false">COUNTIFS(Mitarbeiterliste!T$5:T$500,A33,Mitarbeiterliste!X$5:X$500,"&lt;&gt;Ausgeschieden")</f>
        <v>4</v>
      </c>
      <c r="C33" s="56" t="n">
        <f aca="false">IFERROR(B33/MAX(1,SUM(B$32:B$34)),"–")</f>
        <v>0.235294117647059</v>
      </c>
    </row>
    <row r="34" customFormat="false" ht="19.5" hidden="false" customHeight="true" outlineLevel="0" collapsed="false">
      <c r="A34" s="51" t="s">
        <v>207</v>
      </c>
      <c r="B34" s="52" t="n">
        <f aca="false">COUNTIFS(Mitarbeiterliste!T$5:T$500,A34,Mitarbeiterliste!X$5:X$500,"&lt;&gt;Ausgeschieden")</f>
        <v>0</v>
      </c>
      <c r="C34" s="53" t="n">
        <f aca="false">IFERROR(B34/MAX(1,SUM(B$32:B$34)),"–")</f>
        <v>0</v>
      </c>
    </row>
    <row r="36" customFormat="false" ht="12" hidden="false" customHeight="true" outlineLevel="0" collapsed="false"/>
    <row r="37" customFormat="false" ht="24" hidden="false" customHeight="true" outlineLevel="0" collapsed="false">
      <c r="A37" s="48" t="s">
        <v>211</v>
      </c>
      <c r="B37" s="48"/>
      <c r="C37" s="48"/>
      <c r="D37" s="48"/>
      <c r="E37" s="48"/>
      <c r="F37" s="48"/>
      <c r="G37" s="48"/>
      <c r="H37" s="48"/>
    </row>
    <row r="38" customFormat="false" ht="21.75" hidden="false" customHeight="true" outlineLevel="0" collapsed="false">
      <c r="A38" s="49" t="s">
        <v>212</v>
      </c>
      <c r="B38" s="50" t="s">
        <v>203</v>
      </c>
      <c r="C38" s="50" t="s">
        <v>213</v>
      </c>
    </row>
    <row r="39" customFormat="false" ht="19.5" hidden="false" customHeight="true" outlineLevel="0" collapsed="false">
      <c r="A39" s="57" t="s">
        <v>214</v>
      </c>
      <c r="B39" s="58" t="n">
        <f aca="true">COUNTIFS(Mitarbeiterliste!R$5:R$500,"&lt;"&amp;TODAY(),Mitarbeiterliste!R$5:R$500,"&lt;&gt;"&amp;"–")</f>
        <v>1</v>
      </c>
      <c r="C39" s="59" t="s">
        <v>215</v>
      </c>
      <c r="D39" s="59"/>
      <c r="E39" s="59"/>
      <c r="F39" s="59"/>
      <c r="G39" s="59"/>
      <c r="H39" s="59"/>
    </row>
    <row r="40" customFormat="false" ht="19.5" hidden="false" customHeight="true" outlineLevel="0" collapsed="false">
      <c r="A40" s="60" t="s">
        <v>216</v>
      </c>
      <c r="B40" s="61" t="n">
        <f aca="true">COUNTIFS(Mitarbeiterliste!R$5:R$500,"&gt;="&amp;TODAY(),Mitarbeiterliste!R$5:R$500,"&lt;="&amp;(TODAY()+30))</f>
        <v>0</v>
      </c>
      <c r="C40" s="62" t="s">
        <v>217</v>
      </c>
      <c r="D40" s="62"/>
      <c r="E40" s="62"/>
      <c r="F40" s="62"/>
      <c r="G40" s="62"/>
      <c r="H40" s="62"/>
    </row>
    <row r="41" customFormat="false" ht="19.5" hidden="false" customHeight="true" outlineLevel="0" collapsed="false">
      <c r="A41" s="60" t="s">
        <v>218</v>
      </c>
      <c r="B41" s="61" t="n">
        <f aca="true">COUNTIFS(Mitarbeiterliste!R$5:R$500,"&gt;="&amp;TODAY(),Mitarbeiterliste!R$5:R$500,"&lt;="&amp;(TODAY()+90))</f>
        <v>1</v>
      </c>
      <c r="C41" s="62" t="s">
        <v>219</v>
      </c>
      <c r="D41" s="62"/>
      <c r="E41" s="62"/>
      <c r="F41" s="62"/>
      <c r="G41" s="62"/>
      <c r="H41" s="62"/>
    </row>
    <row r="42" customFormat="false" ht="19.5" hidden="false" customHeight="true" outlineLevel="0" collapsed="false">
      <c r="A42" s="63" t="s">
        <v>220</v>
      </c>
      <c r="B42" s="64" t="n">
        <f aca="true">COUNTIFS(Mitarbeiterliste!R$5:R$500,"&gt;="&amp;TODAY(),Mitarbeiterliste!R$5:R$500,"&lt;="&amp;(TODAY()+180))</f>
        <v>2</v>
      </c>
      <c r="C42" s="65" t="s">
        <v>221</v>
      </c>
      <c r="D42" s="65"/>
      <c r="E42" s="65"/>
      <c r="F42" s="65"/>
      <c r="G42" s="65"/>
      <c r="H42" s="65"/>
    </row>
    <row r="43" customFormat="false" ht="12" hidden="false" customHeight="true" outlineLevel="0" collapsed="false"/>
    <row r="44" customFormat="false" ht="15" hidden="false" customHeight="false" outlineLevel="0" collapsed="false">
      <c r="A44" s="42" t="s">
        <v>222</v>
      </c>
      <c r="B44" s="42"/>
      <c r="C44" s="42"/>
      <c r="D44" s="42"/>
      <c r="E44" s="42"/>
      <c r="F44" s="42"/>
      <c r="G44" s="42"/>
      <c r="H44" s="42"/>
      <c r="I44" s="42"/>
    </row>
  </sheetData>
  <mergeCells count="12">
    <mergeCell ref="A1:I1"/>
    <mergeCell ref="A2:I2"/>
    <mergeCell ref="A9:H9"/>
    <mergeCell ref="D21:F21"/>
    <mergeCell ref="G21:H21"/>
    <mergeCell ref="A30:C30"/>
    <mergeCell ref="A37:H37"/>
    <mergeCell ref="C39:H39"/>
    <mergeCell ref="C40:H40"/>
    <mergeCell ref="C41:H41"/>
    <mergeCell ref="C42:H42"/>
    <mergeCell ref="A44:I44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2026-06-25T05:52:10Z</dcterms:created>
  <dc:creator>openpyxl</dc:creator>
  <dc:description/>
  <dc:language>en-US</dc:language>
  <cp:lastModifiedBy/>
  <dcterms:modified xsi:type="dcterms:W3CDTF">2026-06-25T05:52:10Z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