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shboard" sheetId="1" state="visible" r:id="rId3"/>
    <sheet name="Maschinenauslastung" sheetId="2" state="visible" r:id="rId4"/>
    <sheet name="Stammdaten" sheetId="3" state="visible" r:id="rId5"/>
  </sheets>
  <definedNames>
    <definedName function="false" hidden="false" localSheetId="0" name="_xlnm.Print_Area" vbProcedure="false">Dashboard!$A$1:$N$44</definedName>
    <definedName function="false" hidden="false" localSheetId="1" name="_xlnm.Print_Titles" vbProcedure="false">Maschinenauslastung!$1:$4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Unknown Author</author>
  </authors>
  <commentList>
    <comment ref="I4" authorId="0">
      <text>
        <r>
          <rPr>
            <sz val="10"/>
            <rFont val="Arial"/>
            <family val="2"/>
          </rPr>
          <t xml:space="preserve">Verfügbare Zeit = Kalenderzeit − geplante Stillstände (Wartung, Rüsten, Pausen).</t>
        </r>
      </text>
    </comment>
    <comment ref="L4" authorId="0">
      <text>
        <r>
          <rPr>
            <sz val="10"/>
            <rFont val="Arial"/>
            <family val="2"/>
          </rPr>
          <t xml:space="preserve">Auslastung = Betriebsstunden ÷ verfügbare Zeit.</t>
        </r>
      </text>
    </comment>
    <comment ref="M4" authorId="0">
      <text>
        <r>
          <rPr>
            <sz val="10"/>
            <rFont val="Arial"/>
            <family val="2"/>
          </rPr>
          <t xml:space="preserve">Verfügbarkeit = (verfügbare Zeit − ungeplanter Stillstand) ÷ verfügbare Zeit.</t>
        </r>
      </text>
    </comment>
    <comment ref="O4" authorId="0">
      <text>
        <r>
          <rPr>
            <sz val="10"/>
            <rFont val="Arial"/>
            <family val="2"/>
          </rPr>
          <t xml:space="preserve">Optimal ≥ 85 %, Gut ≥ 70 %, Niedrig ≥ 50 %, sonst Kritisch.</t>
        </r>
      </text>
    </comment>
  </commentList>
</comments>
</file>

<file path=xl/sharedStrings.xml><?xml version="1.0" encoding="utf-8"?>
<sst xmlns="http://schemas.openxmlformats.org/spreadsheetml/2006/main" count="168" uniqueCount="92">
  <si>
    <t xml:space="preserve">   DASHBOARD · MASCHINENAUSLASTUNG</t>
  </si>
  <si>
    <t xml:space="preserve">Ø Auslastung</t>
  </si>
  <si>
    <t xml:space="preserve">Ø Verfügbarkeit</t>
  </si>
  <si>
    <t xml:space="preserve">Betriebsstunden</t>
  </si>
  <si>
    <t xml:space="preserve">Ungepl. Stillstand</t>
  </si>
  <si>
    <t xml:space="preserve">Maschinen gesamt</t>
  </si>
  <si>
    <t xml:space="preserve">Aktive Maschinen</t>
  </si>
  <si>
    <t xml:space="preserve">AUSLASTUNG JE MASCHINE</t>
  </si>
  <si>
    <t xml:space="preserve">Maschine</t>
  </si>
  <si>
    <t xml:space="preserve">Betrieb</t>
  </si>
  <si>
    <t xml:space="preserve">Auslastung</t>
  </si>
  <si>
    <t xml:space="preserve">AUSLASTUNG JE STANDORT</t>
  </si>
  <si>
    <t xml:space="preserve">Standort</t>
  </si>
  <si>
    <t xml:space="preserve">Verfügbar</t>
  </si>
  <si>
    <t xml:space="preserve">Halle A</t>
  </si>
  <si>
    <t xml:space="preserve">Halle B</t>
  </si>
  <si>
    <t xml:space="preserve">Halle C</t>
  </si>
  <si>
    <t xml:space="preserve">Außenlager</t>
  </si>
  <si>
    <t xml:space="preserve">Gesamt</t>
  </si>
  <si>
    <t xml:space="preserve">STATUS-ÜBERSICHT</t>
  </si>
  <si>
    <t xml:space="preserve">Status</t>
  </si>
  <si>
    <t xml:space="preserve">Anzahl</t>
  </si>
  <si>
    <t xml:space="preserve">Anteil</t>
  </si>
  <si>
    <t xml:space="preserve">Aktiv</t>
  </si>
  <si>
    <t xml:space="preserve">Wartung</t>
  </si>
  <si>
    <t xml:space="preserve">Stillstand</t>
  </si>
  <si>
    <t xml:space="preserve">Reserve</t>
  </si>
  <si>
    <t xml:space="preserve">Ø AUSLASTUNG JE MONAT</t>
  </si>
  <si>
    <t xml:space="preserve">Kennzahl</t>
  </si>
  <si>
    <t xml:space="preserve">Jan</t>
  </si>
  <si>
    <t xml:space="preserve">Feb</t>
  </si>
  <si>
    <t xml:space="preserve">Mär</t>
  </si>
  <si>
    <t xml:space="preserve">Apr</t>
  </si>
  <si>
    <t xml:space="preserve">Mai</t>
  </si>
  <si>
    <t xml:space="preserve">Jun</t>
  </si>
  <si>
    <t xml:space="preserve">Jul</t>
  </si>
  <si>
    <t xml:space="preserve">Aug</t>
  </si>
  <si>
    <t xml:space="preserve">Sep</t>
  </si>
  <si>
    <t xml:space="preserve">Okt</t>
  </si>
  <si>
    <t xml:space="preserve">Nov</t>
  </si>
  <si>
    <t xml:space="preserve">Dez</t>
  </si>
  <si>
    <t xml:space="preserve">Alle Werte aktualisieren sich automatisch aus dem Blatt »Maschinenauslastung«. Dort neue Maschinen und Stunden eintragen.</t>
  </si>
  <si>
    <t xml:space="preserve">MASCHINENAUSLASTUNG</t>
  </si>
  <si>
    <t xml:space="preserve">Werk / Standort:</t>
  </si>
  <si>
    <t xml:space="preserve">Werk Nord</t>
  </si>
  <si>
    <t xml:space="preserve">Berichtsjahr:</t>
  </si>
  <si>
    <t xml:space="preserve">Stand:</t>
  </si>
  <si>
    <t xml:space="preserve">■ Eingabe (blau)   ■ Berechnet (grau)</t>
  </si>
  <si>
    <t xml:space="preserve">Nr.</t>
  </si>
  <si>
    <t xml:space="preserve">Typ</t>
  </si>
  <si>
    <t xml:space="preserve">Schicht</t>
  </si>
  <si>
    <t xml:space="preserve">Kalender-
zeit</t>
  </si>
  <si>
    <t xml:space="preserve">Geplante
Stillstände</t>
  </si>
  <si>
    <t xml:space="preserve">Verfügbare
Zeit</t>
  </si>
  <si>
    <t xml:space="preserve">Betriebs-
stunden</t>
  </si>
  <si>
    <t xml:space="preserve">Ungepl.
Stillstand</t>
  </si>
  <si>
    <t xml:space="preserve">Aus-
lastung</t>
  </si>
  <si>
    <t xml:space="preserve">Verfüg-
barkeit</t>
  </si>
  <si>
    <t xml:space="preserve">Ausschuss</t>
  </si>
  <si>
    <t xml:space="preserve">Bewertung</t>
  </si>
  <si>
    <t xml:space="preserve">Fräszentrum FZ-01</t>
  </si>
  <si>
    <t xml:space="preserve">CNC-Fräse</t>
  </si>
  <si>
    <t xml:space="preserve">3-Schicht</t>
  </si>
  <si>
    <t xml:space="preserve">Drehzentrum DZ-02</t>
  </si>
  <si>
    <t xml:space="preserve">CNC-Drehmaschine</t>
  </si>
  <si>
    <t xml:space="preserve">2-Schicht</t>
  </si>
  <si>
    <t xml:space="preserve">Laser LC-03</t>
  </si>
  <si>
    <t xml:space="preserve">Laserschneider</t>
  </si>
  <si>
    <t xml:space="preserve">Spritzguss SG-04</t>
  </si>
  <si>
    <t xml:space="preserve">Spritzguss</t>
  </si>
  <si>
    <t xml:space="preserve">Montagezelle MZ-05</t>
  </si>
  <si>
    <t xml:space="preserve">Montagezelle</t>
  </si>
  <si>
    <t xml:space="preserve">Schweißroboter SR-06</t>
  </si>
  <si>
    <t xml:space="preserve">Schweißroboter</t>
  </si>
  <si>
    <t xml:space="preserve">Presse PR-07</t>
  </si>
  <si>
    <t xml:space="preserve">Presse</t>
  </si>
  <si>
    <t xml:space="preserve">1-Schicht</t>
  </si>
  <si>
    <t xml:space="preserve">Verpackung VP-08</t>
  </si>
  <si>
    <t xml:space="preserve">Verpackung</t>
  </si>
  <si>
    <t xml:space="preserve">Fräszentrum FZ-09</t>
  </si>
  <si>
    <t xml:space="preserve">Drehzentrum DZ-10</t>
  </si>
  <si>
    <t xml:space="preserve">Laser LC-11</t>
  </si>
  <si>
    <t xml:space="preserve">Montagezelle MZ-12</t>
  </si>
  <si>
    <t xml:space="preserve">GESAMT / DURCHSCHNITT</t>
  </si>
  <si>
    <t xml:space="preserve">Auslastung je Monat:</t>
  </si>
  <si>
    <t xml:space="preserve">niedrig</t>
  </si>
  <si>
    <t xml:space="preserve">mittel</t>
  </si>
  <si>
    <t xml:space="preserve">hoch</t>
  </si>
  <si>
    <t xml:space="preserve">STAMMDATEN · AUSWAHLLISTEN</t>
  </si>
  <si>
    <t xml:space="preserve">Maschinentyp</t>
  </si>
  <si>
    <t xml:space="preserve">Schichtmodell</t>
  </si>
  <si>
    <t xml:space="preserve">Diese Listen speisen die Drop-down-Menüs im Blatt »Maschinenauslastung«. Einträge können ergänzt werden.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</si>
</sst>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\ %"/>
    <numFmt numFmtId="166" formatCode="#,##0&quot; h&quot;"/>
    <numFmt numFmtId="167" formatCode="0"/>
    <numFmt numFmtId="168" formatCode="0\ %"/>
    <numFmt numFmtId="169" formatCode="dd\.mm\.yyyy"/>
    <numFmt numFmtId="170" formatCode="0%"/>
  </numFmts>
  <fonts count="28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Calibri"/>
      <family val="0"/>
      <charset val="1"/>
    </font>
    <font>
      <sz val="10"/>
      <color rgb="FF5E6E76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20"/>
      <color rgb="FFE0A33E"/>
      <name val="Calibri"/>
      <family val="0"/>
      <charset val="1"/>
    </font>
    <font>
      <b val="true"/>
      <sz val="20"/>
      <color rgb="FF356074"/>
      <name val="Calibri"/>
      <family val="0"/>
      <charset val="1"/>
    </font>
    <font>
      <b val="true"/>
      <sz val="20"/>
      <color rgb="FF3E8E7E"/>
      <name val="Calibri"/>
      <family val="0"/>
      <charset val="1"/>
    </font>
    <font>
      <b val="true"/>
      <sz val="20"/>
      <color rgb="FFC0504D"/>
      <name val="Calibri"/>
      <family val="0"/>
      <charset val="1"/>
    </font>
    <font>
      <b val="true"/>
      <sz val="20"/>
      <color rgb="FF1F3A4D"/>
      <name val="Calibri"/>
      <family val="0"/>
      <charset val="1"/>
    </font>
    <font>
      <b val="true"/>
      <sz val="11"/>
      <color rgb="FFFFFFFF"/>
      <name val="Calibri"/>
      <family val="0"/>
      <charset val="1"/>
    </font>
    <font>
      <b val="true"/>
      <sz val="9"/>
      <color rgb="FF356074"/>
      <name val="Calibri"/>
      <family val="0"/>
      <charset val="1"/>
    </font>
    <font>
      <sz val="10"/>
      <color rgb="FF1C2B33"/>
      <name val="Calibri"/>
      <family val="0"/>
      <charset val="1"/>
    </font>
    <font>
      <sz val="9"/>
      <color rgb="FF1C2B33"/>
      <name val="Calibri"/>
      <family val="0"/>
      <charset val="1"/>
    </font>
    <font>
      <i val="true"/>
      <sz val="9"/>
      <color rgb="FF5E6E76"/>
      <name val="Calibri"/>
      <family val="0"/>
      <charset val="1"/>
    </font>
    <font>
      <b val="true"/>
      <sz val="10"/>
      <color rgb="FF1F4E79"/>
      <name val="Calibri"/>
      <family val="0"/>
      <charset val="1"/>
    </font>
    <font>
      <sz val="8"/>
      <color rgb="FF5E6E76"/>
      <name val="Calibri"/>
      <family val="0"/>
      <charset val="1"/>
    </font>
    <font>
      <b val="true"/>
      <sz val="9"/>
      <color rgb="FFFFFFFF"/>
      <name val="Calibri"/>
      <family val="0"/>
      <charset val="1"/>
    </font>
    <font>
      <sz val="10"/>
      <color rgb="FF1F4E79"/>
      <name val="Calibri"/>
      <family val="0"/>
      <charset val="1"/>
    </font>
    <font>
      <b val="true"/>
      <sz val="10"/>
      <color rgb="FF1C2B33"/>
      <name val="Calibri"/>
      <family val="0"/>
      <charset val="1"/>
    </font>
    <font>
      <b val="true"/>
      <sz val="9"/>
      <color rgb="FF1C2B33"/>
      <name val="Calibri"/>
      <family val="0"/>
      <charset val="1"/>
    </font>
    <font>
      <sz val="8"/>
      <color rgb="FF1F4E79"/>
      <name val="Calibri"/>
      <family val="0"/>
      <charset val="1"/>
    </font>
    <font>
      <b val="true"/>
      <sz val="8"/>
      <color rgb="FFFFFFFF"/>
      <name val="Calibri"/>
      <family val="0"/>
      <charset val="1"/>
    </font>
    <font>
      <sz val="9"/>
      <color rgb="FF5E6E76"/>
      <name val="Calibri"/>
      <family val="0"/>
      <charset val="1"/>
    </font>
    <font>
      <sz val="10"/>
      <name val="Arial"/>
      <family val="2"/>
    </font>
    <font>
      <b val="true"/>
      <sz val="13"/>
      <color rgb="FFFFFFFF"/>
      <name val="Calibri"/>
      <family val="0"/>
      <charset val="1"/>
    </font>
  </fonts>
  <fills count="14">
    <fill>
      <patternFill patternType="none"/>
    </fill>
    <fill>
      <patternFill patternType="gray125"/>
    </fill>
    <fill>
      <patternFill patternType="solid">
        <fgColor rgb="FF1F3A4D"/>
        <bgColor rgb="FF1C2B33"/>
      </patternFill>
    </fill>
    <fill>
      <patternFill patternType="solid">
        <fgColor rgb="FFE0A33E"/>
        <bgColor rgb="FFFF8080"/>
      </patternFill>
    </fill>
    <fill>
      <patternFill patternType="solid">
        <fgColor rgb="FF356074"/>
        <bgColor rgb="FF1F4E79"/>
      </patternFill>
    </fill>
    <fill>
      <patternFill patternType="solid">
        <fgColor rgb="FF3E8E7E"/>
        <bgColor rgb="FF5E6E76"/>
      </patternFill>
    </fill>
    <fill>
      <patternFill patternType="solid">
        <fgColor rgb="FFEFF3F5"/>
        <bgColor rgb="FFE8F0FB"/>
      </patternFill>
    </fill>
    <fill>
      <patternFill patternType="solid">
        <fgColor rgb="FFC0504D"/>
        <bgColor rgb="FF993366"/>
      </patternFill>
    </fill>
    <fill>
      <patternFill patternType="solid">
        <fgColor rgb="FFFFFFFF"/>
        <bgColor rgb="FFF7FAFB"/>
      </patternFill>
    </fill>
    <fill>
      <patternFill patternType="solid">
        <fgColor rgb="FFF7FAFB"/>
        <bgColor rgb="FFFFFFFF"/>
      </patternFill>
    </fill>
    <fill>
      <patternFill patternType="solid">
        <fgColor rgb="FFE8F0FB"/>
        <bgColor rgb="FFEFF3F5"/>
      </patternFill>
    </fill>
    <fill>
      <patternFill patternType="solid">
        <fgColor rgb="FFF4CCCC"/>
        <bgColor rgb="FFFCE5B6"/>
      </patternFill>
    </fill>
    <fill>
      <patternFill patternType="solid">
        <fgColor rgb="FFFCE5B6"/>
        <bgColor rgb="FFF4CCCC"/>
      </patternFill>
    </fill>
    <fill>
      <patternFill patternType="solid">
        <fgColor rgb="FFC6E0D4"/>
        <bgColor rgb="FFCBD7DD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>
        <color rgb="FFE0A33E"/>
      </left>
      <right style="thin">
        <color rgb="FFE0A33E"/>
      </right>
      <top style="thin">
        <color rgb="FFE0A33E"/>
      </top>
      <bottom style="thin">
        <color rgb="FFE0A33E"/>
      </bottom>
      <diagonal/>
    </border>
    <border diagonalUp="false" diagonalDown="false">
      <left style="thin">
        <color rgb="FF356074"/>
      </left>
      <right style="thin">
        <color rgb="FF356074"/>
      </right>
      <top style="thin">
        <color rgb="FF356074"/>
      </top>
      <bottom style="thin">
        <color rgb="FF356074"/>
      </bottom>
      <diagonal/>
    </border>
    <border diagonalUp="false" diagonalDown="false">
      <left style="thin">
        <color rgb="FF3E8E7E"/>
      </left>
      <right style="thin">
        <color rgb="FF3E8E7E"/>
      </right>
      <top style="thin">
        <color rgb="FF3E8E7E"/>
      </top>
      <bottom style="thin">
        <color rgb="FF3E8E7E"/>
      </bottom>
      <diagonal/>
    </border>
    <border diagonalUp="false" diagonalDown="false">
      <left style="thin">
        <color rgb="FFC0504D"/>
      </left>
      <right style="thin">
        <color rgb="FFC0504D"/>
      </right>
      <top style="thin">
        <color rgb="FFC0504D"/>
      </top>
      <bottom style="thin">
        <color rgb="FFC0504D"/>
      </bottom>
      <diagonal/>
    </border>
    <border diagonalUp="false" diagonalDown="false">
      <left style="thin">
        <color rgb="FF1F3A4D"/>
      </left>
      <right style="thin">
        <color rgb="FF1F3A4D"/>
      </right>
      <top style="thin">
        <color rgb="FF1F3A4D"/>
      </top>
      <bottom style="thin">
        <color rgb="FF1F3A4D"/>
      </bottom>
      <diagonal/>
    </border>
    <border diagonalUp="false" diagonalDown="false">
      <left style="thin">
        <color rgb="FFCBD7DD"/>
      </left>
      <right style="thin">
        <color rgb="FFCBD7DD"/>
      </right>
      <top style="thin">
        <color rgb="FFCBD7DD"/>
      </top>
      <bottom style="thin">
        <color rgb="FFCBD7DD"/>
      </bottom>
      <diagonal/>
    </border>
    <border diagonalUp="false" diagonalDown="false">
      <left style="thin">
        <color rgb="FFCBD7DD"/>
      </left>
      <right/>
      <top style="thin">
        <color rgb="FFCBD7DD"/>
      </top>
      <bottom style="thin">
        <color rgb="FFCBD7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5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6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7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0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6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6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6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6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4" fillId="8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4" fillId="8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4" fillId="8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4" fillId="9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4" fillId="9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4" fillId="9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6" fillId="2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2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4" fillId="8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4" fillId="9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6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5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7" fillId="1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1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7" fillId="1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9" fillId="4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5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0" fillId="8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1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4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0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3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9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9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9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0" fillId="9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1" fillId="9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4" fillId="9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0" fillId="9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9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3" fillId="9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4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4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9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ont>
        <name val="Calibri"/>
        <charset val="1"/>
        <family val="0"/>
        <b val="1"/>
        <color rgb="FF3E8E7E"/>
        <sz val="9"/>
      </font>
    </dxf>
    <dxf>
      <font>
        <name val="Calibri"/>
        <charset val="1"/>
        <family val="0"/>
        <b val="1"/>
        <color rgb="FF356074"/>
        <sz val="9"/>
      </font>
    </dxf>
    <dxf>
      <font>
        <name val="Calibri"/>
        <charset val="1"/>
        <family val="0"/>
        <b val="1"/>
        <color rgb="FFE0A33E"/>
        <sz val="9"/>
      </font>
    </dxf>
    <dxf>
      <font>
        <name val="Calibri"/>
        <charset val="1"/>
        <family val="0"/>
        <b val="1"/>
        <color rgb="FFC0504D"/>
        <sz val="9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356074"/>
      <rgbColor rgb="FFC0C0C0"/>
      <rgbColor rgb="FF808080"/>
      <rgbColor rgb="FF9999FF"/>
      <rgbColor rgb="FFC0504D"/>
      <rgbColor rgb="FFF7FAFB"/>
      <rgbColor rgb="FFE8F0FB"/>
      <rgbColor rgb="FF660066"/>
      <rgbColor rgb="FFFF8080"/>
      <rgbColor rgb="FF0066CC"/>
      <rgbColor rgb="FFCBD7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FF3F5"/>
      <rgbColor rgb="FFC6E0D4"/>
      <rgbColor rgb="FFFCE5B6"/>
      <rgbColor rgb="FF99CCFF"/>
      <rgbColor rgb="FFFF99CC"/>
      <rgbColor rgb="FFCC99FF"/>
      <rgbColor rgb="FFF4CCCC"/>
      <rgbColor rgb="FF3366FF"/>
      <rgbColor rgb="FF33CCCC"/>
      <rgbColor rgb="FF99CC00"/>
      <rgbColor rgb="FFFFCC00"/>
      <rgbColor rgb="FFE0A33E"/>
      <rgbColor rgb="FFFF6600"/>
      <rgbColor rgb="FF5E6E76"/>
      <rgbColor rgb="FF969696"/>
      <rgbColor rgb="FF1F3A4D"/>
      <rgbColor rgb="FF3E8E7E"/>
      <rgbColor rgb="FF003300"/>
      <rgbColor rgb="FF333300"/>
      <rgbColor rgb="FF993300"/>
      <rgbColor rgb="FF993366"/>
      <rgbColor rgb="FF1F4E79"/>
      <rgbColor rgb="FF1C2B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F3A4D"/>
    <pageSetUpPr fitToPage="true"/>
  </sheetPr>
  <dimension ref="A1:N44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.5"/>
    <col collapsed="false" customWidth="true" hidden="false" outlineLevel="0" max="2" min="2" style="0" width="22"/>
    <col collapsed="false" customWidth="true" hidden="false" outlineLevel="0" max="14" min="3" style="0" width="9.2"/>
  </cols>
  <sheetData>
    <row r="1" customFormat="false" ht="36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Format="false" ht="18" hidden="false" customHeight="true" outlineLevel="0" collapsed="false">
      <c r="A2" s="2" t="str">
        <f aca="false">"   Auswertung aller Maschinen · Berichtsjahr "&amp;Maschinenauslastung!$H$2</f>
        <v>   Auswertung aller Maschinen · Berichtsjahr 2026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4" customFormat="false" ht="18" hidden="false" customHeight="true" outlineLevel="0" collapsed="false">
      <c r="C4" s="3" t="s">
        <v>1</v>
      </c>
      <c r="D4" s="3"/>
      <c r="E4" s="3"/>
      <c r="F4" s="3"/>
      <c r="G4" s="4" t="s">
        <v>2</v>
      </c>
      <c r="H4" s="4"/>
      <c r="I4" s="4"/>
      <c r="J4" s="4"/>
      <c r="K4" s="5" t="s">
        <v>3</v>
      </c>
      <c r="L4" s="5"/>
      <c r="M4" s="5"/>
      <c r="N4" s="5"/>
    </row>
    <row r="5" customFormat="false" ht="33.75" hidden="false" customHeight="true" outlineLevel="0" collapsed="false">
      <c r="C5" s="6" t="n">
        <f aca="false">IFERROR(SUM(Maschinenauslastung!$J$5:$J$20)/SUM(Maschinenauslastung!$I$5:$I$20),0)</f>
        <v>0.820717948717949</v>
      </c>
      <c r="D5" s="6"/>
      <c r="E5" s="6"/>
      <c r="F5" s="6"/>
      <c r="G5" s="7" t="n">
        <f aca="false">IFERROR((SUM(Maschinenauslastung!$I$5:$I$20)-SUM(Maschinenauslastung!$K$5:$K$20))/SUM(Maschinenauslastung!$I$5:$I$20),0)</f>
        <v>0.937846153846154</v>
      </c>
      <c r="H5" s="7"/>
      <c r="I5" s="7"/>
      <c r="J5" s="7"/>
      <c r="K5" s="8" t="n">
        <f aca="false">SUM(Maschinenauslastung!$J$5:$J$20)</f>
        <v>40010</v>
      </c>
      <c r="L5" s="8"/>
      <c r="M5" s="8"/>
      <c r="N5" s="8"/>
    </row>
    <row r="7" customFormat="false" ht="18" hidden="false" customHeight="true" outlineLevel="0" collapsed="false">
      <c r="C7" s="9" t="s">
        <v>4</v>
      </c>
      <c r="D7" s="9"/>
      <c r="E7" s="9"/>
      <c r="F7" s="9"/>
      <c r="G7" s="10" t="s">
        <v>5</v>
      </c>
      <c r="H7" s="10"/>
      <c r="I7" s="10"/>
      <c r="J7" s="10"/>
      <c r="K7" s="5" t="s">
        <v>6</v>
      </c>
      <c r="L7" s="5"/>
      <c r="M7" s="5"/>
      <c r="N7" s="5"/>
    </row>
    <row r="8" customFormat="false" ht="33.75" hidden="false" customHeight="true" outlineLevel="0" collapsed="false">
      <c r="C8" s="11" t="n">
        <f aca="false">SUM(Maschinenauslastung!$K$5:$K$20)</f>
        <v>3030</v>
      </c>
      <c r="D8" s="11"/>
      <c r="E8" s="11"/>
      <c r="F8" s="11"/>
      <c r="G8" s="12" t="n">
        <f aca="false">COUNTA(Maschinenauslastung!$B$5:$B$20)</f>
        <v>12</v>
      </c>
      <c r="H8" s="12"/>
      <c r="I8" s="12"/>
      <c r="J8" s="12"/>
      <c r="K8" s="13" t="n">
        <f aca="false">COUNTIF(Maschinenauslastung!$F$5:$F$20,"Aktiv")</f>
        <v>9</v>
      </c>
      <c r="L8" s="13"/>
      <c r="M8" s="13"/>
      <c r="N8" s="13"/>
    </row>
    <row r="10" customFormat="false" ht="19.5" hidden="false" customHeight="true" outlineLevel="0" collapsed="false">
      <c r="B10" s="14" t="s">
        <v>7</v>
      </c>
      <c r="C10" s="14"/>
      <c r="D10" s="14"/>
      <c r="E10" s="14"/>
      <c r="F10" s="14"/>
    </row>
    <row r="11" customFormat="false" ht="15" hidden="false" customHeight="false" outlineLevel="0" collapsed="false">
      <c r="B11" s="15" t="s">
        <v>8</v>
      </c>
      <c r="C11" s="16" t="s">
        <v>9</v>
      </c>
      <c r="D11" s="16" t="s">
        <v>10</v>
      </c>
    </row>
    <row r="12" customFormat="false" ht="15" hidden="false" customHeight="false" outlineLevel="0" collapsed="false">
      <c r="B12" s="17" t="str">
        <f aca="false">IF(Maschinenauslastung!$B5="","",Maschinenauslastung!$B5)</f>
        <v>Fräszentrum FZ-01</v>
      </c>
      <c r="C12" s="18" t="n">
        <f aca="false">IF(Maschinenauslastung!$J5="","",Maschinenauslastung!$J5)</f>
        <v>5180</v>
      </c>
      <c r="D12" s="19" t="n">
        <f aca="false">IF(Maschinenauslastung!$L5="","",Maschinenauslastung!$L5)</f>
        <v>0.869127516778524</v>
      </c>
    </row>
    <row r="13" customFormat="false" ht="15" hidden="false" customHeight="false" outlineLevel="0" collapsed="false">
      <c r="B13" s="20" t="str">
        <f aca="false">IF(Maschinenauslastung!$B6="","",Maschinenauslastung!$B6)</f>
        <v>Drehzentrum DZ-02</v>
      </c>
      <c r="C13" s="21" t="n">
        <f aca="false">IF(Maschinenauslastung!$J6="","",Maschinenauslastung!$J6)</f>
        <v>3210</v>
      </c>
      <c r="D13" s="22" t="n">
        <f aca="false">IF(Maschinenauslastung!$L6="","",Maschinenauslastung!$L6)</f>
        <v>0.810606060606061</v>
      </c>
    </row>
    <row r="14" customFormat="false" ht="15" hidden="false" customHeight="false" outlineLevel="0" collapsed="false">
      <c r="B14" s="17" t="str">
        <f aca="false">IF(Maschinenauslastung!$B7="","",Maschinenauslastung!$B7)</f>
        <v>Laser LC-03</v>
      </c>
      <c r="C14" s="18" t="n">
        <f aca="false">IF(Maschinenauslastung!$J7="","",Maschinenauslastung!$J7)</f>
        <v>3540</v>
      </c>
      <c r="D14" s="19" t="n">
        <f aca="false">IF(Maschinenauslastung!$L7="","",Maschinenauslastung!$L7)</f>
        <v>0.880597014925373</v>
      </c>
    </row>
    <row r="15" customFormat="false" ht="15" hidden="false" customHeight="false" outlineLevel="0" collapsed="false">
      <c r="B15" s="20" t="str">
        <f aca="false">IF(Maschinenauslastung!$B8="","",Maschinenauslastung!$B8)</f>
        <v>Spritzguss SG-04</v>
      </c>
      <c r="C15" s="21" t="n">
        <f aca="false">IF(Maschinenauslastung!$J8="","",Maschinenauslastung!$J8)</f>
        <v>5020</v>
      </c>
      <c r="D15" s="22" t="n">
        <f aca="false">IF(Maschinenauslastung!$L8="","",Maschinenauslastung!$L8)</f>
        <v>0.855195911413969</v>
      </c>
    </row>
    <row r="16" customFormat="false" ht="15" hidden="false" customHeight="false" outlineLevel="0" collapsed="false">
      <c r="B16" s="17" t="str">
        <f aca="false">IF(Maschinenauslastung!$B9="","",Maschinenauslastung!$B9)</f>
        <v>Montagezelle MZ-05</v>
      </c>
      <c r="C16" s="18" t="n">
        <f aca="false">IF(Maschinenauslastung!$J9="","",Maschinenauslastung!$J9)</f>
        <v>3380</v>
      </c>
      <c r="D16" s="19" t="n">
        <f aca="false">IF(Maschinenauslastung!$L9="","",Maschinenauslastung!$L9)</f>
        <v>0.836633663366337</v>
      </c>
    </row>
    <row r="17" customFormat="false" ht="15" hidden="false" customHeight="false" outlineLevel="0" collapsed="false">
      <c r="B17" s="20" t="str">
        <f aca="false">IF(Maschinenauslastung!$B10="","",Maschinenauslastung!$B10)</f>
        <v>Schweißroboter SR-06</v>
      </c>
      <c r="C17" s="21" t="n">
        <f aca="false">IF(Maschinenauslastung!$J10="","",Maschinenauslastung!$J10)</f>
        <v>2980</v>
      </c>
      <c r="D17" s="22" t="n">
        <f aca="false">IF(Maschinenauslastung!$L10="","",Maschinenauslastung!$L10)</f>
        <v>0.827777777777778</v>
      </c>
    </row>
    <row r="18" customFormat="false" ht="15" hidden="false" customHeight="false" outlineLevel="0" collapsed="false">
      <c r="B18" s="17" t="str">
        <f aca="false">IF(Maschinenauslastung!$B11="","",Maschinenauslastung!$B11)</f>
        <v>Presse PR-07</v>
      </c>
      <c r="C18" s="18" t="n">
        <f aca="false">IF(Maschinenauslastung!$J11="","",Maschinenauslastung!$J11)</f>
        <v>1560</v>
      </c>
      <c r="D18" s="19" t="n">
        <f aca="false">IF(Maschinenauslastung!$L11="","",Maschinenauslastung!$L11)</f>
        <v>0.787878787878788</v>
      </c>
    </row>
    <row r="19" customFormat="false" ht="15" hidden="false" customHeight="false" outlineLevel="0" collapsed="false">
      <c r="B19" s="20" t="str">
        <f aca="false">IF(Maschinenauslastung!$B12="","",Maschinenauslastung!$B12)</f>
        <v>Verpackung VP-08</v>
      </c>
      <c r="C19" s="21" t="n">
        <f aca="false">IF(Maschinenauslastung!$J12="","",Maschinenauslastung!$J12)</f>
        <v>5460</v>
      </c>
      <c r="D19" s="22" t="n">
        <f aca="false">IF(Maschinenauslastung!$L12="","",Maschinenauslastung!$L12)</f>
        <v>0.898026315789474</v>
      </c>
    </row>
    <row r="20" customFormat="false" ht="15" hidden="false" customHeight="false" outlineLevel="0" collapsed="false">
      <c r="B20" s="17" t="str">
        <f aca="false">IF(Maschinenauslastung!$B13="","",Maschinenauslastung!$B13)</f>
        <v>Fräszentrum FZ-09</v>
      </c>
      <c r="C20" s="18" t="n">
        <f aca="false">IF(Maschinenauslastung!$J13="","",Maschinenauslastung!$J13)</f>
        <v>980</v>
      </c>
      <c r="D20" s="19" t="n">
        <f aca="false">IF(Maschinenauslastung!$L13="","",Maschinenauslastung!$L13)</f>
        <v>0.480392156862745</v>
      </c>
    </row>
    <row r="21" customFormat="false" ht="15" hidden="false" customHeight="false" outlineLevel="0" collapsed="false">
      <c r="B21" s="20" t="str">
        <f aca="false">IF(Maschinenauslastung!$B14="","",Maschinenauslastung!$B14)</f>
        <v>Drehzentrum DZ-10</v>
      </c>
      <c r="C21" s="21" t="n">
        <f aca="false">IF(Maschinenauslastung!$J14="","",Maschinenauslastung!$J14)</f>
        <v>5240</v>
      </c>
      <c r="D21" s="22" t="n">
        <f aca="false">IF(Maschinenauslastung!$L14="","",Maschinenauslastung!$L14)</f>
        <v>0.882154882154882</v>
      </c>
    </row>
    <row r="22" customFormat="false" ht="15" hidden="false" customHeight="false" outlineLevel="0" collapsed="false">
      <c r="B22" s="17" t="str">
        <f aca="false">IF(Maschinenauslastung!$B15="","",Maschinenauslastung!$B15)</f>
        <v>Laser LC-11</v>
      </c>
      <c r="C22" s="18" t="n">
        <f aca="false">IF(Maschinenauslastung!$J15="","",Maschinenauslastung!$J15)</f>
        <v>1820</v>
      </c>
      <c r="D22" s="19" t="n">
        <f aca="false">IF(Maschinenauslastung!$L15="","",Maschinenauslastung!$L15)</f>
        <v>0.561728395061728</v>
      </c>
    </row>
    <row r="23" customFormat="false" ht="15" hidden="false" customHeight="false" outlineLevel="0" collapsed="false">
      <c r="B23" s="20" t="str">
        <f aca="false">IF(Maschinenauslastung!$B16="","",Maschinenauslastung!$B16)</f>
        <v>Montagezelle MZ-12</v>
      </c>
      <c r="C23" s="21" t="n">
        <f aca="false">IF(Maschinenauslastung!$J16="","",Maschinenauslastung!$J16)</f>
        <v>1640</v>
      </c>
      <c r="D23" s="22" t="n">
        <f aca="false">IF(Maschinenauslastung!$L16="","",Maschinenauslastung!$L16)</f>
        <v>0.811881188118812</v>
      </c>
    </row>
    <row r="25" customFormat="false" ht="19.5" hidden="false" customHeight="true" outlineLevel="0" collapsed="false">
      <c r="B25" s="14" t="s">
        <v>11</v>
      </c>
      <c r="C25" s="14"/>
      <c r="D25" s="14"/>
      <c r="E25" s="14"/>
      <c r="F25" s="14"/>
    </row>
    <row r="26" customFormat="false" ht="15" hidden="false" customHeight="false" outlineLevel="0" collapsed="false">
      <c r="B26" s="15" t="s">
        <v>12</v>
      </c>
      <c r="C26" s="16" t="s">
        <v>9</v>
      </c>
      <c r="D26" s="16" t="s">
        <v>13</v>
      </c>
      <c r="E26" s="16" t="s">
        <v>10</v>
      </c>
    </row>
    <row r="27" customFormat="false" ht="15" hidden="false" customHeight="false" outlineLevel="0" collapsed="false">
      <c r="B27" s="17" t="s">
        <v>14</v>
      </c>
      <c r="C27" s="18" t="n">
        <f aca="false">SUMIF(Maschinenauslastung!$D$5:$D$20,$B27,Maschinenauslastung!$J$5:$J$20)</f>
        <v>15190</v>
      </c>
      <c r="D27" s="18" t="n">
        <f aca="false">SUMIF(Maschinenauslastung!$D$5:$D$20,$B27,Maschinenauslastung!$I$5:$I$20)</f>
        <v>17840</v>
      </c>
      <c r="E27" s="19" t="n">
        <f aca="false">IFERROR($C27/$D27,0)</f>
        <v>0.851457399103139</v>
      </c>
    </row>
    <row r="28" customFormat="false" ht="15" hidden="false" customHeight="false" outlineLevel="0" collapsed="false">
      <c r="B28" s="20" t="s">
        <v>15</v>
      </c>
      <c r="C28" s="21" t="n">
        <f aca="false">SUMIF(Maschinenauslastung!$D$5:$D$20,$B28,Maschinenauslastung!$J$5:$J$20)</f>
        <v>11360</v>
      </c>
      <c r="D28" s="21" t="n">
        <f aca="false">SUMIF(Maschinenauslastung!$D$5:$D$20,$B28,Maschinenauslastung!$I$5:$I$20)</f>
        <v>15170</v>
      </c>
      <c r="E28" s="22" t="n">
        <f aca="false">IFERROR($C28/$D28,0)</f>
        <v>0.748846407382993</v>
      </c>
    </row>
    <row r="29" customFormat="false" ht="15" hidden="false" customHeight="false" outlineLevel="0" collapsed="false">
      <c r="B29" s="17" t="s">
        <v>16</v>
      </c>
      <c r="C29" s="18" t="n">
        <f aca="false">SUMIF(Maschinenauslastung!$D$5:$D$20,$B29,Maschinenauslastung!$J$5:$J$20)</f>
        <v>13460</v>
      </c>
      <c r="D29" s="18" t="n">
        <f aca="false">SUMIF(Maschinenauslastung!$D$5:$D$20,$B29,Maschinenauslastung!$I$5:$I$20)</f>
        <v>15740</v>
      </c>
      <c r="E29" s="19" t="n">
        <f aca="false">IFERROR($C29/$D29,0)</f>
        <v>0.855146124523507</v>
      </c>
    </row>
    <row r="30" customFormat="false" ht="15" hidden="false" customHeight="false" outlineLevel="0" collapsed="false">
      <c r="B30" s="20" t="s">
        <v>17</v>
      </c>
      <c r="C30" s="21" t="n">
        <f aca="false">SUMIF(Maschinenauslastung!$D$5:$D$20,$B30,Maschinenauslastung!$J$5:$J$20)</f>
        <v>0</v>
      </c>
      <c r="D30" s="21" t="n">
        <f aca="false">SUMIF(Maschinenauslastung!$D$5:$D$20,$B30,Maschinenauslastung!$I$5:$I$20)</f>
        <v>0</v>
      </c>
      <c r="E30" s="22" t="n">
        <f aca="false">IFERROR($C30/$D30,0)</f>
        <v>0</v>
      </c>
    </row>
    <row r="31" customFormat="false" ht="15" hidden="false" customHeight="false" outlineLevel="0" collapsed="false">
      <c r="B31" s="23" t="s">
        <v>18</v>
      </c>
      <c r="C31" s="24" t="n">
        <f aca="false">SUM(C27:C30)</f>
        <v>40010</v>
      </c>
      <c r="D31" s="24" t="n">
        <f aca="false">SUM(D27:D30)</f>
        <v>48750</v>
      </c>
      <c r="E31" s="25" t="n">
        <f aca="false">IFERROR(C31/D31,0)</f>
        <v>0.820717948717949</v>
      </c>
    </row>
    <row r="33" customFormat="false" ht="19.5" hidden="false" customHeight="true" outlineLevel="0" collapsed="false">
      <c r="B33" s="14" t="s">
        <v>19</v>
      </c>
      <c r="C33" s="14"/>
      <c r="D33" s="14"/>
      <c r="E33" s="14"/>
      <c r="F33" s="14"/>
    </row>
    <row r="34" customFormat="false" ht="15" hidden="false" customHeight="false" outlineLevel="0" collapsed="false">
      <c r="B34" s="15" t="s">
        <v>20</v>
      </c>
      <c r="C34" s="16" t="s">
        <v>21</v>
      </c>
      <c r="D34" s="16" t="s">
        <v>22</v>
      </c>
    </row>
    <row r="35" customFormat="false" ht="15" hidden="false" customHeight="false" outlineLevel="0" collapsed="false">
      <c r="B35" s="17" t="s">
        <v>23</v>
      </c>
      <c r="C35" s="26" t="n">
        <f aca="false">COUNTIF(Maschinenauslastung!$F$5:$F$20,$B35)</f>
        <v>9</v>
      </c>
      <c r="D35" s="19" t="n">
        <f aca="false">IFERROR($C35/COUNTA(Maschinenauslastung!$B$5:$B$20),0)</f>
        <v>0.75</v>
      </c>
    </row>
    <row r="36" customFormat="false" ht="15" hidden="false" customHeight="false" outlineLevel="0" collapsed="false">
      <c r="B36" s="20" t="s">
        <v>24</v>
      </c>
      <c r="C36" s="27" t="n">
        <f aca="false">COUNTIF(Maschinenauslastung!$F$5:$F$20,$B36)</f>
        <v>1</v>
      </c>
      <c r="D36" s="22" t="n">
        <f aca="false">IFERROR($C36/COUNTA(Maschinenauslastung!$B$5:$B$20),0)</f>
        <v>0.0833333333333333</v>
      </c>
    </row>
    <row r="37" customFormat="false" ht="15" hidden="false" customHeight="false" outlineLevel="0" collapsed="false">
      <c r="B37" s="17" t="s">
        <v>25</v>
      </c>
      <c r="C37" s="26" t="n">
        <f aca="false">COUNTIF(Maschinenauslastung!$F$5:$F$20,$B37)</f>
        <v>1</v>
      </c>
      <c r="D37" s="19" t="n">
        <f aca="false">IFERROR($C37/COUNTA(Maschinenauslastung!$B$5:$B$20),0)</f>
        <v>0.0833333333333333</v>
      </c>
    </row>
    <row r="38" customFormat="false" ht="15" hidden="false" customHeight="false" outlineLevel="0" collapsed="false">
      <c r="B38" s="20" t="s">
        <v>26</v>
      </c>
      <c r="C38" s="27" t="n">
        <f aca="false">COUNTIF(Maschinenauslastung!$F$5:$F$20,$B38)</f>
        <v>1</v>
      </c>
      <c r="D38" s="22" t="n">
        <f aca="false">IFERROR($C38/COUNTA(Maschinenauslastung!$B$5:$B$20),0)</f>
        <v>0.0833333333333333</v>
      </c>
    </row>
    <row r="40" customFormat="false" ht="19.5" hidden="false" customHeight="true" outlineLevel="0" collapsed="false">
      <c r="B40" s="14" t="s">
        <v>27</v>
      </c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customFormat="false" ht="15" hidden="false" customHeight="false" outlineLevel="0" collapsed="false">
      <c r="B41" s="15" t="s">
        <v>28</v>
      </c>
      <c r="C41" s="28" t="s">
        <v>29</v>
      </c>
      <c r="D41" s="28" t="s">
        <v>30</v>
      </c>
      <c r="E41" s="28" t="s">
        <v>31</v>
      </c>
      <c r="F41" s="28" t="s">
        <v>32</v>
      </c>
      <c r="G41" s="28" t="s">
        <v>33</v>
      </c>
      <c r="H41" s="28" t="s">
        <v>34</v>
      </c>
      <c r="I41" s="28" t="s">
        <v>35</v>
      </c>
      <c r="J41" s="28" t="s">
        <v>36</v>
      </c>
      <c r="K41" s="28" t="s">
        <v>37</v>
      </c>
      <c r="L41" s="28" t="s">
        <v>38</v>
      </c>
      <c r="M41" s="28" t="s">
        <v>39</v>
      </c>
      <c r="N41" s="28" t="s">
        <v>40</v>
      </c>
    </row>
    <row r="42" customFormat="false" ht="15" hidden="false" customHeight="false" outlineLevel="0" collapsed="false">
      <c r="B42" s="17" t="s">
        <v>10</v>
      </c>
      <c r="C42" s="29" t="n">
        <f aca="false">IFERROR(AVERAGE(Maschinenauslastung!$P$5:$P$20),0)</f>
        <v>0.734166666666667</v>
      </c>
      <c r="D42" s="29" t="n">
        <f aca="false">IFERROR(AVERAGE(Maschinenauslastung!$Q$5:$Q$20),0)</f>
        <v>0.699166666666667</v>
      </c>
      <c r="E42" s="29" t="n">
        <f aca="false">IFERROR(AVERAGE(Maschinenauslastung!$R$5:$R$20),0)</f>
        <v>0.706666666666667</v>
      </c>
      <c r="F42" s="29" t="n">
        <f aca="false">IFERROR(AVERAGE(Maschinenauslastung!$S$5:$S$20),0)</f>
        <v>0.7625</v>
      </c>
      <c r="G42" s="29" t="n">
        <f aca="false">IFERROR(AVERAGE(Maschinenauslastung!$T$5:$T$20),0)</f>
        <v>0.7575</v>
      </c>
      <c r="H42" s="29" t="n">
        <f aca="false">IFERROR(AVERAGE(Maschinenauslastung!$U$5:$U$20),0)</f>
        <v>0.746666666666667</v>
      </c>
      <c r="I42" s="29" t="n">
        <f aca="false">IFERROR(AVERAGE(Maschinenauslastung!$V$5:$V$20),0)</f>
        <v>0.531666666666667</v>
      </c>
      <c r="J42" s="29" t="n">
        <f aca="false">IFERROR(AVERAGE(Maschinenauslastung!$W$5:$W$20),0)</f>
        <v>0.498333333333333</v>
      </c>
      <c r="K42" s="29" t="n">
        <f aca="false">IFERROR(AVERAGE(Maschinenauslastung!$X$5:$X$20),0)</f>
        <v>0.753333333333333</v>
      </c>
      <c r="L42" s="29" t="n">
        <f aca="false">IFERROR(AVERAGE(Maschinenauslastung!$Y$5:$Y$20),0)</f>
        <v>0.785833333333333</v>
      </c>
      <c r="M42" s="29" t="n">
        <f aca="false">IFERROR(AVERAGE(Maschinenauslastung!$Z$5:$Z$20),0)</f>
        <v>0.7625</v>
      </c>
      <c r="N42" s="29" t="n">
        <f aca="false">IFERROR(AVERAGE(Maschinenauslastung!$AA$5:$AA$20),0)</f>
        <v>0.71</v>
      </c>
    </row>
    <row r="44" customFormat="false" ht="15" hidden="false" customHeight="false" outlineLevel="0" collapsed="false">
      <c r="B44" s="30" t="s">
        <v>41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</row>
  </sheetData>
  <mergeCells count="19">
    <mergeCell ref="A1:N1"/>
    <mergeCell ref="A2:N2"/>
    <mergeCell ref="C4:F4"/>
    <mergeCell ref="G4:J4"/>
    <mergeCell ref="K4:N4"/>
    <mergeCell ref="C5:F5"/>
    <mergeCell ref="G5:J5"/>
    <mergeCell ref="K5:N5"/>
    <mergeCell ref="C7:F7"/>
    <mergeCell ref="G7:J7"/>
    <mergeCell ref="K7:N7"/>
    <mergeCell ref="C8:F8"/>
    <mergeCell ref="G8:J8"/>
    <mergeCell ref="K8:N8"/>
    <mergeCell ref="B10:F10"/>
    <mergeCell ref="B25:F25"/>
    <mergeCell ref="B33:F33"/>
    <mergeCell ref="B40:N40"/>
    <mergeCell ref="B44:N44"/>
  </mergeCells>
  <conditionalFormatting sqref="D12:D23">
    <cfRule type="colorScale" priority="2">
      <colorScale>
        <cfvo type="num" val="0.4"/>
        <cfvo type="num" val="0.7"/>
        <cfvo type="num" val="0.95"/>
        <color rgb="FFC0504D"/>
        <color rgb="FFE0A33E"/>
        <color rgb="FF3E8E7E"/>
      </colorScale>
    </cfRule>
  </conditionalFormatting>
  <conditionalFormatting sqref="C12:C23">
    <cfRule type="dataBar" priority="3">
      <dataBar showValue="1" minLength="10" maxLength="90">
        <cfvo type="num" val="0"/>
        <cfvo type="max" val="0"/>
        <color rgb="FF356074"/>
      </dataBar>
      <extLst>
        <ext xmlns:x14="http://schemas.microsoft.com/office/spreadsheetml/2009/9/main" uri="{B025F937-C7B1-47D3-B67F-A62EFF666E3E}">
          <x14:id>{D9D7E4C8-31B0-455B-BB8A-CE459982986C}</x14:id>
        </ext>
      </extLst>
    </cfRule>
  </conditionalFormatting>
  <conditionalFormatting sqref="C42:N42">
    <cfRule type="colorScale" priority="4">
      <colorScale>
        <cfvo type="num" val="0.4"/>
        <cfvo type="num" val="0.7"/>
        <cfvo type="num" val="0.95"/>
        <color rgb="FFC0504D"/>
        <color rgb="FFE0A33E"/>
        <color rgb="FF3E8E7E"/>
      </colorScale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9D7E4C8-31B0-455B-BB8A-CE459982986C}">
            <x14:dataBar minLength="10" maxLength="90" axisPosition="none" gradient="true">
              <x14:cfvo type="num">
                <xm:f>0</xm:f>
              </x14:cfvo>
              <x14:cfvo type="max"/>
              <x14:negativeFillColor rgb="FF356074"/>
              <x14:axisColor rgb="FF000000"/>
            </x14:dataBar>
          </x14:cfRule>
          <xm:sqref>C12:C23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E0A33E"/>
    <pageSetUpPr fitToPage="true"/>
  </sheetPr>
  <dimension ref="A1:AA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24"/>
    <col collapsed="false" customWidth="true" hidden="false" outlineLevel="0" max="3" min="3" style="0" width="17"/>
    <col collapsed="false" customWidth="true" hidden="false" outlineLevel="0" max="4" min="4" style="0" width="12"/>
    <col collapsed="false" customWidth="true" hidden="false" outlineLevel="0" max="6" min="5" style="0" width="11"/>
    <col collapsed="false" customWidth="true" hidden="false" outlineLevel="0" max="13" min="7" style="0" width="12"/>
    <col collapsed="false" customWidth="true" hidden="false" outlineLevel="0" max="14" min="14" style="0" width="11"/>
    <col collapsed="false" customWidth="true" hidden="false" outlineLevel="0" max="15" min="15" style="0" width="13"/>
    <col collapsed="false" customWidth="true" hidden="false" outlineLevel="0" max="27" min="16" style="0" width="4.8"/>
  </cols>
  <sheetData>
    <row r="1" customFormat="false" ht="33.75" hidden="false" customHeight="true" outlineLevel="0" collapsed="false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customFormat="false" ht="19.5" hidden="false" customHeight="true" outlineLevel="0" collapsed="false">
      <c r="B2" s="31" t="s">
        <v>43</v>
      </c>
      <c r="C2" s="32" t="s">
        <v>44</v>
      </c>
      <c r="D2" s="32"/>
      <c r="E2" s="32"/>
      <c r="G2" s="31" t="s">
        <v>45</v>
      </c>
      <c r="H2" s="33" t="n">
        <v>2026</v>
      </c>
      <c r="J2" s="31" t="s">
        <v>46</v>
      </c>
      <c r="K2" s="34" t="n">
        <f aca="true">TODAY()</f>
        <v>46197</v>
      </c>
      <c r="M2" s="35" t="s">
        <v>47</v>
      </c>
      <c r="N2" s="35"/>
      <c r="O2" s="35"/>
    </row>
    <row r="4" customFormat="false" ht="31.5" hidden="false" customHeight="true" outlineLevel="0" collapsed="false">
      <c r="A4" s="36" t="s">
        <v>48</v>
      </c>
      <c r="B4" s="36" t="s">
        <v>8</v>
      </c>
      <c r="C4" s="36" t="s">
        <v>49</v>
      </c>
      <c r="D4" s="36" t="s">
        <v>12</v>
      </c>
      <c r="E4" s="36" t="s">
        <v>50</v>
      </c>
      <c r="F4" s="36" t="s">
        <v>20</v>
      </c>
      <c r="G4" s="36" t="s">
        <v>51</v>
      </c>
      <c r="H4" s="36" t="s">
        <v>52</v>
      </c>
      <c r="I4" s="36" t="s">
        <v>53</v>
      </c>
      <c r="J4" s="36" t="s">
        <v>54</v>
      </c>
      <c r="K4" s="36" t="s">
        <v>55</v>
      </c>
      <c r="L4" s="36" t="s">
        <v>56</v>
      </c>
      <c r="M4" s="36" t="s">
        <v>57</v>
      </c>
      <c r="N4" s="36" t="s">
        <v>58</v>
      </c>
      <c r="O4" s="36" t="s">
        <v>59</v>
      </c>
      <c r="P4" s="37" t="s">
        <v>29</v>
      </c>
      <c r="Q4" s="37" t="s">
        <v>30</v>
      </c>
      <c r="R4" s="37" t="s">
        <v>31</v>
      </c>
      <c r="S4" s="37" t="s">
        <v>32</v>
      </c>
      <c r="T4" s="37" t="s">
        <v>33</v>
      </c>
      <c r="U4" s="37" t="s">
        <v>34</v>
      </c>
      <c r="V4" s="37" t="s">
        <v>35</v>
      </c>
      <c r="W4" s="37" t="s">
        <v>36</v>
      </c>
      <c r="X4" s="37" t="s">
        <v>37</v>
      </c>
      <c r="Y4" s="37" t="s">
        <v>38</v>
      </c>
      <c r="Z4" s="37" t="s">
        <v>39</v>
      </c>
      <c r="AA4" s="37" t="s">
        <v>40</v>
      </c>
    </row>
    <row r="5" customFormat="false" ht="16.5" hidden="false" customHeight="true" outlineLevel="0" collapsed="false">
      <c r="A5" s="38" t="n">
        <f aca="false">IF($B5="","",ROW()-4)</f>
        <v>1</v>
      </c>
      <c r="B5" s="39" t="s">
        <v>60</v>
      </c>
      <c r="C5" s="39" t="s">
        <v>61</v>
      </c>
      <c r="D5" s="39" t="s">
        <v>14</v>
      </c>
      <c r="E5" s="40" t="s">
        <v>62</v>
      </c>
      <c r="F5" s="40" t="s">
        <v>23</v>
      </c>
      <c r="G5" s="41" t="n">
        <v>6480</v>
      </c>
      <c r="H5" s="41" t="n">
        <v>520</v>
      </c>
      <c r="I5" s="18" t="n">
        <f aca="false">IF($G5="","",$G5-$H5)</f>
        <v>5960</v>
      </c>
      <c r="J5" s="41" t="n">
        <v>5180</v>
      </c>
      <c r="K5" s="41" t="n">
        <v>360</v>
      </c>
      <c r="L5" s="42" t="n">
        <f aca="false">IF(OR($I5="",$I5=0),"",$J5/$I5)</f>
        <v>0.869127516778524</v>
      </c>
      <c r="M5" s="43" t="n">
        <f aca="false">IF(OR($I5="",$I5=0),"",($I5-$K5)/$I5)</f>
        <v>0.939597315436242</v>
      </c>
      <c r="N5" s="44" t="n">
        <v>0.018</v>
      </c>
      <c r="O5" s="45" t="str">
        <f aca="false">IF($L5="","",IF($L5&gt;=0.85,"Optimal",IF($L5&gt;=0.7,"Gut",IF($L5&gt;=0.5,"Niedrig","Kritisch"))))</f>
        <v>Optimal</v>
      </c>
      <c r="P5" s="46" t="n">
        <v>0.86</v>
      </c>
      <c r="Q5" s="46" t="n">
        <v>0.88</v>
      </c>
      <c r="R5" s="46" t="n">
        <v>0.84</v>
      </c>
      <c r="S5" s="46" t="n">
        <v>0.9</v>
      </c>
      <c r="T5" s="46" t="n">
        <v>0.87</v>
      </c>
      <c r="U5" s="46" t="n">
        <v>0.85</v>
      </c>
      <c r="V5" s="46" t="n">
        <v>0.6</v>
      </c>
      <c r="W5" s="46" t="n">
        <v>0.55</v>
      </c>
      <c r="X5" s="46" t="n">
        <v>0.88</v>
      </c>
      <c r="Y5" s="46" t="n">
        <v>0.91</v>
      </c>
      <c r="Z5" s="46" t="n">
        <v>0.89</v>
      </c>
      <c r="AA5" s="46" t="n">
        <v>0.83</v>
      </c>
    </row>
    <row r="6" customFormat="false" ht="16.5" hidden="false" customHeight="true" outlineLevel="0" collapsed="false">
      <c r="A6" s="47" t="n">
        <f aca="false">IF($B6="","",ROW()-4)</f>
        <v>2</v>
      </c>
      <c r="B6" s="48" t="s">
        <v>63</v>
      </c>
      <c r="C6" s="48" t="s">
        <v>64</v>
      </c>
      <c r="D6" s="48" t="s">
        <v>14</v>
      </c>
      <c r="E6" s="49" t="s">
        <v>65</v>
      </c>
      <c r="F6" s="49" t="s">
        <v>23</v>
      </c>
      <c r="G6" s="50" t="n">
        <v>4320</v>
      </c>
      <c r="H6" s="50" t="n">
        <v>360</v>
      </c>
      <c r="I6" s="21" t="n">
        <f aca="false">IF($G6="","",$G6-$H6)</f>
        <v>3960</v>
      </c>
      <c r="J6" s="50" t="n">
        <v>3210</v>
      </c>
      <c r="K6" s="50" t="n">
        <v>210</v>
      </c>
      <c r="L6" s="51" t="n">
        <f aca="false">IF(OR($I6="",$I6=0),"",$J6/$I6)</f>
        <v>0.810606060606061</v>
      </c>
      <c r="M6" s="52" t="n">
        <f aca="false">IF(OR($I6="",$I6=0),"",($I6-$K6)/$I6)</f>
        <v>0.946969696969697</v>
      </c>
      <c r="N6" s="53" t="n">
        <v>0.022</v>
      </c>
      <c r="O6" s="54" t="str">
        <f aca="false">IF($L6="","",IF($L6&gt;=0.85,"Optimal",IF($L6&gt;=0.7,"Gut",IF($L6&gt;=0.5,"Niedrig","Kritisch"))))</f>
        <v>Gut</v>
      </c>
      <c r="P6" s="55" t="n">
        <v>0.74</v>
      </c>
      <c r="Q6" s="55" t="n">
        <v>0.72</v>
      </c>
      <c r="R6" s="55" t="n">
        <v>0.78</v>
      </c>
      <c r="S6" s="55" t="n">
        <v>0.8</v>
      </c>
      <c r="T6" s="55" t="n">
        <v>0.76</v>
      </c>
      <c r="U6" s="55" t="n">
        <v>0.79</v>
      </c>
      <c r="V6" s="55" t="n">
        <v>0.5</v>
      </c>
      <c r="W6" s="55" t="n">
        <v>0.48</v>
      </c>
      <c r="X6" s="55" t="n">
        <v>0.77</v>
      </c>
      <c r="Y6" s="55" t="n">
        <v>0.81</v>
      </c>
      <c r="Z6" s="55" t="n">
        <v>0.78</v>
      </c>
      <c r="AA6" s="55" t="n">
        <v>0.7</v>
      </c>
    </row>
    <row r="7" customFormat="false" ht="16.5" hidden="false" customHeight="true" outlineLevel="0" collapsed="false">
      <c r="A7" s="38" t="n">
        <f aca="false">IF($B7="","",ROW()-4)</f>
        <v>3</v>
      </c>
      <c r="B7" s="39" t="s">
        <v>66</v>
      </c>
      <c r="C7" s="39" t="s">
        <v>67</v>
      </c>
      <c r="D7" s="39" t="s">
        <v>15</v>
      </c>
      <c r="E7" s="40" t="s">
        <v>65</v>
      </c>
      <c r="F7" s="40" t="s">
        <v>23</v>
      </c>
      <c r="G7" s="41" t="n">
        <v>4320</v>
      </c>
      <c r="H7" s="41" t="n">
        <v>300</v>
      </c>
      <c r="I7" s="18" t="n">
        <f aca="false">IF($G7="","",$G7-$H7)</f>
        <v>4020</v>
      </c>
      <c r="J7" s="41" t="n">
        <v>3540</v>
      </c>
      <c r="K7" s="41" t="n">
        <v>180</v>
      </c>
      <c r="L7" s="42" t="n">
        <f aca="false">IF(OR($I7="",$I7=0),"",$J7/$I7)</f>
        <v>0.880597014925373</v>
      </c>
      <c r="M7" s="43" t="n">
        <f aca="false">IF(OR($I7="",$I7=0),"",($I7-$K7)/$I7)</f>
        <v>0.955223880597015</v>
      </c>
      <c r="N7" s="44" t="n">
        <v>0.012</v>
      </c>
      <c r="O7" s="45" t="str">
        <f aca="false">IF($L7="","",IF($L7&gt;=0.85,"Optimal",IF($L7&gt;=0.7,"Gut",IF($L7&gt;=0.5,"Niedrig","Kritisch"))))</f>
        <v>Optimal</v>
      </c>
      <c r="P7" s="46" t="n">
        <v>0.82</v>
      </c>
      <c r="Q7" s="46" t="n">
        <v>0.84</v>
      </c>
      <c r="R7" s="46" t="n">
        <v>0.81</v>
      </c>
      <c r="S7" s="46" t="n">
        <v>0.85</v>
      </c>
      <c r="T7" s="46" t="n">
        <v>0.86</v>
      </c>
      <c r="U7" s="46" t="n">
        <v>0.83</v>
      </c>
      <c r="V7" s="46" t="n">
        <v>0.62</v>
      </c>
      <c r="W7" s="46" t="n">
        <v>0.58</v>
      </c>
      <c r="X7" s="46" t="n">
        <v>0.84</v>
      </c>
      <c r="Y7" s="46" t="n">
        <v>0.87</v>
      </c>
      <c r="Z7" s="46" t="n">
        <v>0.85</v>
      </c>
      <c r="AA7" s="46" t="n">
        <v>0.8</v>
      </c>
    </row>
    <row r="8" customFormat="false" ht="16.5" hidden="false" customHeight="true" outlineLevel="0" collapsed="false">
      <c r="A8" s="47" t="n">
        <f aca="false">IF($B8="","",ROW()-4)</f>
        <v>4</v>
      </c>
      <c r="B8" s="48" t="s">
        <v>68</v>
      </c>
      <c r="C8" s="48" t="s">
        <v>69</v>
      </c>
      <c r="D8" s="48" t="s">
        <v>15</v>
      </c>
      <c r="E8" s="49" t="s">
        <v>62</v>
      </c>
      <c r="F8" s="49" t="s">
        <v>23</v>
      </c>
      <c r="G8" s="50" t="n">
        <v>6480</v>
      </c>
      <c r="H8" s="50" t="n">
        <v>610</v>
      </c>
      <c r="I8" s="21" t="n">
        <f aca="false">IF($G8="","",$G8-$H8)</f>
        <v>5870</v>
      </c>
      <c r="J8" s="50" t="n">
        <v>5020</v>
      </c>
      <c r="K8" s="50" t="n">
        <v>520</v>
      </c>
      <c r="L8" s="51" t="n">
        <f aca="false">IF(OR($I8="",$I8=0),"",$J8/$I8)</f>
        <v>0.855195911413969</v>
      </c>
      <c r="M8" s="52" t="n">
        <f aca="false">IF(OR($I8="",$I8=0),"",($I8-$K8)/$I8)</f>
        <v>0.911413969335605</v>
      </c>
      <c r="N8" s="53" t="n">
        <v>0.031</v>
      </c>
      <c r="O8" s="54" t="str">
        <f aca="false">IF($L8="","",IF($L8&gt;=0.85,"Optimal",IF($L8&gt;=0.7,"Gut",IF($L8&gt;=0.5,"Niedrig","Kritisch"))))</f>
        <v>Optimal</v>
      </c>
      <c r="P8" s="55" t="n">
        <v>0.8</v>
      </c>
      <c r="Q8" s="55" t="n">
        <v>0.78</v>
      </c>
      <c r="R8" s="55" t="n">
        <v>0.83</v>
      </c>
      <c r="S8" s="55" t="n">
        <v>0.81</v>
      </c>
      <c r="T8" s="55" t="n">
        <v>0.79</v>
      </c>
      <c r="U8" s="55" t="n">
        <v>0.82</v>
      </c>
      <c r="V8" s="55" t="n">
        <v>0.66</v>
      </c>
      <c r="W8" s="55" t="n">
        <v>0.6</v>
      </c>
      <c r="X8" s="55" t="n">
        <v>0.81</v>
      </c>
      <c r="Y8" s="55" t="n">
        <v>0.84</v>
      </c>
      <c r="Z8" s="55" t="n">
        <v>0.8</v>
      </c>
      <c r="AA8" s="55" t="n">
        <v>0.77</v>
      </c>
    </row>
    <row r="9" customFormat="false" ht="16.5" hidden="false" customHeight="true" outlineLevel="0" collapsed="false">
      <c r="A9" s="38" t="n">
        <f aca="false">IF($B9="","",ROW()-4)</f>
        <v>5</v>
      </c>
      <c r="B9" s="39" t="s">
        <v>70</v>
      </c>
      <c r="C9" s="39" t="s">
        <v>71</v>
      </c>
      <c r="D9" s="39" t="s">
        <v>16</v>
      </c>
      <c r="E9" s="40" t="s">
        <v>65</v>
      </c>
      <c r="F9" s="40" t="s">
        <v>23</v>
      </c>
      <c r="G9" s="41" t="n">
        <v>4320</v>
      </c>
      <c r="H9" s="41" t="n">
        <v>280</v>
      </c>
      <c r="I9" s="18" t="n">
        <f aca="false">IF($G9="","",$G9-$H9)</f>
        <v>4040</v>
      </c>
      <c r="J9" s="41" t="n">
        <v>3380</v>
      </c>
      <c r="K9" s="41" t="n">
        <v>260</v>
      </c>
      <c r="L9" s="42" t="n">
        <f aca="false">IF(OR($I9="",$I9=0),"",$J9/$I9)</f>
        <v>0.836633663366337</v>
      </c>
      <c r="M9" s="43" t="n">
        <f aca="false">IF(OR($I9="",$I9=0),"",($I9-$K9)/$I9)</f>
        <v>0.935643564356436</v>
      </c>
      <c r="N9" s="44" t="n">
        <v>0.015</v>
      </c>
      <c r="O9" s="45" t="str">
        <f aca="false">IF($L9="","",IF($L9&gt;=0.85,"Optimal",IF($L9&gt;=0.7,"Gut",IF($L9&gt;=0.5,"Niedrig","Kritisch"))))</f>
        <v>Gut</v>
      </c>
      <c r="P9" s="46" t="n">
        <v>0.78</v>
      </c>
      <c r="Q9" s="46" t="n">
        <v>0.8</v>
      </c>
      <c r="R9" s="46" t="n">
        <v>0.79</v>
      </c>
      <c r="S9" s="46" t="n">
        <v>0.82</v>
      </c>
      <c r="T9" s="46" t="n">
        <v>0.81</v>
      </c>
      <c r="U9" s="46" t="n">
        <v>0.8</v>
      </c>
      <c r="V9" s="46" t="n">
        <v>0.55</v>
      </c>
      <c r="W9" s="46" t="n">
        <v>0.52</v>
      </c>
      <c r="X9" s="46" t="n">
        <v>0.8</v>
      </c>
      <c r="Y9" s="46" t="n">
        <v>0.83</v>
      </c>
      <c r="Z9" s="46" t="n">
        <v>0.81</v>
      </c>
      <c r="AA9" s="46" t="n">
        <v>0.76</v>
      </c>
    </row>
    <row r="10" customFormat="false" ht="16.5" hidden="false" customHeight="true" outlineLevel="0" collapsed="false">
      <c r="A10" s="47" t="n">
        <f aca="false">IF($B10="","",ROW()-4)</f>
        <v>6</v>
      </c>
      <c r="B10" s="48" t="s">
        <v>72</v>
      </c>
      <c r="C10" s="48" t="s">
        <v>73</v>
      </c>
      <c r="D10" s="48" t="s">
        <v>16</v>
      </c>
      <c r="E10" s="49" t="s">
        <v>65</v>
      </c>
      <c r="F10" s="49" t="s">
        <v>24</v>
      </c>
      <c r="G10" s="50" t="n">
        <v>4320</v>
      </c>
      <c r="H10" s="50" t="n">
        <v>720</v>
      </c>
      <c r="I10" s="21" t="n">
        <f aca="false">IF($G10="","",$G10-$H10)</f>
        <v>3600</v>
      </c>
      <c r="J10" s="50" t="n">
        <v>2980</v>
      </c>
      <c r="K10" s="50" t="n">
        <v>240</v>
      </c>
      <c r="L10" s="51" t="n">
        <f aca="false">IF(OR($I10="",$I10=0),"",$J10/$I10)</f>
        <v>0.827777777777778</v>
      </c>
      <c r="M10" s="52" t="n">
        <f aca="false">IF(OR($I10="",$I10=0),"",($I10-$K10)/$I10)</f>
        <v>0.933333333333333</v>
      </c>
      <c r="N10" s="53" t="n">
        <v>0.026</v>
      </c>
      <c r="O10" s="54" t="str">
        <f aca="false">IF($L10="","",IF($L10&gt;=0.85,"Optimal",IF($L10&gt;=0.7,"Gut",IF($L10&gt;=0.5,"Niedrig","Kritisch"))))</f>
        <v>Gut</v>
      </c>
      <c r="P10" s="55" t="n">
        <v>0.7</v>
      </c>
      <c r="Q10" s="55" t="n">
        <v>0.45</v>
      </c>
      <c r="R10" s="55" t="n">
        <v>0.68</v>
      </c>
      <c r="S10" s="55" t="n">
        <v>0.72</v>
      </c>
      <c r="T10" s="55" t="n">
        <v>0.71</v>
      </c>
      <c r="U10" s="55" t="n">
        <v>0.69</v>
      </c>
      <c r="V10" s="55" t="n">
        <v>0.48</v>
      </c>
      <c r="W10" s="55" t="n">
        <v>0.46</v>
      </c>
      <c r="X10" s="55" t="n">
        <v>0.7</v>
      </c>
      <c r="Y10" s="55" t="n">
        <v>0.73</v>
      </c>
      <c r="Z10" s="55" t="n">
        <v>0.71</v>
      </c>
      <c r="AA10" s="55" t="n">
        <v>0.66</v>
      </c>
    </row>
    <row r="11" customFormat="false" ht="16.5" hidden="false" customHeight="true" outlineLevel="0" collapsed="false">
      <c r="A11" s="38" t="n">
        <f aca="false">IF($B11="","",ROW()-4)</f>
        <v>7</v>
      </c>
      <c r="B11" s="39" t="s">
        <v>74</v>
      </c>
      <c r="C11" s="39" t="s">
        <v>75</v>
      </c>
      <c r="D11" s="39" t="s">
        <v>14</v>
      </c>
      <c r="E11" s="40" t="s">
        <v>76</v>
      </c>
      <c r="F11" s="40" t="s">
        <v>23</v>
      </c>
      <c r="G11" s="41" t="n">
        <v>2160</v>
      </c>
      <c r="H11" s="41" t="n">
        <v>180</v>
      </c>
      <c r="I11" s="18" t="n">
        <f aca="false">IF($G11="","",$G11-$H11)</f>
        <v>1980</v>
      </c>
      <c r="J11" s="41" t="n">
        <v>1560</v>
      </c>
      <c r="K11" s="41" t="n">
        <v>120</v>
      </c>
      <c r="L11" s="42" t="n">
        <f aca="false">IF(OR($I11="",$I11=0),"",$J11/$I11)</f>
        <v>0.787878787878788</v>
      </c>
      <c r="M11" s="43" t="n">
        <f aca="false">IF(OR($I11="",$I11=0),"",($I11-$K11)/$I11)</f>
        <v>0.939393939393939</v>
      </c>
      <c r="N11" s="44" t="n">
        <v>0.019</v>
      </c>
      <c r="O11" s="45" t="str">
        <f aca="false">IF($L11="","",IF($L11&gt;=0.85,"Optimal",IF($L11&gt;=0.7,"Gut",IF($L11&gt;=0.5,"Niedrig","Kritisch"))))</f>
        <v>Gut</v>
      </c>
      <c r="P11" s="46" t="n">
        <v>0.71</v>
      </c>
      <c r="Q11" s="46" t="n">
        <v>0.73</v>
      </c>
      <c r="R11" s="46" t="n">
        <v>0.7</v>
      </c>
      <c r="S11" s="46" t="n">
        <v>0.75</v>
      </c>
      <c r="T11" s="46" t="n">
        <v>0.74</v>
      </c>
      <c r="U11" s="46" t="n">
        <v>0.72</v>
      </c>
      <c r="V11" s="46" t="n">
        <v>0.5</v>
      </c>
      <c r="W11" s="46" t="n">
        <v>0.47</v>
      </c>
      <c r="X11" s="46" t="n">
        <v>0.73</v>
      </c>
      <c r="Y11" s="46" t="n">
        <v>0.76</v>
      </c>
      <c r="Z11" s="46" t="n">
        <v>0.74</v>
      </c>
      <c r="AA11" s="46" t="n">
        <v>0.69</v>
      </c>
    </row>
    <row r="12" customFormat="false" ht="16.5" hidden="false" customHeight="true" outlineLevel="0" collapsed="false">
      <c r="A12" s="47" t="n">
        <f aca="false">IF($B12="","",ROW()-4)</f>
        <v>8</v>
      </c>
      <c r="B12" s="48" t="s">
        <v>77</v>
      </c>
      <c r="C12" s="48" t="s">
        <v>78</v>
      </c>
      <c r="D12" s="48" t="s">
        <v>16</v>
      </c>
      <c r="E12" s="49" t="s">
        <v>62</v>
      </c>
      <c r="F12" s="49" t="s">
        <v>23</v>
      </c>
      <c r="G12" s="50" t="n">
        <v>6480</v>
      </c>
      <c r="H12" s="50" t="n">
        <v>400</v>
      </c>
      <c r="I12" s="21" t="n">
        <f aca="false">IF($G12="","",$G12-$H12)</f>
        <v>6080</v>
      </c>
      <c r="J12" s="50" t="n">
        <v>5460</v>
      </c>
      <c r="K12" s="50" t="n">
        <v>280</v>
      </c>
      <c r="L12" s="51" t="n">
        <f aca="false">IF(OR($I12="",$I12=0),"",$J12/$I12)</f>
        <v>0.898026315789474</v>
      </c>
      <c r="M12" s="52" t="n">
        <f aca="false">IF(OR($I12="",$I12=0),"",($I12-$K12)/$I12)</f>
        <v>0.953947368421053</v>
      </c>
      <c r="N12" s="53" t="n">
        <v>0.009</v>
      </c>
      <c r="O12" s="54" t="str">
        <f aca="false">IF($L12="","",IF($L12&gt;=0.85,"Optimal",IF($L12&gt;=0.7,"Gut",IF($L12&gt;=0.5,"Niedrig","Kritisch"))))</f>
        <v>Optimal</v>
      </c>
      <c r="P12" s="55" t="n">
        <v>0.85</v>
      </c>
      <c r="Q12" s="55" t="n">
        <v>0.87</v>
      </c>
      <c r="R12" s="55" t="n">
        <v>0.84</v>
      </c>
      <c r="S12" s="55" t="n">
        <v>0.88</v>
      </c>
      <c r="T12" s="55" t="n">
        <v>0.86</v>
      </c>
      <c r="U12" s="55" t="n">
        <v>0.85</v>
      </c>
      <c r="V12" s="55" t="n">
        <v>0.64</v>
      </c>
      <c r="W12" s="55" t="n">
        <v>0.6</v>
      </c>
      <c r="X12" s="55" t="n">
        <v>0.86</v>
      </c>
      <c r="Y12" s="55" t="n">
        <v>0.89</v>
      </c>
      <c r="Z12" s="55" t="n">
        <v>0.87</v>
      </c>
      <c r="AA12" s="55" t="n">
        <v>0.83</v>
      </c>
    </row>
    <row r="13" customFormat="false" ht="16.5" hidden="false" customHeight="true" outlineLevel="0" collapsed="false">
      <c r="A13" s="38" t="n">
        <f aca="false">IF($B13="","",ROW()-4)</f>
        <v>9</v>
      </c>
      <c r="B13" s="39" t="s">
        <v>79</v>
      </c>
      <c r="C13" s="39" t="s">
        <v>61</v>
      </c>
      <c r="D13" s="39" t="s">
        <v>15</v>
      </c>
      <c r="E13" s="40" t="s">
        <v>76</v>
      </c>
      <c r="F13" s="40" t="s">
        <v>26</v>
      </c>
      <c r="G13" s="41" t="n">
        <v>2160</v>
      </c>
      <c r="H13" s="41" t="n">
        <v>120</v>
      </c>
      <c r="I13" s="18" t="n">
        <f aca="false">IF($G13="","",$G13-$H13)</f>
        <v>2040</v>
      </c>
      <c r="J13" s="41" t="n">
        <v>980</v>
      </c>
      <c r="K13" s="41" t="n">
        <v>80</v>
      </c>
      <c r="L13" s="42" t="n">
        <f aca="false">IF(OR($I13="",$I13=0),"",$J13/$I13)</f>
        <v>0.480392156862745</v>
      </c>
      <c r="M13" s="43" t="n">
        <f aca="false">IF(OR($I13="",$I13=0),"",($I13-$K13)/$I13)</f>
        <v>0.96078431372549</v>
      </c>
      <c r="N13" s="44" t="n">
        <v>0.02</v>
      </c>
      <c r="O13" s="45" t="str">
        <f aca="false">IF($L13="","",IF($L13&gt;=0.85,"Optimal",IF($L13&gt;=0.7,"Gut",IF($L13&gt;=0.5,"Niedrig","Kritisch"))))</f>
        <v>Kritisch</v>
      </c>
      <c r="P13" s="46" t="n">
        <v>0.42</v>
      </c>
      <c r="Q13" s="46" t="n">
        <v>0.4</v>
      </c>
      <c r="R13" s="46" t="n">
        <v>0.45</v>
      </c>
      <c r="S13" s="46" t="n">
        <v>0.48</v>
      </c>
      <c r="T13" s="46" t="n">
        <v>0.46</v>
      </c>
      <c r="U13" s="46" t="n">
        <v>0.44</v>
      </c>
      <c r="V13" s="46" t="n">
        <v>0.3</v>
      </c>
      <c r="W13" s="46" t="n">
        <v>0.28</v>
      </c>
      <c r="X13" s="46" t="n">
        <v>0.45</v>
      </c>
      <c r="Y13" s="46" t="n">
        <v>0.5</v>
      </c>
      <c r="Z13" s="46" t="n">
        <v>0.47</v>
      </c>
      <c r="AA13" s="46" t="n">
        <v>0.41</v>
      </c>
    </row>
    <row r="14" customFormat="false" ht="16.5" hidden="false" customHeight="true" outlineLevel="0" collapsed="false">
      <c r="A14" s="47" t="n">
        <f aca="false">IF($B14="","",ROW()-4)</f>
        <v>10</v>
      </c>
      <c r="B14" s="48" t="s">
        <v>80</v>
      </c>
      <c r="C14" s="48" t="s">
        <v>64</v>
      </c>
      <c r="D14" s="48" t="s">
        <v>14</v>
      </c>
      <c r="E14" s="49" t="s">
        <v>62</v>
      </c>
      <c r="F14" s="49" t="s">
        <v>23</v>
      </c>
      <c r="G14" s="50" t="n">
        <v>6480</v>
      </c>
      <c r="H14" s="50" t="n">
        <v>540</v>
      </c>
      <c r="I14" s="21" t="n">
        <f aca="false">IF($G14="","",$G14-$H14)</f>
        <v>5940</v>
      </c>
      <c r="J14" s="50" t="n">
        <v>5240</v>
      </c>
      <c r="K14" s="50" t="n">
        <v>300</v>
      </c>
      <c r="L14" s="51" t="n">
        <f aca="false">IF(OR($I14="",$I14=0),"",$J14/$I14)</f>
        <v>0.882154882154882</v>
      </c>
      <c r="M14" s="52" t="n">
        <f aca="false">IF(OR($I14="",$I14=0),"",($I14-$K14)/$I14)</f>
        <v>0.94949494949495</v>
      </c>
      <c r="N14" s="53" t="n">
        <v>0.024</v>
      </c>
      <c r="O14" s="54" t="str">
        <f aca="false">IF($L14="","",IF($L14&gt;=0.85,"Optimal",IF($L14&gt;=0.7,"Gut",IF($L14&gt;=0.5,"Niedrig","Kritisch"))))</f>
        <v>Optimal</v>
      </c>
      <c r="P14" s="55" t="n">
        <v>0.83</v>
      </c>
      <c r="Q14" s="55" t="n">
        <v>0.85</v>
      </c>
      <c r="R14" s="55" t="n">
        <v>0.82</v>
      </c>
      <c r="S14" s="55" t="n">
        <v>0.86</v>
      </c>
      <c r="T14" s="55" t="n">
        <v>0.84</v>
      </c>
      <c r="U14" s="55" t="n">
        <v>0.83</v>
      </c>
      <c r="V14" s="55" t="n">
        <v>0.61</v>
      </c>
      <c r="W14" s="55" t="n">
        <v>0.57</v>
      </c>
      <c r="X14" s="55" t="n">
        <v>0.84</v>
      </c>
      <c r="Y14" s="55" t="n">
        <v>0.87</v>
      </c>
      <c r="Z14" s="55" t="n">
        <v>0.85</v>
      </c>
      <c r="AA14" s="55" t="n">
        <v>0.81</v>
      </c>
    </row>
    <row r="15" customFormat="false" ht="16.5" hidden="false" customHeight="true" outlineLevel="0" collapsed="false">
      <c r="A15" s="38" t="n">
        <f aca="false">IF($B15="","",ROW()-4)</f>
        <v>11</v>
      </c>
      <c r="B15" s="39" t="s">
        <v>81</v>
      </c>
      <c r="C15" s="39" t="s">
        <v>67</v>
      </c>
      <c r="D15" s="39" t="s">
        <v>15</v>
      </c>
      <c r="E15" s="40" t="s">
        <v>65</v>
      </c>
      <c r="F15" s="40" t="s">
        <v>25</v>
      </c>
      <c r="G15" s="41" t="n">
        <v>4320</v>
      </c>
      <c r="H15" s="41" t="n">
        <v>1080</v>
      </c>
      <c r="I15" s="18" t="n">
        <f aca="false">IF($G15="","",$G15-$H15)</f>
        <v>3240</v>
      </c>
      <c r="J15" s="41" t="n">
        <v>1820</v>
      </c>
      <c r="K15" s="41" t="n">
        <v>360</v>
      </c>
      <c r="L15" s="42" t="n">
        <f aca="false">IF(OR($I15="",$I15=0),"",$J15/$I15)</f>
        <v>0.561728395061728</v>
      </c>
      <c r="M15" s="43" t="n">
        <f aca="false">IF(OR($I15="",$I15=0),"",($I15-$K15)/$I15)</f>
        <v>0.888888888888889</v>
      </c>
      <c r="N15" s="44" t="n">
        <v>0.028</v>
      </c>
      <c r="O15" s="45" t="str">
        <f aca="false">IF($L15="","",IF($L15&gt;=0.85,"Optimal",IF($L15&gt;=0.7,"Gut",IF($L15&gt;=0.5,"Niedrig","Kritisch"))))</f>
        <v>Niedrig</v>
      </c>
      <c r="P15" s="46" t="n">
        <v>0.55</v>
      </c>
      <c r="Q15" s="46" t="n">
        <v>0.3</v>
      </c>
      <c r="R15" s="46" t="n">
        <v>0.2</v>
      </c>
      <c r="S15" s="46" t="n">
        <v>0.5</v>
      </c>
      <c r="T15" s="46" t="n">
        <v>0.62</v>
      </c>
      <c r="U15" s="46" t="n">
        <v>0.58</v>
      </c>
      <c r="V15" s="46" t="n">
        <v>0.4</v>
      </c>
      <c r="W15" s="46" t="n">
        <v>0.38</v>
      </c>
      <c r="X15" s="46" t="n">
        <v>0.6</v>
      </c>
      <c r="Y15" s="46" t="n">
        <v>0.63</v>
      </c>
      <c r="Z15" s="46" t="n">
        <v>0.61</v>
      </c>
      <c r="AA15" s="46" t="n">
        <v>0.54</v>
      </c>
    </row>
    <row r="16" customFormat="false" ht="16.5" hidden="false" customHeight="true" outlineLevel="0" collapsed="false">
      <c r="A16" s="47" t="n">
        <f aca="false">IF($B16="","",ROW()-4)</f>
        <v>12</v>
      </c>
      <c r="B16" s="48" t="s">
        <v>82</v>
      </c>
      <c r="C16" s="48" t="s">
        <v>71</v>
      </c>
      <c r="D16" s="48" t="s">
        <v>16</v>
      </c>
      <c r="E16" s="49" t="s">
        <v>76</v>
      </c>
      <c r="F16" s="49" t="s">
        <v>23</v>
      </c>
      <c r="G16" s="50" t="n">
        <v>2160</v>
      </c>
      <c r="H16" s="50" t="n">
        <v>140</v>
      </c>
      <c r="I16" s="21" t="n">
        <f aca="false">IF($G16="","",$G16-$H16)</f>
        <v>2020</v>
      </c>
      <c r="J16" s="50" t="n">
        <v>1640</v>
      </c>
      <c r="K16" s="50" t="n">
        <v>120</v>
      </c>
      <c r="L16" s="51" t="n">
        <f aca="false">IF(OR($I16="",$I16=0),"",$J16/$I16)</f>
        <v>0.811881188118812</v>
      </c>
      <c r="M16" s="52" t="n">
        <f aca="false">IF(OR($I16="",$I16=0),"",($I16-$K16)/$I16)</f>
        <v>0.940594059405941</v>
      </c>
      <c r="N16" s="53" t="n">
        <v>0.014</v>
      </c>
      <c r="O16" s="54" t="str">
        <f aca="false">IF($L16="","",IF($L16&gt;=0.85,"Optimal",IF($L16&gt;=0.7,"Gut",IF($L16&gt;=0.5,"Niedrig","Kritisch"))))</f>
        <v>Gut</v>
      </c>
      <c r="P16" s="55" t="n">
        <v>0.75</v>
      </c>
      <c r="Q16" s="55" t="n">
        <v>0.77</v>
      </c>
      <c r="R16" s="55" t="n">
        <v>0.74</v>
      </c>
      <c r="S16" s="55" t="n">
        <v>0.78</v>
      </c>
      <c r="T16" s="55" t="n">
        <v>0.77</v>
      </c>
      <c r="U16" s="55" t="n">
        <v>0.76</v>
      </c>
      <c r="V16" s="55" t="n">
        <v>0.52</v>
      </c>
      <c r="W16" s="55" t="n">
        <v>0.49</v>
      </c>
      <c r="X16" s="55" t="n">
        <v>0.76</v>
      </c>
      <c r="Y16" s="55" t="n">
        <v>0.79</v>
      </c>
      <c r="Z16" s="55" t="n">
        <v>0.77</v>
      </c>
      <c r="AA16" s="55" t="n">
        <v>0.72</v>
      </c>
    </row>
    <row r="17" customFormat="false" ht="16.5" hidden="false" customHeight="true" outlineLevel="0" collapsed="false">
      <c r="A17" s="38" t="str">
        <f aca="false">IF($B17="","",ROW()-4)</f>
        <v/>
      </c>
      <c r="B17" s="39"/>
      <c r="C17" s="39"/>
      <c r="D17" s="39"/>
      <c r="E17" s="40"/>
      <c r="F17" s="40"/>
      <c r="G17" s="41"/>
      <c r="H17" s="41"/>
      <c r="I17" s="18" t="str">
        <f aca="false">IF($G17="","",$G17-$H17)</f>
        <v/>
      </c>
      <c r="J17" s="41"/>
      <c r="K17" s="41"/>
      <c r="L17" s="42" t="str">
        <f aca="false">IF(OR($I17="",$I17=0),"",$J17/$I17)</f>
        <v/>
      </c>
      <c r="M17" s="43" t="str">
        <f aca="false">IF(OR($I17="",$I17=0),"",($I17-$K17)/$I17)</f>
        <v/>
      </c>
      <c r="N17" s="44"/>
      <c r="O17" s="45" t="str">
        <f aca="false">IF($L17="","",IF($L17&gt;=0.85,"Optimal",IF($L17&gt;=0.7,"Gut",IF($L17&gt;=0.5,"Niedrig","Kritisch"))))</f>
        <v/>
      </c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</row>
    <row r="18" customFormat="false" ht="16.5" hidden="false" customHeight="true" outlineLevel="0" collapsed="false">
      <c r="A18" s="47" t="str">
        <f aca="false">IF($B18="","",ROW()-4)</f>
        <v/>
      </c>
      <c r="B18" s="48"/>
      <c r="C18" s="48"/>
      <c r="D18" s="48"/>
      <c r="E18" s="49"/>
      <c r="F18" s="49"/>
      <c r="G18" s="50"/>
      <c r="H18" s="50"/>
      <c r="I18" s="21" t="str">
        <f aca="false">IF($G18="","",$G18-$H18)</f>
        <v/>
      </c>
      <c r="J18" s="50"/>
      <c r="K18" s="50"/>
      <c r="L18" s="51" t="str">
        <f aca="false">IF(OR($I18="",$I18=0),"",$J18/$I18)</f>
        <v/>
      </c>
      <c r="M18" s="52" t="str">
        <f aca="false">IF(OR($I18="",$I18=0),"",($I18-$K18)/$I18)</f>
        <v/>
      </c>
      <c r="N18" s="53"/>
      <c r="O18" s="54" t="str">
        <f aca="false">IF($L18="","",IF($L18&gt;=0.85,"Optimal",IF($L18&gt;=0.7,"Gut",IF($L18&gt;=0.5,"Niedrig","Kritisch"))))</f>
        <v/>
      </c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</row>
    <row r="19" customFormat="false" ht="16.5" hidden="false" customHeight="true" outlineLevel="0" collapsed="false">
      <c r="A19" s="38" t="str">
        <f aca="false">IF($B19="","",ROW()-4)</f>
        <v/>
      </c>
      <c r="B19" s="39"/>
      <c r="C19" s="39"/>
      <c r="D19" s="39"/>
      <c r="E19" s="40"/>
      <c r="F19" s="40"/>
      <c r="G19" s="41"/>
      <c r="H19" s="41"/>
      <c r="I19" s="18" t="str">
        <f aca="false">IF($G19="","",$G19-$H19)</f>
        <v/>
      </c>
      <c r="J19" s="41"/>
      <c r="K19" s="41"/>
      <c r="L19" s="42" t="str">
        <f aca="false">IF(OR($I19="",$I19=0),"",$J19/$I19)</f>
        <v/>
      </c>
      <c r="M19" s="43" t="str">
        <f aca="false">IF(OR($I19="",$I19=0),"",($I19-$K19)/$I19)</f>
        <v/>
      </c>
      <c r="N19" s="44"/>
      <c r="O19" s="45" t="str">
        <f aca="false">IF($L19="","",IF($L19&gt;=0.85,"Optimal",IF($L19&gt;=0.7,"Gut",IF($L19&gt;=0.5,"Niedrig","Kritisch"))))</f>
        <v/>
      </c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</row>
    <row r="20" customFormat="false" ht="16.5" hidden="false" customHeight="true" outlineLevel="0" collapsed="false">
      <c r="A20" s="47" t="str">
        <f aca="false">IF($B20="","",ROW()-4)</f>
        <v/>
      </c>
      <c r="B20" s="48"/>
      <c r="C20" s="48"/>
      <c r="D20" s="48"/>
      <c r="E20" s="49"/>
      <c r="F20" s="49"/>
      <c r="G20" s="50"/>
      <c r="H20" s="50"/>
      <c r="I20" s="21" t="str">
        <f aca="false">IF($G20="","",$G20-$H20)</f>
        <v/>
      </c>
      <c r="J20" s="50"/>
      <c r="K20" s="50"/>
      <c r="L20" s="51" t="str">
        <f aca="false">IF(OR($I20="",$I20=0),"",$J20/$I20)</f>
        <v/>
      </c>
      <c r="M20" s="52" t="str">
        <f aca="false">IF(OR($I20="",$I20=0),"",($I20-$K20)/$I20)</f>
        <v/>
      </c>
      <c r="N20" s="53"/>
      <c r="O20" s="54" t="str">
        <f aca="false">IF($L20="","",IF($L20&gt;=0.85,"Optimal",IF($L20&gt;=0.7,"Gut",IF($L20&gt;=0.5,"Niedrig","Kritisch"))))</f>
        <v/>
      </c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</row>
    <row r="21" customFormat="false" ht="19.5" hidden="false" customHeight="true" outlineLevel="0" collapsed="false">
      <c r="A21" s="56"/>
      <c r="B21" s="23" t="s">
        <v>83</v>
      </c>
      <c r="C21" s="56"/>
      <c r="D21" s="56"/>
      <c r="E21" s="56"/>
      <c r="F21" s="56"/>
      <c r="G21" s="24" t="n">
        <f aca="false">SUM(G5:G20)</f>
        <v>54000</v>
      </c>
      <c r="H21" s="24" t="n">
        <f aca="false">SUM(H5:H20)</f>
        <v>5250</v>
      </c>
      <c r="I21" s="24" t="n">
        <f aca="false">SUM(I5:I20)</f>
        <v>48750</v>
      </c>
      <c r="J21" s="24" t="n">
        <f aca="false">SUM(J5:J20)</f>
        <v>40010</v>
      </c>
      <c r="K21" s="24" t="n">
        <f aca="false">SUM(K5:K20)</f>
        <v>3030</v>
      </c>
      <c r="L21" s="57" t="n">
        <f aca="false">IFERROR(SUM(J5:J20)/SUM(I5:I20),0)</f>
        <v>0.820717948717949</v>
      </c>
      <c r="M21" s="57" t="n">
        <f aca="false">IFERROR((SUM(I5:I20)-SUM(K5:K20))/SUM(I5:I20),0)</f>
        <v>0.937846153846154</v>
      </c>
      <c r="N21" s="58" t="n">
        <f aca="false">IFERROR(AVERAGE(N5:N20),0)</f>
        <v>0.0198333333333333</v>
      </c>
      <c r="O21" s="56"/>
      <c r="P21" s="59" t="n">
        <f aca="false">IFERROR(AVERAGE(P5:P20),0)</f>
        <v>0.734166666666667</v>
      </c>
      <c r="Q21" s="59" t="n">
        <f aca="false">IFERROR(AVERAGE(Q5:Q20),0)</f>
        <v>0.699166666666667</v>
      </c>
      <c r="R21" s="59" t="n">
        <f aca="false">IFERROR(AVERAGE(R5:R20),0)</f>
        <v>0.706666666666667</v>
      </c>
      <c r="S21" s="59" t="n">
        <f aca="false">IFERROR(AVERAGE(S5:S20),0)</f>
        <v>0.7625</v>
      </c>
      <c r="T21" s="59" t="n">
        <f aca="false">IFERROR(AVERAGE(T5:T20),0)</f>
        <v>0.7575</v>
      </c>
      <c r="U21" s="59" t="n">
        <f aca="false">IFERROR(AVERAGE(U5:U20),0)</f>
        <v>0.746666666666667</v>
      </c>
      <c r="V21" s="59" t="n">
        <f aca="false">IFERROR(AVERAGE(V5:V20),0)</f>
        <v>0.531666666666667</v>
      </c>
      <c r="W21" s="59" t="n">
        <f aca="false">IFERROR(AVERAGE(W5:W20),0)</f>
        <v>0.498333333333333</v>
      </c>
      <c r="X21" s="59" t="n">
        <f aca="false">IFERROR(AVERAGE(X5:X20),0)</f>
        <v>0.753333333333333</v>
      </c>
      <c r="Y21" s="59" t="n">
        <f aca="false">IFERROR(AVERAGE(Y5:Y20),0)</f>
        <v>0.785833333333333</v>
      </c>
      <c r="Z21" s="59" t="n">
        <f aca="false">IFERROR(AVERAGE(Z5:Z20),0)</f>
        <v>0.7625</v>
      </c>
      <c r="AA21" s="59" t="n">
        <f aca="false">IFERROR(AVERAGE(AA5:AA20),0)</f>
        <v>0.71</v>
      </c>
    </row>
    <row r="23" customFormat="false" ht="15" hidden="false" customHeight="false" outlineLevel="0" collapsed="false">
      <c r="B23" s="60" t="s">
        <v>84</v>
      </c>
      <c r="E23" s="61"/>
      <c r="F23" s="62" t="s">
        <v>85</v>
      </c>
      <c r="G23" s="63"/>
      <c r="H23" s="62" t="s">
        <v>86</v>
      </c>
      <c r="I23" s="64"/>
      <c r="J23" s="62" t="s">
        <v>87</v>
      </c>
    </row>
  </sheetData>
  <mergeCells count="3">
    <mergeCell ref="A1:AA1"/>
    <mergeCell ref="C2:E2"/>
    <mergeCell ref="M2:O2"/>
  </mergeCells>
  <conditionalFormatting sqref="L5:L20">
    <cfRule type="colorScale" priority="2">
      <colorScale>
        <cfvo type="num" val="0.4"/>
        <cfvo type="num" val="0.7"/>
        <cfvo type="num" val="0.95"/>
        <color rgb="FFC0504D"/>
        <color rgb="FFE0A33E"/>
        <color rgb="FF3E8E7E"/>
      </colorScale>
    </cfRule>
  </conditionalFormatting>
  <conditionalFormatting sqref="M5:M20">
    <cfRule type="dataBar" priority="3">
      <dataBar showValue="1" minLength="10" maxLength="90">
        <cfvo type="num" val="0"/>
        <cfvo type="num" val="1"/>
        <color rgb="FF356074"/>
      </dataBar>
      <extLst>
        <ext xmlns:x14="http://schemas.microsoft.com/office/spreadsheetml/2009/9/main" uri="{B025F937-C7B1-47D3-B67F-A62EFF666E3E}">
          <x14:id>{92166920-7320-473F-AAF8-E040A3A080A6}</x14:id>
        </ext>
      </extLst>
    </cfRule>
  </conditionalFormatting>
  <conditionalFormatting sqref="O5:O20">
    <cfRule type="expression" priority="4" aboveAverage="0" equalAverage="0" bottom="0" percent="0" rank="0" text="" dxfId="0">
      <formula>$O5="Optimal"</formula>
    </cfRule>
    <cfRule type="expression" priority="5" aboveAverage="0" equalAverage="0" bottom="0" percent="0" rank="0" text="" dxfId="1">
      <formula>$O5="Gut"</formula>
    </cfRule>
    <cfRule type="expression" priority="6" aboveAverage="0" equalAverage="0" bottom="0" percent="0" rank="0" text="" dxfId="2">
      <formula>$O5="Niedrig"</formula>
    </cfRule>
    <cfRule type="expression" priority="7" aboveAverage="0" equalAverage="0" bottom="0" percent="0" rank="0" text="" dxfId="3">
      <formula>$O5="Kritisch"</formula>
    </cfRule>
  </conditionalFormatting>
  <conditionalFormatting sqref="P5:AA20">
    <cfRule type="colorScale" priority="8">
      <colorScale>
        <cfvo type="num" val="0.3"/>
        <cfvo type="num" val="0.65"/>
        <cfvo type="num" val="0.95"/>
        <color rgb="FFF4CCCC"/>
        <color rgb="FFFCE5B6"/>
        <color rgb="FFC6E0D4"/>
      </colorScale>
    </cfRule>
  </conditionalFormatting>
  <dataValidations count="5">
    <dataValidation allowBlank="true" errorStyle="stop" operator="between" showDropDown="false" showErrorMessage="false" showInputMessage="false" sqref="C5:C20" type="list">
      <formula1>Stammdaten!$A$4:$A$11</formula1>
      <formula2>0</formula2>
    </dataValidation>
    <dataValidation allowBlank="true" errorStyle="stop" operator="between" showDropDown="false" showErrorMessage="false" showInputMessage="false" sqref="D5:D20" type="list">
      <formula1>Stammdaten!$B$4:$B$7</formula1>
      <formula2>0</formula2>
    </dataValidation>
    <dataValidation allowBlank="true" errorStyle="stop" operator="between" showDropDown="false" showErrorMessage="false" showInputMessage="false" sqref="E5:E20" type="list">
      <formula1>Stammdaten!$C$4:$C$6</formula1>
      <formula2>0</formula2>
    </dataValidation>
    <dataValidation allowBlank="true" errorStyle="stop" operator="between" showDropDown="false" showErrorMessage="false" showInputMessage="false" sqref="F5:F20" type="list">
      <formula1>Stammdaten!$D$4:$D$7</formula1>
      <formula2>0</formula2>
    </dataValidation>
    <dataValidation allowBlank="true" error="Wert zwischen 0 % und 100 % eingeben." errorStyle="stop" errorTitle="Ungültig" operator="between" showDropDown="false" showErrorMessage="false" showInputMessage="false" sqref="N5:N20" type="decimal">
      <formula1>0</formula1>
      <formula2>1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2166920-7320-473F-AAF8-E040A3A080A6}">
            <x14:dataBar minLength="10" maxLength="90" axisPosition="none" gradient="true">
              <x14:cfvo type="num">
                <xm:f>0</xm:f>
              </x14:cfvo>
              <x14:cfvo type="num">
                <xm:f>1</xm:f>
              </x14:cfvo>
              <x14:negativeFillColor rgb="FF356074"/>
              <x14:axisColor rgb="FF000000"/>
            </x14:dataBar>
          </x14:cfRule>
          <xm:sqref>M5:M20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56074"/>
    <pageSetUpPr fitToPage="false"/>
  </sheetPr>
  <dimension ref="A1:D1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0"/>
    <col collapsed="false" customWidth="true" hidden="false" outlineLevel="0" max="3" min="2" style="0" width="16"/>
    <col collapsed="false" customWidth="true" hidden="false" outlineLevel="0" max="4" min="4" style="0" width="14"/>
  </cols>
  <sheetData>
    <row r="1" customFormat="false" ht="25.5" hidden="false" customHeight="true" outlineLevel="0" collapsed="false">
      <c r="A1" s="65" t="s">
        <v>88</v>
      </c>
      <c r="B1" s="65"/>
      <c r="C1" s="65"/>
      <c r="D1" s="65"/>
    </row>
    <row r="3" customFormat="false" ht="15" hidden="false" customHeight="false" outlineLevel="0" collapsed="false">
      <c r="A3" s="66" t="s">
        <v>89</v>
      </c>
      <c r="B3" s="66" t="s">
        <v>12</v>
      </c>
      <c r="C3" s="66" t="s">
        <v>90</v>
      </c>
      <c r="D3" s="66" t="s">
        <v>20</v>
      </c>
    </row>
    <row r="4" customFormat="false" ht="15" hidden="false" customHeight="false" outlineLevel="0" collapsed="false">
      <c r="A4" s="67" t="s">
        <v>61</v>
      </c>
      <c r="B4" s="67" t="s">
        <v>14</v>
      </c>
      <c r="C4" s="67" t="s">
        <v>76</v>
      </c>
      <c r="D4" s="67" t="s">
        <v>23</v>
      </c>
    </row>
    <row r="5" customFormat="false" ht="15" hidden="false" customHeight="false" outlineLevel="0" collapsed="false">
      <c r="A5" s="68" t="s">
        <v>64</v>
      </c>
      <c r="B5" s="68" t="s">
        <v>15</v>
      </c>
      <c r="C5" s="68" t="s">
        <v>65</v>
      </c>
      <c r="D5" s="68" t="s">
        <v>24</v>
      </c>
    </row>
    <row r="6" customFormat="false" ht="15" hidden="false" customHeight="false" outlineLevel="0" collapsed="false">
      <c r="A6" s="67" t="s">
        <v>67</v>
      </c>
      <c r="B6" s="67" t="s">
        <v>16</v>
      </c>
      <c r="C6" s="67" t="s">
        <v>62</v>
      </c>
      <c r="D6" s="67" t="s">
        <v>25</v>
      </c>
    </row>
    <row r="7" customFormat="false" ht="15" hidden="false" customHeight="false" outlineLevel="0" collapsed="false">
      <c r="A7" s="68" t="s">
        <v>69</v>
      </c>
      <c r="B7" s="68" t="s">
        <v>17</v>
      </c>
      <c r="D7" s="68" t="s">
        <v>26</v>
      </c>
    </row>
    <row r="8" customFormat="false" ht="15" hidden="false" customHeight="false" outlineLevel="0" collapsed="false">
      <c r="A8" s="67" t="s">
        <v>71</v>
      </c>
    </row>
    <row r="9" customFormat="false" ht="15" hidden="false" customHeight="false" outlineLevel="0" collapsed="false">
      <c r="A9" s="68" t="s">
        <v>73</v>
      </c>
    </row>
    <row r="10" customFormat="false" ht="15" hidden="false" customHeight="false" outlineLevel="0" collapsed="false">
      <c r="A10" s="67" t="s">
        <v>75</v>
      </c>
    </row>
    <row r="11" customFormat="false" ht="15" hidden="false" customHeight="false" outlineLevel="0" collapsed="false">
      <c r="A11" s="68" t="s">
        <v>78</v>
      </c>
    </row>
    <row r="14" customFormat="false" ht="15" hidden="false" customHeight="true" outlineLevel="0" collapsed="false">
      <c r="A14" s="69" t="s">
        <v>91</v>
      </c>
      <c r="B14" s="69"/>
      <c r="C14" s="69"/>
      <c r="D14" s="69"/>
    </row>
    <row r="15" customFormat="false" ht="15" hidden="false" customHeight="false" outlineLevel="0" collapsed="false">
      <c r="A15" s="69"/>
      <c r="B15" s="69"/>
      <c r="C15" s="69"/>
      <c r="D15" s="69"/>
    </row>
    <row r="16" customFormat="false" ht="15" hidden="false" customHeight="false" outlineLevel="0" collapsed="false">
      <c r="A16" s="69"/>
      <c r="B16" s="69"/>
      <c r="C16" s="69"/>
      <c r="D16" s="69"/>
    </row>
  </sheetData>
  <mergeCells count="2">
    <mergeCell ref="A1:D1"/>
    <mergeCell ref="A14:D16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2026-06-24T05:04:44Z</dcterms:created>
  <dc:creator>openpyxl</dc:creator>
  <dc:description/>
  <dc:language>en-US</dc:language>
  <cp:lastModifiedBy/>
  <dcterms:modified xsi:type="dcterms:W3CDTF">2026-06-24T05:04:44Z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