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C4FB18A2-6C0B-47E3-9A4D-A9BEF9F1D137}" xr6:coauthVersionLast="47" xr6:coauthVersionMax="47" xr10:uidLastSave="{00000000-0000-0000-0000-000000000000}"/>
  <bookViews>
    <workbookView xWindow="-120" yWindow="-120" windowWidth="29040" windowHeight="15720" xr2:uid="{00000000-000D-0000-FFFF-FFFF00000000}"/>
  </bookViews>
  <sheets>
    <sheet name="Übersicht" sheetId="1" r:id="rId1"/>
    <sheet name="Markt &amp; Segmente" sheetId="2" r:id="rId2"/>
    <sheet name="Wettbewerb" sheetId="3" r:id="rId3"/>
    <sheet name="Umfeld &amp; Maßnahmen"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4" l="1"/>
  <c r="H38" i="4"/>
  <c r="H37" i="4"/>
  <c r="H36" i="4"/>
  <c r="H35" i="4"/>
  <c r="G16" i="4"/>
  <c r="F16" i="4"/>
  <c r="G15" i="4"/>
  <c r="F15" i="4"/>
  <c r="G14" i="4"/>
  <c r="F14" i="4"/>
  <c r="G13" i="4"/>
  <c r="F13" i="4"/>
  <c r="G12" i="4"/>
  <c r="F12" i="4"/>
  <c r="G11" i="4"/>
  <c r="F11" i="4"/>
  <c r="G10" i="4"/>
  <c r="F10" i="4"/>
  <c r="G9" i="4"/>
  <c r="N6" i="4" s="1"/>
  <c r="F9" i="4"/>
  <c r="G8" i="4"/>
  <c r="F8" i="4"/>
  <c r="G7" i="4"/>
  <c r="F7" i="4"/>
  <c r="N7" i="4" s="1"/>
  <c r="K24" i="3"/>
  <c r="L24" i="3" s="1"/>
  <c r="K23" i="3"/>
  <c r="L23" i="3" s="1"/>
  <c r="K22" i="3"/>
  <c r="L22" i="3" s="1"/>
  <c r="K21" i="3"/>
  <c r="L21" i="3" s="1"/>
  <c r="K20" i="3"/>
  <c r="L20" i="3" s="1"/>
  <c r="K19" i="3"/>
  <c r="L19" i="3" s="1"/>
  <c r="B14" i="3"/>
  <c r="I34" i="2"/>
  <c r="J34" i="2" s="1"/>
  <c r="I33" i="2"/>
  <c r="J33" i="2" s="1"/>
  <c r="I32" i="2"/>
  <c r="J32" i="2" s="1"/>
  <c r="I31" i="2"/>
  <c r="J31" i="2" s="1"/>
  <c r="I30" i="2"/>
  <c r="J30" i="2" s="1"/>
  <c r="I25" i="2"/>
  <c r="F25" i="2"/>
  <c r="H25" i="2" s="1"/>
  <c r="I24" i="2"/>
  <c r="F24" i="2"/>
  <c r="H24" i="2" s="1"/>
  <c r="I23" i="2"/>
  <c r="F23" i="2"/>
  <c r="H23" i="2" s="1"/>
  <c r="I22" i="2"/>
  <c r="F22" i="2"/>
  <c r="H22" i="2" s="1"/>
  <c r="I21" i="2"/>
  <c r="F21" i="2"/>
  <c r="H21" i="2" s="1"/>
  <c r="I20" i="2"/>
  <c r="F20" i="2"/>
  <c r="H20" i="2" s="1"/>
  <c r="I19" i="2"/>
  <c r="F19" i="2"/>
  <c r="H19" i="2" s="1"/>
  <c r="I18" i="2"/>
  <c r="F18" i="2"/>
  <c r="H18" i="2" s="1"/>
  <c r="F17" i="2"/>
  <c r="H17" i="2" s="1"/>
  <c r="B13" i="2"/>
  <c r="K40" i="1"/>
  <c r="J40" i="1"/>
  <c r="I40" i="1"/>
  <c r="H40" i="1"/>
  <c r="K39" i="1"/>
  <c r="J39" i="1"/>
  <c r="I39" i="1"/>
  <c r="H39" i="1"/>
  <c r="K38" i="1"/>
  <c r="J38" i="1"/>
  <c r="I38" i="1"/>
  <c r="H38" i="1"/>
  <c r="K37" i="1"/>
  <c r="J37" i="1"/>
  <c r="I37" i="1"/>
  <c r="H37" i="1"/>
  <c r="K36" i="1"/>
  <c r="J36" i="1"/>
  <c r="I36" i="1"/>
  <c r="H36" i="1"/>
  <c r="G10" i="1"/>
  <c r="D10" i="1"/>
  <c r="M6" i="1"/>
  <c r="G6" i="1"/>
  <c r="D6" i="1"/>
  <c r="B38" i="1" l="1"/>
  <c r="C37" i="1"/>
  <c r="D36" i="1"/>
  <c r="C36" i="1"/>
  <c r="B36" i="1"/>
  <c r="D38" i="1"/>
  <c r="D40" i="1"/>
  <c r="B40" i="1"/>
  <c r="B37" i="1"/>
  <c r="C40" i="1"/>
  <c r="D37" i="1"/>
  <c r="D39" i="1"/>
  <c r="C39" i="1"/>
  <c r="B39" i="1"/>
  <c r="C38" i="1"/>
  <c r="K6" i="4"/>
  <c r="J6" i="1"/>
  <c r="N8" i="4" l="1"/>
  <c r="K7" i="4"/>
  <c r="M10" i="1" l="1"/>
  <c r="A14" i="1" s="1"/>
  <c r="J10" i="1"/>
</calcChain>
</file>

<file path=xl/sharedStrings.xml><?xml version="1.0" encoding="utf-8"?>
<sst xmlns="http://schemas.openxmlformats.org/spreadsheetml/2006/main" count="284" uniqueCount="222">
  <si>
    <t>Generische Excel-Vorlage · Gelbe Felder sind Eingaben · Berechnete Felder werden automatisch aktualisiert</t>
  </si>
  <si>
    <t>Analyserahmen</t>
  </si>
  <si>
    <t>Marktvolumen 2026</t>
  </si>
  <si>
    <t>CAGR 2026–2030</t>
  </si>
  <si>
    <t>Adressierbarer Markt 2026</t>
  </si>
  <si>
    <t>Ziel-Marktanteil 2026</t>
  </si>
  <si>
    <t>Markt / Thema</t>
  </si>
  <si>
    <t>Beispielmarkt 2026</t>
  </si>
  <si>
    <t>Region</t>
  </si>
  <si>
    <t>Deutschland / DACH</t>
  </si>
  <si>
    <t>Stichtag</t>
  </si>
  <si>
    <t>23.06.2026</t>
  </si>
  <si>
    <t>Planungshorizont</t>
  </si>
  <si>
    <t>2026–2030</t>
  </si>
  <si>
    <t>Ø Segmentattraktivität</t>
  </si>
  <si>
    <t>Wettbewerbsdruck</t>
  </si>
  <si>
    <t>Umfeldsaldo</t>
  </si>
  <si>
    <t>Gesamtscore</t>
  </si>
  <si>
    <t>Verantwortlich</t>
  </si>
  <si>
    <t>Analyse-Team</t>
  </si>
  <si>
    <t>Datenstatus</t>
  </si>
  <si>
    <t>Beispieldaten – bitte ersetzen</t>
  </si>
  <si>
    <t>Management-Fazit</t>
  </si>
  <si>
    <t>Marktentwicklung</t>
  </si>
  <si>
    <t>Segmentprioritäten</t>
  </si>
  <si>
    <t>Rang</t>
  </si>
  <si>
    <t>Segment</t>
  </si>
  <si>
    <t>Attraktivität</t>
  </si>
  <si>
    <t>Priorität</t>
  </si>
  <si>
    <t>Maßnahme</t>
  </si>
  <si>
    <t>Termin</t>
  </si>
  <si>
    <t>Status</t>
  </si>
  <si>
    <t>MARKT &amp; SEGMENTE</t>
  </si>
  <si>
    <t>Marktgröße, Dynamik, adressierbarer Markt und gewichtete Segmentbewertung</t>
  </si>
  <si>
    <t>Gewichtung der Segmentattraktivität</t>
  </si>
  <si>
    <t>Kriterium</t>
  </si>
  <si>
    <t>Gewicht</t>
  </si>
  <si>
    <t>Marktgröße</t>
  </si>
  <si>
    <t>Wachstum</t>
  </si>
  <si>
    <t>Erreichbarkeit</t>
  </si>
  <si>
    <t>Ertragspotenzial</t>
  </si>
  <si>
    <t>Wettbewerbsintensität</t>
  </si>
  <si>
    <t>Strategischer Fit</t>
  </si>
  <si>
    <t>Summe</t>
  </si>
  <si>
    <t>Marktentwicklung 2022–2030</t>
  </si>
  <si>
    <t>Jahr</t>
  </si>
  <si>
    <t>Marktpotenzial</t>
  </si>
  <si>
    <t>Marktvolumen</t>
  </si>
  <si>
    <t>Adressierbarer Anteil</t>
  </si>
  <si>
    <t>SAM</t>
  </si>
  <si>
    <t>Ziel-Marktanteil</t>
  </si>
  <si>
    <t>SOM</t>
  </si>
  <si>
    <t>Wachstum Marktvolumen</t>
  </si>
  <si>
    <t>Ist</t>
  </si>
  <si>
    <t>–</t>
  </si>
  <si>
    <t>Plan</t>
  </si>
  <si>
    <t>Segmentbewertung</t>
  </si>
  <si>
    <t>Kurzbeschreibung</t>
  </si>
  <si>
    <t>Erreichbarkeit (1–5)</t>
  </si>
  <si>
    <t>Ertragspotenzial (1–5)</t>
  </si>
  <si>
    <t>Wettbewerb (1–5)</t>
  </si>
  <si>
    <t>Strategischer Fit (1–5)</t>
  </si>
  <si>
    <t>Segment A – Preisorientiert</t>
  </si>
  <si>
    <t>Hohe Preissensibilität, standardisierte Anforderungen</t>
  </si>
  <si>
    <t>Segment B – Qualitätsorientiert</t>
  </si>
  <si>
    <t>Kaufentscheidung über Qualität und Zuverlässigkeit</t>
  </si>
  <si>
    <t>Segment C – Digital-affin</t>
  </si>
  <si>
    <t>Hohe Offenheit für digitale Prozesse und neue Angebote</t>
  </si>
  <si>
    <t>Segment D – Serviceorientiert</t>
  </si>
  <si>
    <t>Persönliche Betreuung und Support sind entscheidend</t>
  </si>
  <si>
    <t>Segment E – Nischenkunden</t>
  </si>
  <si>
    <t>Spezielle Anforderungen, geringeres Volumen, hohe Marge</t>
  </si>
  <si>
    <t>WETTBEWERBSANALYSE</t>
  </si>
  <si>
    <t>Vergleich von Marktposition, Leistungsmerkmalen und Differenzierung</t>
  </si>
  <si>
    <t>Gewichtung des Wettbewerbsvergleichs</t>
  </si>
  <si>
    <t>Marktposition</t>
  </si>
  <si>
    <t>Preis-Leistung</t>
  </si>
  <si>
    <t>Qualität</t>
  </si>
  <si>
    <t>Innovation</t>
  </si>
  <si>
    <t>Vertrieb</t>
  </si>
  <si>
    <t>Service</t>
  </si>
  <si>
    <t>Marke</t>
  </si>
  <si>
    <t>Wettbewerbervergleich</t>
  </si>
  <si>
    <t>Unternehmen</t>
  </si>
  <si>
    <t>Typ</t>
  </si>
  <si>
    <t>Marktanteil</t>
  </si>
  <si>
    <t>Preisniveau</t>
  </si>
  <si>
    <t>Gesamtpunkte</t>
  </si>
  <si>
    <t>Stärken</t>
  </si>
  <si>
    <t>Verbesserungspotenzial</t>
  </si>
  <si>
    <t>Eigenes Unternehmen</t>
  </si>
  <si>
    <t>Mittel</t>
  </si>
  <si>
    <t>Kundennähe, Flexibilität</t>
  </si>
  <si>
    <t>Markenbekanntheit, Reichweite</t>
  </si>
  <si>
    <t>Wettbewerber A</t>
  </si>
  <si>
    <t>Direkter Wettbewerb</t>
  </si>
  <si>
    <t>Premium</t>
  </si>
  <si>
    <t>Marke, Qualität, Vertrieb</t>
  </si>
  <si>
    <t>Wettbewerber B</t>
  </si>
  <si>
    <t>Niedrig</t>
  </si>
  <si>
    <t>Preis, Skalierung</t>
  </si>
  <si>
    <t>Service, Differenzierung</t>
  </si>
  <si>
    <t>Wettbewerber C</t>
  </si>
  <si>
    <t>Innovation, Tempo</t>
  </si>
  <si>
    <t>Vertrieb, Service</t>
  </si>
  <si>
    <t>Wettbewerber D</t>
  </si>
  <si>
    <t>Indirekter Wettbewerb</t>
  </si>
  <si>
    <t>Alternative Lösung, Zugang</t>
  </si>
  <si>
    <t>Spezialisierung</t>
  </si>
  <si>
    <t>Übriger Markt</t>
  </si>
  <si>
    <t>Variabel</t>
  </si>
  <si>
    <t>Breite Angebotslandschaft</t>
  </si>
  <si>
    <t>Uneinheitliche Qualität</t>
  </si>
  <si>
    <t>Interpretation</t>
  </si>
  <si>
    <t>Die Bewertung kombiniert Marktposition und qualitative Kriterien. Hohe Punktwerte zeigen eine starke Wettbewerbsposition. Für die eigene Strategie sind nicht nur die stärksten Wettbewerber relevant, sondern insbesondere deren Lücken, die sich als Differenzierungsfelder nutzen lassen.</t>
  </si>
  <si>
    <t>UMFELD, SWOT &amp; MASSNAHMEN</t>
  </si>
  <si>
    <t>PESTEL-Bewertung, strategische Einordnung und priorisierter Maßnahmenplan</t>
  </si>
  <si>
    <t>PESTEL-Analyse</t>
  </si>
  <si>
    <t>Umfeld-Kennzahlen</t>
  </si>
  <si>
    <t>Kategorie</t>
  </si>
  <si>
    <t>Faktor / Beobachtung</t>
  </si>
  <si>
    <t>Auswirkung (-2 bis +2)</t>
  </si>
  <si>
    <t>Wahrscheinlichkeit (1–5)</t>
  </si>
  <si>
    <t>Zeithorizont</t>
  </si>
  <si>
    <t>Relevanz</t>
  </si>
  <si>
    <t>Einordnung</t>
  </si>
  <si>
    <t>Chancenpunkte</t>
  </si>
  <si>
    <t>Risikopunkte</t>
  </si>
  <si>
    <t>Politisch</t>
  </si>
  <si>
    <t>Förderprogramme oder regulatorische Unterstützung</t>
  </si>
  <si>
    <t>Mittelfristig</t>
  </si>
  <si>
    <t>Beobachten</t>
  </si>
  <si>
    <t>Saldo</t>
  </si>
  <si>
    <t>Top-Relevanz</t>
  </si>
  <si>
    <t>Neue Nachweis- und Berichtspflichten</t>
  </si>
  <si>
    <t>Kurzfristig</t>
  </si>
  <si>
    <t>In Prüfung</t>
  </si>
  <si>
    <t>Normierter Umfeldsaldo</t>
  </si>
  <si>
    <t>Ökonomisch</t>
  </si>
  <si>
    <t>Steigende Kosten erhöhen Preissensibilität</t>
  </si>
  <si>
    <t>Aktiv</t>
  </si>
  <si>
    <t>Investitionsbereitschaft stabilisiert sich</t>
  </si>
  <si>
    <t>Sozial</t>
  </si>
  <si>
    <t>Wachsende Nachfrage nach komfortablen Lösungen</t>
  </si>
  <si>
    <t>Technologisch</t>
  </si>
  <si>
    <t>Neue Technologien senken Markteintrittsbarrieren</t>
  </si>
  <si>
    <t>Schnellere Innovationszyklen verkürzen Produktlebensdauer</t>
  </si>
  <si>
    <t>Ökologisch</t>
  </si>
  <si>
    <t>Nachhaltigkeitskriterien gewinnen an Relevanz</t>
  </si>
  <si>
    <t>Rechtlich</t>
  </si>
  <si>
    <t>Datenschutz und Haftung erhöhen Anforderungen</t>
  </si>
  <si>
    <t>Klare Standards erhöhen Vertrauen im Markt</t>
  </si>
  <si>
    <t>Langfristig</t>
  </si>
  <si>
    <t>Schwächen</t>
  </si>
  <si>
    <t>Hohe Kundennähe und schnelle Entscheidungswege</t>
  </si>
  <si>
    <t>Begrenzte Markenbekanntheit</t>
  </si>
  <si>
    <t>Flexibles Leistungsangebot</t>
  </si>
  <si>
    <t>Geringere Vertriebsreichweite</t>
  </si>
  <si>
    <t>Gute Servicequalität</t>
  </si>
  <si>
    <t>Abhängigkeit von wenigen Schlüsselressourcen</t>
  </si>
  <si>
    <t>Solide Passung zu attraktiven Segmenten</t>
  </si>
  <si>
    <t>Noch uneinheitliche Datenbasis</t>
  </si>
  <si>
    <t>Chancen</t>
  </si>
  <si>
    <t>Risiken</t>
  </si>
  <si>
    <t>Wachsende Nachfrage in digital-affinen Segmenten</t>
  </si>
  <si>
    <t>Hoher Preis- und Innovationsdruck</t>
  </si>
  <si>
    <t>Neue Standards können Vertrauen und Marktzugang erhöhen</t>
  </si>
  <si>
    <t>Neue Marktteilnehmer durch sinkende Eintrittsbarrieren</t>
  </si>
  <si>
    <t>Differenzierung über Service und Qualität</t>
  </si>
  <si>
    <t>Regulatorische Anforderungen erhöhen Aufwand</t>
  </si>
  <si>
    <t>Kooperationen können Reichweite beschleunigen</t>
  </si>
  <si>
    <t>Verkürzte Produktlebenszyklen</t>
  </si>
  <si>
    <t>Priorisierter Maßnahmenplan</t>
  </si>
  <si>
    <t>ID</t>
  </si>
  <si>
    <t>Erkenntnis</t>
  </si>
  <si>
    <t>Wirkung (1–5)</t>
  </si>
  <si>
    <t>Aufwand (1–5)</t>
  </si>
  <si>
    <t>Dringlichkeit (1–5)</t>
  </si>
  <si>
    <t>Fortschritt</t>
  </si>
  <si>
    <t>KPI</t>
  </si>
  <si>
    <t>Kommentar</t>
  </si>
  <si>
    <t>M-01</t>
  </si>
  <si>
    <t>Segment C bietet hohes Wachstum</t>
  </si>
  <si>
    <t>Gezieltes Angebot und Pilot für Segment C entwickeln</t>
  </si>
  <si>
    <t>Produkt &amp; Vertrieb</t>
  </si>
  <si>
    <t>30.09.2026</t>
  </si>
  <si>
    <t>In Arbeit</t>
  </si>
  <si>
    <t>Pilotkunden</t>
  </si>
  <si>
    <t>Annahmen mit Kundeninterviews validieren</t>
  </si>
  <si>
    <t>M-02</t>
  </si>
  <si>
    <t>Markenbekanntheit ist ausbaufähig</t>
  </si>
  <si>
    <t>Positionierung und Kernbotschaft schärfen</t>
  </si>
  <si>
    <t>Differenzierung</t>
  </si>
  <si>
    <t>Marketing</t>
  </si>
  <si>
    <t>31.08.2026</t>
  </si>
  <si>
    <t>Geplant</t>
  </si>
  <si>
    <t>Markenbekanntheit</t>
  </si>
  <si>
    <t>Auf wenige relevante Botschaften fokussieren</t>
  </si>
  <si>
    <t>M-03</t>
  </si>
  <si>
    <t>Regulatorische Anforderungen steigen</t>
  </si>
  <si>
    <t>Compliance-Check und Mindeststandard definieren</t>
  </si>
  <si>
    <t>Risiko</t>
  </si>
  <si>
    <t>Recht / Operations</t>
  </si>
  <si>
    <t>31.07.2026</t>
  </si>
  <si>
    <t>Offene Abweichungen</t>
  </si>
  <si>
    <t>Frühzeitig externe Expertise einbinden</t>
  </si>
  <si>
    <t>M-04</t>
  </si>
  <si>
    <t>Service ist ein Differenzierungsfeld</t>
  </si>
  <si>
    <t>Servicepakete und Reaktionszeiten standardisieren</t>
  </si>
  <si>
    <t>Effizienz</t>
  </si>
  <si>
    <t>Customer Success</t>
  </si>
  <si>
    <t>31.10.2026</t>
  </si>
  <si>
    <t>Servicezufriedenheit</t>
  </si>
  <si>
    <t>Serviceversprechen messbar formulieren</t>
  </si>
  <si>
    <t>M-05</t>
  </si>
  <si>
    <t>Vertriebsreichweite begrenzt Wachstum</t>
  </si>
  <si>
    <t>Partnerkanal testen und Kriterien definieren</t>
  </si>
  <si>
    <t>15.12.2026</t>
  </si>
  <si>
    <t>Offen</t>
  </si>
  <si>
    <t>Aktive Partner</t>
  </si>
  <si>
    <t>Pilot mit zwei Partnerprofilen starten</t>
  </si>
  <si>
    <t>MARKTANALYSE VORLAGE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</si>
</sst>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yy"/>
    <numFmt numFmtId="165" formatCode="#,##0.0\ &quot;Mio. €&quot;"/>
    <numFmt numFmtId="166" formatCode="0.0%"/>
    <numFmt numFmtId="167" formatCode="0\ &quot;von 100&quot;"/>
    <numFmt numFmtId="168" formatCode="0.0"/>
    <numFmt numFmtId="169" formatCode="0.0\ &quot;Punkte&quot;"/>
  </numFmts>
  <fonts count="11" x14ac:knownFonts="1">
    <font>
      <sz val="11"/>
      <name val="Carlito"/>
    </font>
    <font>
      <b/>
      <sz val="22"/>
      <color rgb="FFFFFFFF"/>
      <name val="Calibri"/>
    </font>
    <font>
      <b/>
      <sz val="10"/>
      <color rgb="FFFFFFFF"/>
      <name val="Calibri"/>
    </font>
    <font>
      <b/>
      <sz val="11"/>
      <color rgb="FFFFFFFF"/>
      <name val="Calibri"/>
    </font>
    <font>
      <b/>
      <sz val="10"/>
      <color rgb="FF24313C"/>
      <name val="Calibri"/>
    </font>
    <font>
      <sz val="10"/>
      <color rgb="FF24313C"/>
      <name val="Calibri"/>
    </font>
    <font>
      <b/>
      <sz val="9"/>
      <color rgb="FFFFFFFF"/>
      <name val="Calibri"/>
    </font>
    <font>
      <b/>
      <sz val="18"/>
      <color rgb="FF17324D"/>
      <name val="Calibri"/>
    </font>
    <font>
      <sz val="11"/>
      <color rgb="FF24313C"/>
      <name val="Calibri"/>
    </font>
    <font>
      <sz val="10"/>
      <color rgb="FF24313C"/>
      <name val="Calibri"/>
    </font>
    <font>
      <sz val="11"/>
      <name val="Carlito"/>
    </font>
  </fonts>
  <fills count="13">
    <fill>
      <patternFill patternType="none"/>
    </fill>
    <fill>
      <patternFill patternType="gray125"/>
    </fill>
    <fill>
      <patternFill patternType="solid">
        <fgColor rgb="FF17324D"/>
      </patternFill>
    </fill>
    <fill>
      <patternFill patternType="solid">
        <fgColor rgb="FFD97757"/>
      </patternFill>
    </fill>
    <fill>
      <patternFill patternType="solid">
        <fgColor rgb="FF1F6F78"/>
      </patternFill>
    </fill>
    <fill>
      <patternFill patternType="solid">
        <fgColor rgb="FFF4EFE8"/>
      </patternFill>
    </fill>
    <fill>
      <patternFill patternType="solid">
        <fgColor rgb="FFFFF3C4"/>
      </patternFill>
    </fill>
    <fill>
      <patternFill patternType="solid">
        <fgColor rgb="FFFFFFFF"/>
      </patternFill>
    </fill>
    <fill>
      <patternFill patternType="solid">
        <fgColor rgb="FFE8F0F4"/>
      </patternFill>
    </fill>
    <fill>
      <patternFill patternType="solid">
        <fgColor rgb="FFE7F2F2"/>
      </patternFill>
    </fill>
    <fill>
      <patternFill patternType="solid">
        <fgColor rgb="FFDCEFE3"/>
      </patternFill>
    </fill>
    <fill>
      <patternFill patternType="solid">
        <fgColor rgb="FFF8DEDE"/>
      </patternFill>
    </fill>
    <fill>
      <patternFill patternType="solid">
        <fgColor rgb="FFFBE9C7"/>
      </patternFill>
    </fill>
  </fills>
  <borders count="5">
    <border>
      <left/>
      <right/>
      <top/>
      <bottom/>
      <diagonal/>
    </border>
    <border>
      <left/>
      <right/>
      <top/>
      <bottom/>
      <diagonal/>
    </border>
    <border>
      <left/>
      <right/>
      <top/>
      <bottom/>
      <diagonal/>
    </border>
    <border>
      <left/>
      <right/>
      <top/>
      <bottom/>
      <diagonal/>
    </border>
    <border>
      <left/>
      <right/>
      <top/>
      <bottom/>
      <diagonal/>
    </border>
  </borders>
  <cellStyleXfs count="2">
    <xf numFmtId="0" fontId="0" fillId="0" borderId="0"/>
    <xf numFmtId="0" fontId="10" fillId="0" borderId="0"/>
  </cellStyleXfs>
  <cellXfs count="49">
    <xf numFmtId="0" fontId="0" fillId="0" borderId="0" xfId="0"/>
    <xf numFmtId="0" fontId="4" fillId="5" borderId="1" xfId="1" applyFont="1" applyFill="1" applyBorder="1" applyAlignment="1">
      <alignment horizontal="left" vertical="center"/>
    </xf>
    <xf numFmtId="0" fontId="5" fillId="6" borderId="1" xfId="1" applyFont="1" applyFill="1" applyBorder="1" applyAlignment="1">
      <alignment horizontal="left" vertical="center"/>
    </xf>
    <xf numFmtId="164" fontId="5" fillId="6" borderId="1" xfId="1" applyNumberFormat="1" applyFont="1" applyFill="1" applyBorder="1" applyAlignment="1">
      <alignment horizontal="left" vertical="center"/>
    </xf>
    <xf numFmtId="0" fontId="2" fillId="2" borderId="3" xfId="1" applyFont="1" applyFill="1" applyBorder="1" applyAlignment="1">
      <alignment horizontal="center" vertical="center" wrapText="1"/>
    </xf>
    <xf numFmtId="0" fontId="5" fillId="7" borderId="1" xfId="1" applyFont="1" applyFill="1" applyBorder="1" applyAlignment="1">
      <alignment horizontal="left" vertical="center"/>
    </xf>
    <xf numFmtId="9" fontId="5" fillId="7" borderId="1" xfId="1" applyNumberFormat="1" applyFont="1" applyFill="1" applyBorder="1" applyAlignment="1">
      <alignment horizontal="left" vertical="center"/>
    </xf>
    <xf numFmtId="165" fontId="5" fillId="7" borderId="1" xfId="1" applyNumberFormat="1" applyFont="1" applyFill="1" applyBorder="1" applyAlignment="1">
      <alignment horizontal="left" vertical="center"/>
    </xf>
    <xf numFmtId="168" fontId="5" fillId="7" borderId="1" xfId="1" applyNumberFormat="1" applyFont="1" applyFill="1" applyBorder="1" applyAlignment="1">
      <alignment horizontal="left" vertical="center" wrapText="1"/>
    </xf>
    <xf numFmtId="0" fontId="5" fillId="7" borderId="1" xfId="1" applyFont="1" applyFill="1" applyBorder="1" applyAlignment="1">
      <alignment horizontal="left" vertical="center" wrapText="1"/>
    </xf>
    <xf numFmtId="164" fontId="5" fillId="7" borderId="1" xfId="1" applyNumberFormat="1" applyFont="1" applyFill="1" applyBorder="1" applyAlignment="1">
      <alignment horizontal="left" vertical="center" wrapText="1"/>
    </xf>
    <xf numFmtId="0" fontId="5" fillId="5" borderId="1" xfId="1" applyFont="1" applyFill="1" applyBorder="1" applyAlignment="1">
      <alignment horizontal="left" vertical="center"/>
    </xf>
    <xf numFmtId="9" fontId="5" fillId="6" borderId="1" xfId="1" applyNumberFormat="1" applyFont="1" applyFill="1" applyBorder="1" applyAlignment="1">
      <alignment horizontal="left" vertical="center"/>
    </xf>
    <xf numFmtId="0" fontId="4" fillId="8" borderId="1" xfId="1" applyFont="1" applyFill="1" applyBorder="1" applyAlignment="1">
      <alignment horizontal="left" vertical="center"/>
    </xf>
    <xf numFmtId="9" fontId="4" fillId="8" borderId="1" xfId="1" applyNumberFormat="1" applyFont="1" applyFill="1" applyBorder="1" applyAlignment="1">
      <alignment horizontal="left" vertical="center"/>
    </xf>
    <xf numFmtId="0" fontId="5" fillId="6" borderId="1" xfId="1" applyFont="1" applyFill="1" applyBorder="1" applyAlignment="1">
      <alignment horizontal="center" vertical="center"/>
    </xf>
    <xf numFmtId="165" fontId="5" fillId="6" borderId="1" xfId="1" applyNumberFormat="1" applyFont="1" applyFill="1" applyBorder="1" applyAlignment="1">
      <alignment horizontal="center" vertical="center"/>
    </xf>
    <xf numFmtId="9" fontId="5" fillId="6" borderId="1" xfId="1" applyNumberFormat="1" applyFont="1" applyFill="1" applyBorder="1" applyAlignment="1">
      <alignment horizontal="center" vertical="center"/>
    </xf>
    <xf numFmtId="165" fontId="5" fillId="9" borderId="1" xfId="1" applyNumberFormat="1" applyFont="1" applyFill="1" applyBorder="1" applyAlignment="1">
      <alignment horizontal="center" vertical="center"/>
    </xf>
    <xf numFmtId="166" fontId="5" fillId="6" borderId="1" xfId="1" applyNumberFormat="1" applyFont="1" applyFill="1" applyBorder="1" applyAlignment="1">
      <alignment horizontal="center" vertical="center"/>
    </xf>
    <xf numFmtId="166" fontId="5" fillId="9" borderId="1" xfId="1" applyNumberFormat="1" applyFont="1" applyFill="1" applyBorder="1" applyAlignment="1">
      <alignment horizontal="center" vertical="center"/>
    </xf>
    <xf numFmtId="0" fontId="5" fillId="6" borderId="1" xfId="1" applyFont="1" applyFill="1" applyBorder="1" applyAlignment="1">
      <alignment horizontal="left" vertical="center" wrapText="1"/>
    </xf>
    <xf numFmtId="165" fontId="5" fillId="6" borderId="1" xfId="1" applyNumberFormat="1" applyFont="1" applyFill="1" applyBorder="1" applyAlignment="1">
      <alignment horizontal="left" vertical="center" wrapText="1"/>
    </xf>
    <xf numFmtId="166" fontId="5" fillId="6" borderId="1" xfId="1" applyNumberFormat="1" applyFont="1" applyFill="1" applyBorder="1" applyAlignment="1">
      <alignment horizontal="left" vertical="center" wrapText="1"/>
    </xf>
    <xf numFmtId="169" fontId="5" fillId="9" borderId="1" xfId="1" applyNumberFormat="1" applyFont="1" applyFill="1" applyBorder="1" applyAlignment="1">
      <alignment horizontal="left" vertical="center" wrapText="1"/>
    </xf>
    <xf numFmtId="0" fontId="5" fillId="9" borderId="1" xfId="1" applyFont="1" applyFill="1" applyBorder="1" applyAlignment="1">
      <alignment horizontal="left" vertical="center" wrapText="1"/>
    </xf>
    <xf numFmtId="0" fontId="4" fillId="8" borderId="1" xfId="1" applyFont="1" applyFill="1" applyBorder="1" applyAlignment="1">
      <alignment horizontal="center" vertical="center"/>
    </xf>
    <xf numFmtId="9" fontId="4" fillId="8" borderId="1" xfId="1" applyNumberFormat="1" applyFont="1" applyFill="1" applyBorder="1" applyAlignment="1">
      <alignment horizontal="center" vertical="center"/>
    </xf>
    <xf numFmtId="168" fontId="5" fillId="9" borderId="1" xfId="1" applyNumberFormat="1" applyFont="1" applyFill="1" applyBorder="1" applyAlignment="1">
      <alignment horizontal="left" vertical="center" wrapText="1"/>
    </xf>
    <xf numFmtId="164" fontId="5" fillId="6" borderId="1" xfId="1" applyNumberFormat="1" applyFont="1" applyFill="1" applyBorder="1" applyAlignment="1">
      <alignment horizontal="left" vertical="center" wrapText="1"/>
    </xf>
    <xf numFmtId="9" fontId="5" fillId="6" borderId="1" xfId="1" applyNumberFormat="1" applyFont="1" applyFill="1" applyBorder="1" applyAlignment="1">
      <alignment horizontal="left" vertical="center" wrapText="1"/>
    </xf>
    <xf numFmtId="0" fontId="9" fillId="0" borderId="0" xfId="1" applyFont="1"/>
    <xf numFmtId="0" fontId="1" fillId="2" borderId="0" xfId="1" applyFont="1" applyFill="1" applyAlignment="1">
      <alignment horizontal="left" vertical="center"/>
    </xf>
    <xf numFmtId="0" fontId="2" fillId="3" borderId="0" xfId="1" applyFont="1" applyFill="1" applyAlignment="1">
      <alignment horizontal="left" vertical="center"/>
    </xf>
    <xf numFmtId="0" fontId="3" fillId="4" borderId="0" xfId="1" applyFont="1" applyFill="1" applyAlignment="1">
      <alignment horizontal="left" vertical="center"/>
    </xf>
    <xf numFmtId="0" fontId="6" fillId="4" borderId="2" xfId="1" applyFont="1" applyFill="1" applyBorder="1" applyAlignment="1">
      <alignment horizontal="center" vertical="center"/>
    </xf>
    <xf numFmtId="165" fontId="7" fillId="7" borderId="1" xfId="1" applyNumberFormat="1" applyFont="1" applyFill="1" applyBorder="1" applyAlignment="1">
      <alignment horizontal="center" vertical="center"/>
    </xf>
    <xf numFmtId="0" fontId="6" fillId="2" borderId="3" xfId="1" applyFont="1" applyFill="1" applyBorder="1" applyAlignment="1">
      <alignment horizontal="center" vertical="center"/>
    </xf>
    <xf numFmtId="166" fontId="7" fillId="7" borderId="1" xfId="1" applyNumberFormat="1" applyFont="1" applyFill="1" applyBorder="1" applyAlignment="1">
      <alignment horizontal="center" vertical="center"/>
    </xf>
    <xf numFmtId="0" fontId="6" fillId="3" borderId="4" xfId="1" applyFont="1" applyFill="1" applyBorder="1" applyAlignment="1">
      <alignment horizontal="center" vertical="center"/>
    </xf>
    <xf numFmtId="9" fontId="7" fillId="7" borderId="1" xfId="1" applyNumberFormat="1" applyFont="1" applyFill="1" applyBorder="1" applyAlignment="1">
      <alignment horizontal="center" vertical="center"/>
    </xf>
    <xf numFmtId="167" fontId="7" fillId="7" borderId="1" xfId="1" applyNumberFormat="1" applyFont="1" applyFill="1" applyBorder="1" applyAlignment="1">
      <alignment horizontal="center" vertical="center"/>
    </xf>
    <xf numFmtId="0" fontId="8" fillId="8" borderId="1" xfId="1" applyFont="1" applyFill="1" applyBorder="1" applyAlignment="1">
      <alignment horizontal="left" vertical="center" wrapText="1"/>
    </xf>
    <xf numFmtId="0" fontId="5" fillId="8" borderId="1" xfId="1" applyFont="1" applyFill="1" applyBorder="1" applyAlignment="1">
      <alignment horizontal="left" vertical="center" wrapText="1"/>
    </xf>
    <xf numFmtId="0" fontId="3" fillId="2" borderId="1" xfId="1" applyFont="1" applyFill="1" applyBorder="1" applyAlignment="1">
      <alignment horizontal="center" vertical="center"/>
    </xf>
    <xf numFmtId="0" fontId="5" fillId="10" borderId="1" xfId="1" applyFont="1" applyFill="1" applyBorder="1" applyAlignment="1">
      <alignment horizontal="left" vertical="center" wrapText="1"/>
    </xf>
    <xf numFmtId="0" fontId="5" fillId="11" borderId="1" xfId="1" applyFont="1" applyFill="1" applyBorder="1" applyAlignment="1">
      <alignment horizontal="left" vertical="center" wrapText="1"/>
    </xf>
    <xf numFmtId="0" fontId="5" fillId="9" borderId="1" xfId="1" applyFont="1" applyFill="1" applyBorder="1" applyAlignment="1">
      <alignment horizontal="left" vertical="center" wrapText="1"/>
    </xf>
    <xf numFmtId="0" fontId="5" fillId="12" borderId="1" xfId="1" applyFont="1" applyFill="1" applyBorder="1" applyAlignment="1">
      <alignment horizontal="left" vertical="center" wrapText="1"/>
    </xf>
  </cellXfs>
  <cellStyles count="2">
    <cellStyle name="Normal" xfId="1" xr:uid="{00000000-0005-0000-0000-000000000000}"/>
    <cellStyle name="Standard" xfId="0" builtinId="0"/>
  </cellStyles>
  <dxfs count="4">
    <dxf>
      <fill>
        <patternFill patternType="solid">
          <bgColor rgb="FFF8DEDE"/>
        </patternFill>
      </fill>
    </dxf>
    <dxf>
      <fill>
        <patternFill patternType="solid">
          <bgColor rgb="FFDCEFE3"/>
        </patternFill>
      </fill>
    </dxf>
    <dxf>
      <font>
        <b/>
        <color rgb="FF9C2525"/>
      </font>
      <fill>
        <patternFill patternType="solid">
          <bgColor rgb="FFF8DEDE"/>
        </patternFill>
      </fill>
    </dxf>
    <dxf>
      <font>
        <b/>
        <color rgb="FF9C2525"/>
      </font>
      <fill>
        <patternFill patternType="solid">
          <bgColor rgb="FFF8DED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plotArea>
      <c:layout/>
      <c:lineChart>
        <c:grouping val="standard"/>
        <c:varyColors val="1"/>
        <c:ser>
          <c:idx val="0"/>
          <c:order val="0"/>
          <c:tx>
            <c:v>Marktvolumen</c:v>
          </c:tx>
          <c:cat>
            <c:numRef>
              <c:f>'Markt &amp; Segmente'!$A$17:$A$25</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'Markt &amp; Segmente'!$D$17:$D$25</c:f>
              <c:numCache>
                <c:formatCode>#,##0.0\ "Mio. €"</c:formatCode>
                <c:ptCount val="9"/>
                <c:pt idx="0">
                  <c:v>680</c:v>
                </c:pt>
                <c:pt idx="1">
                  <c:v>715</c:v>
                </c:pt>
                <c:pt idx="2">
                  <c:v>760</c:v>
                </c:pt>
                <c:pt idx="3">
                  <c:v>812</c:v>
                </c:pt>
                <c:pt idx="4">
                  <c:v>870</c:v>
                </c:pt>
                <c:pt idx="5">
                  <c:v>932</c:v>
                </c:pt>
                <c:pt idx="6">
                  <c:v>998</c:v>
                </c:pt>
                <c:pt idx="7">
                  <c:v>1068</c:v>
                </c:pt>
                <c:pt idx="8">
                  <c:v>1142</c:v>
                </c:pt>
              </c:numCache>
            </c:numRef>
          </c:val>
          <c:smooth val="0"/>
          <c:extLst>
            <c:ext xmlns:c16="http://schemas.microsoft.com/office/drawing/2014/chart" uri="{C3380CC4-5D6E-409C-BE32-E72D297353CC}">
              <c16:uniqueId val="{00000000-5F35-4106-8466-FAA8DFCC82F3}"/>
            </c:ext>
          </c:extLst>
        </c:ser>
        <c:dLbls>
          <c:showLegendKey val="0"/>
          <c:showVal val="0"/>
          <c:showCatName val="0"/>
          <c:showSerName val="0"/>
          <c:showPercent val="0"/>
          <c:showBubbleSize val="0"/>
        </c:dLbls>
        <c:marker val="1"/>
        <c:smooth val="0"/>
        <c:axId val="48650112"/>
        <c:axId val="48672768"/>
      </c:line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0\ &quot;Mio. €&quot;" sourceLinked="1"/>
        <c:majorTickMark val="none"/>
        <c:minorTickMark val="none"/>
        <c:tickLblPos val="nextTo"/>
        <c:crossAx val="48650112"/>
        <c:crosses val="autoZero"/>
        <c:crossBetween val="between"/>
      </c:valAx>
      <c:spPr>
        <a:solidFill>
          <a:schemeClr val="bg2"/>
        </a:solidFill>
      </c:spPr>
    </c:plotArea>
    <c:legend>
      <c:legendPos val="b"/>
      <c:overlay val="0"/>
    </c:legend>
    <c:plotVisOnly val="1"/>
    <c:dispBlanksAs val="zero"/>
    <c:showDLblsOverMax val="1"/>
  </c:chart>
  <c:spPr>
    <a:solidFill>
      <a:schemeClr val="bg2"/>
    </a:solidFill>
    <a:ln w="9525">
      <a:solidFill>
        <a:srgbClr val="D9D9D9"/>
      </a:solidFill>
      <a:prstDash val="solid"/>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plotArea>
      <c:layout/>
      <c:barChart>
        <c:barDir val="bar"/>
        <c:grouping val="clustered"/>
        <c:varyColors val="0"/>
        <c:ser>
          <c:idx val="0"/>
          <c:order val="0"/>
          <c:tx>
            <c:v>Punkte</c:v>
          </c:tx>
          <c:invertIfNegative val="1"/>
          <c:cat>
            <c:strRef>
              <c:f>'Markt &amp; Segmente'!$A$30:$A$34</c:f>
              <c:strCache>
                <c:ptCount val="5"/>
                <c:pt idx="0">
                  <c:v>Segment A – Preisorientiert</c:v>
                </c:pt>
                <c:pt idx="1">
                  <c:v>Segment B – Qualitätsorientiert</c:v>
                </c:pt>
                <c:pt idx="2">
                  <c:v>Segment C – Digital-affin</c:v>
                </c:pt>
                <c:pt idx="3">
                  <c:v>Segment D – Serviceorientiert</c:v>
                </c:pt>
                <c:pt idx="4">
                  <c:v>Segment E – Nischenkunden</c:v>
                </c:pt>
              </c:strCache>
            </c:strRef>
          </c:cat>
          <c:val>
            <c:numRef>
              <c:f>'Markt &amp; Segmente'!$I$30:$I$34</c:f>
              <c:numCache>
                <c:formatCode>0.0\ "Punkte"</c:formatCode>
                <c:ptCount val="5"/>
                <c:pt idx="0">
                  <c:v>64.181818181818187</c:v>
                </c:pt>
                <c:pt idx="1">
                  <c:v>80.63636363636364</c:v>
                </c:pt>
                <c:pt idx="2">
                  <c:v>82.666666666666657</c:v>
                </c:pt>
                <c:pt idx="3">
                  <c:v>71.797979797979806</c:v>
                </c:pt>
                <c:pt idx="4">
                  <c:v>68.89898989898991</c:v>
                </c:pt>
              </c:numCache>
            </c:numRef>
          </c:val>
          <c:extLst>
            <c:ext xmlns:c16="http://schemas.microsoft.com/office/drawing/2014/chart" uri="{C3380CC4-5D6E-409C-BE32-E72D297353CC}">
              <c16:uniqueId val="{00000000-9558-4EDE-B85A-E9367656DC3F}"/>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l"/>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b"/>
        <c:majorGridlines>
          <c:spPr>
            <a:ln w="9525">
              <a:solidFill>
                <a:srgbClr val="CCCCCC"/>
              </a:solidFill>
              <a:prstDash val="dash"/>
            </a:ln>
          </c:spPr>
        </c:majorGridlines>
        <c:numFmt formatCode="0.0\ &quot;Punkte&quot;" sourceLinked="1"/>
        <c:majorTickMark val="none"/>
        <c:minorTickMark val="none"/>
        <c:tickLblPos val="nextTo"/>
        <c:crossAx val="48650112"/>
        <c:crosses val="autoZero"/>
        <c:crossBetween val="between"/>
      </c:valAx>
    </c:plotArea>
    <c:legend>
      <c:legendPos val="b"/>
      <c:overlay val="0"/>
    </c:legend>
    <c:plotVisOnly val="1"/>
    <c:dispBlanksAs val="zero"/>
    <c:showDLblsOverMax val="1"/>
  </c:chart>
  <c:spPr>
    <a:solidFill>
      <a:schemeClr val="accent6">
        <a:lumMod val="20000"/>
        <a:lumOff val="80000"/>
      </a:schemeClr>
    </a:solidFill>
    <a:ln w="9525">
      <a:solidFill>
        <a:srgbClr val="D9D9D9"/>
      </a:solidFill>
      <a:prstDash val="solid"/>
    </a:ln>
  </c:sp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plotArea>
      <c:layout/>
      <c:lineChart>
        <c:grouping val="standard"/>
        <c:varyColors val="1"/>
        <c:ser>
          <c:idx val="0"/>
          <c:order val="0"/>
          <c:tx>
            <c:v>Marktpotenzial</c:v>
          </c:tx>
          <c:cat>
            <c:numRef>
              <c:f>'Markt &amp; Segmente'!$A$17:$A$25</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'Markt &amp; Segmente'!$C$17:$C$25</c:f>
              <c:numCache>
                <c:formatCode>#,##0.0\ "Mio. €"</c:formatCode>
                <c:ptCount val="9"/>
                <c:pt idx="0">
                  <c:v>980</c:v>
                </c:pt>
                <c:pt idx="1">
                  <c:v>1030</c:v>
                </c:pt>
                <c:pt idx="2">
                  <c:v>1090</c:v>
                </c:pt>
                <c:pt idx="3">
                  <c:v>1160</c:v>
                </c:pt>
                <c:pt idx="4">
                  <c:v>1240</c:v>
                </c:pt>
                <c:pt idx="5">
                  <c:v>1325</c:v>
                </c:pt>
                <c:pt idx="6">
                  <c:v>1410</c:v>
                </c:pt>
                <c:pt idx="7">
                  <c:v>1500</c:v>
                </c:pt>
                <c:pt idx="8">
                  <c:v>1595</c:v>
                </c:pt>
              </c:numCache>
            </c:numRef>
          </c:val>
          <c:smooth val="0"/>
          <c:extLst>
            <c:ext xmlns:c16="http://schemas.microsoft.com/office/drawing/2014/chart" uri="{C3380CC4-5D6E-409C-BE32-E72D297353CC}">
              <c16:uniqueId val="{00000000-3DF6-4850-8DA3-084322F04CBB}"/>
            </c:ext>
          </c:extLst>
        </c:ser>
        <c:ser>
          <c:idx val="1"/>
          <c:order val="1"/>
          <c:tx>
            <c:v>Marktvolumen</c:v>
          </c:tx>
          <c:cat>
            <c:numRef>
              <c:f>'Markt &amp; Segmente'!$A$17:$A$25</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'Markt &amp; Segmente'!$D$17:$D$25</c:f>
              <c:numCache>
                <c:formatCode>#,##0.0\ "Mio. €"</c:formatCode>
                <c:ptCount val="9"/>
                <c:pt idx="0">
                  <c:v>680</c:v>
                </c:pt>
                <c:pt idx="1">
                  <c:v>715</c:v>
                </c:pt>
                <c:pt idx="2">
                  <c:v>760</c:v>
                </c:pt>
                <c:pt idx="3">
                  <c:v>812</c:v>
                </c:pt>
                <c:pt idx="4">
                  <c:v>870</c:v>
                </c:pt>
                <c:pt idx="5">
                  <c:v>932</c:v>
                </c:pt>
                <c:pt idx="6">
                  <c:v>998</c:v>
                </c:pt>
                <c:pt idx="7">
                  <c:v>1068</c:v>
                </c:pt>
                <c:pt idx="8">
                  <c:v>1142</c:v>
                </c:pt>
              </c:numCache>
            </c:numRef>
          </c:val>
          <c:smooth val="0"/>
          <c:extLst>
            <c:ext xmlns:c16="http://schemas.microsoft.com/office/drawing/2014/chart" uri="{C3380CC4-5D6E-409C-BE32-E72D297353CC}">
              <c16:uniqueId val="{00000001-3DF6-4850-8DA3-084322F04CBB}"/>
            </c:ext>
          </c:extLst>
        </c:ser>
        <c:ser>
          <c:idx val="2"/>
          <c:order val="2"/>
          <c:tx>
            <c:v>SAM</c:v>
          </c:tx>
          <c:cat>
            <c:numRef>
              <c:f>'Markt &amp; Segmente'!$A$17:$A$25</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'Markt &amp; Segmente'!$F$17:$F$25</c:f>
              <c:numCache>
                <c:formatCode>#,##0.0\ "Mio. €"</c:formatCode>
                <c:ptCount val="9"/>
                <c:pt idx="0">
                  <c:v>285.59999999999997</c:v>
                </c:pt>
                <c:pt idx="1">
                  <c:v>307.45</c:v>
                </c:pt>
                <c:pt idx="2">
                  <c:v>334.4</c:v>
                </c:pt>
                <c:pt idx="3">
                  <c:v>365.40000000000003</c:v>
                </c:pt>
                <c:pt idx="4">
                  <c:v>408.9</c:v>
                </c:pt>
                <c:pt idx="5">
                  <c:v>447.35999999999996</c:v>
                </c:pt>
                <c:pt idx="6">
                  <c:v>489.02</c:v>
                </c:pt>
                <c:pt idx="7">
                  <c:v>534</c:v>
                </c:pt>
                <c:pt idx="8">
                  <c:v>582.41999999999996</c:v>
                </c:pt>
              </c:numCache>
            </c:numRef>
          </c:val>
          <c:smooth val="0"/>
          <c:extLst>
            <c:ext xmlns:c16="http://schemas.microsoft.com/office/drawing/2014/chart" uri="{C3380CC4-5D6E-409C-BE32-E72D297353CC}">
              <c16:uniqueId val="{00000002-3DF6-4850-8DA3-084322F04CBB}"/>
            </c:ext>
          </c:extLst>
        </c:ser>
        <c:dLbls>
          <c:showLegendKey val="0"/>
          <c:showVal val="0"/>
          <c:showCatName val="0"/>
          <c:showSerName val="0"/>
          <c:showPercent val="0"/>
          <c:showBubbleSize val="0"/>
        </c:dLbls>
        <c:marker val="1"/>
        <c:smooth val="0"/>
        <c:axId val="48650112"/>
        <c:axId val="48672768"/>
      </c:line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0\ &quot;Mio. €&quot;" sourceLinked="1"/>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plotArea>
      <c:layout/>
      <c:barChart>
        <c:barDir val="bar"/>
        <c:grouping val="clustered"/>
        <c:varyColors val="0"/>
        <c:ser>
          <c:idx val="0"/>
          <c:order val="0"/>
          <c:tx>
            <c:v>Attraktivität</c:v>
          </c:tx>
          <c:invertIfNegative val="1"/>
          <c:cat>
            <c:strRef>
              <c:f>'Markt &amp; Segmente'!$A$30:$A$34</c:f>
              <c:strCache>
                <c:ptCount val="5"/>
                <c:pt idx="0">
                  <c:v>Segment A – Preisorientiert</c:v>
                </c:pt>
                <c:pt idx="1">
                  <c:v>Segment B – Qualitätsorientiert</c:v>
                </c:pt>
                <c:pt idx="2">
                  <c:v>Segment C – Digital-affin</c:v>
                </c:pt>
                <c:pt idx="3">
                  <c:v>Segment D – Serviceorientiert</c:v>
                </c:pt>
                <c:pt idx="4">
                  <c:v>Segment E – Nischenkunden</c:v>
                </c:pt>
              </c:strCache>
            </c:strRef>
          </c:cat>
          <c:val>
            <c:numRef>
              <c:f>'Markt &amp; Segmente'!$I$30:$I$34</c:f>
              <c:numCache>
                <c:formatCode>0.0\ "Punkte"</c:formatCode>
                <c:ptCount val="5"/>
                <c:pt idx="0">
                  <c:v>64.181818181818187</c:v>
                </c:pt>
                <c:pt idx="1">
                  <c:v>80.63636363636364</c:v>
                </c:pt>
                <c:pt idx="2">
                  <c:v>82.666666666666657</c:v>
                </c:pt>
                <c:pt idx="3">
                  <c:v>71.797979797979806</c:v>
                </c:pt>
                <c:pt idx="4">
                  <c:v>68.89898989898991</c:v>
                </c:pt>
              </c:numCache>
            </c:numRef>
          </c:val>
          <c:extLst>
            <c:ext xmlns:c16="http://schemas.microsoft.com/office/drawing/2014/chart" uri="{C3380CC4-5D6E-409C-BE32-E72D297353CC}">
              <c16:uniqueId val="{00000000-9BFA-49A6-A2B6-9C2F25DE6924}"/>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l"/>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b"/>
        <c:majorGridlines>
          <c:spPr>
            <a:ln w="9525">
              <a:solidFill>
                <a:srgbClr val="CCCCCC"/>
              </a:solidFill>
              <a:prstDash val="dash"/>
            </a:ln>
          </c:spPr>
        </c:majorGridlines>
        <c:numFmt formatCode="0.0\ &quot;Punkte&quot;" sourceLinked="1"/>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plotArea>
      <c:layout/>
      <c:barChart>
        <c:barDir val="col"/>
        <c:grouping val="clustered"/>
        <c:varyColors val="0"/>
        <c:ser>
          <c:idx val="0"/>
          <c:order val="0"/>
          <c:tx>
            <c:v>Gesamtpunkte</c:v>
          </c:tx>
          <c:invertIfNegative val="1"/>
          <c:cat>
            <c:strRef>
              <c:f>Wettbewerb!$A$19:$A$24</c:f>
              <c:strCache>
                <c:ptCount val="6"/>
                <c:pt idx="0">
                  <c:v>Eigenes Unternehmen</c:v>
                </c:pt>
                <c:pt idx="1">
                  <c:v>Wettbewerber A</c:v>
                </c:pt>
                <c:pt idx="2">
                  <c:v>Wettbewerber B</c:v>
                </c:pt>
                <c:pt idx="3">
                  <c:v>Wettbewerber C</c:v>
                </c:pt>
                <c:pt idx="4">
                  <c:v>Wettbewerber D</c:v>
                </c:pt>
                <c:pt idx="5">
                  <c:v>Übriger Markt</c:v>
                </c:pt>
              </c:strCache>
            </c:strRef>
          </c:cat>
          <c:val>
            <c:numRef>
              <c:f>Wettbewerb!$K$19:$K$24</c:f>
              <c:numCache>
                <c:formatCode>0.0\ "Punkte"</c:formatCode>
                <c:ptCount val="6"/>
                <c:pt idx="0">
                  <c:v>71.285714285714292</c:v>
                </c:pt>
                <c:pt idx="1">
                  <c:v>84.785714285714278</c:v>
                </c:pt>
                <c:pt idx="2">
                  <c:v>70.642857142857139</c:v>
                </c:pt>
                <c:pt idx="3">
                  <c:v>71.500000000000014</c:v>
                </c:pt>
                <c:pt idx="4">
                  <c:v>64.357142857142847</c:v>
                </c:pt>
                <c:pt idx="5">
                  <c:v>59.000000000000007</c:v>
                </c:pt>
              </c:numCache>
            </c:numRef>
          </c:val>
          <c:extLst>
            <c:ext xmlns:c16="http://schemas.microsoft.com/office/drawing/2014/chart" uri="{C3380CC4-5D6E-409C-BE32-E72D297353CC}">
              <c16:uniqueId val="{00000000-A7F8-4178-B72F-FE664381FD2D}"/>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0\ &quot;Punkte&quot;" sourceLinked="1"/>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0</xdr:rowOff>
    </xdr:from>
    <xdr:to>
      <xdr:col>7</xdr:col>
      <xdr:colOff>0</xdr:colOff>
      <xdr:row>33</xdr:row>
      <xdr:rowOff>0</xdr:rowOff>
    </xdr:to>
    <xdr:graphicFrame macro="">
      <xdr:nvGraphicFramePr>
        <xdr:cNvPr id="2" name="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14</xdr:col>
      <xdr:colOff>0</xdr:colOff>
      <xdr:row>33</xdr:row>
      <xdr:rowOff>0</xdr:rowOff>
    </xdr:to>
    <xdr:graphicFrame macro="">
      <xdr:nvGraphicFramePr>
        <xdr:cNvPr id="3" name="Chart">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0</xdr:colOff>
      <xdr:row>20</xdr:row>
      <xdr:rowOff>0</xdr:rowOff>
    </xdr:to>
    <xdr:graphicFrame macro="">
      <xdr:nvGraphicFramePr>
        <xdr:cNvPr id="2" name="Chart">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21</xdr:row>
      <xdr:rowOff>0</xdr:rowOff>
    </xdr:from>
    <xdr:to>
      <xdr:col>16</xdr:col>
      <xdr:colOff>0</xdr:colOff>
      <xdr:row>36</xdr:row>
      <xdr:rowOff>0</xdr:rowOff>
    </xdr:to>
    <xdr:graphicFrame macro="">
      <xdr:nvGraphicFramePr>
        <xdr:cNvPr id="3" name="Chart">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xdr:row>
      <xdr:rowOff>0</xdr:rowOff>
    </xdr:from>
    <xdr:to>
      <xdr:col>16</xdr:col>
      <xdr:colOff>0</xdr:colOff>
      <xdr:row>15</xdr:row>
      <xdr:rowOff>0</xdr:rowOff>
    </xdr:to>
    <xdr:graphicFrame macro="">
      <xdr:nvGraphicFramePr>
        <xdr:cNvPr id="2" name="Char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5"/>
  <sheetViews>
    <sheetView tabSelected="1" workbookViewId="0">
      <selection activeCell="A3" sqref="A3:N3"/>
    </sheetView>
  </sheetViews>
  <sheetFormatPr baseColWidth="10" defaultColWidth="9" defaultRowHeight="15" x14ac:dyDescent="0.25"/>
  <cols>
    <col min="1" max="1" width="18" customWidth="1"/>
    <col min="2" max="2" width="27" customWidth="1"/>
    <col min="3" max="8" width="16" customWidth="1"/>
    <col min="9" max="9" width="31" customWidth="1"/>
    <col min="10" max="13" width="16" customWidth="1"/>
    <col min="14" max="14" width="18" customWidth="1"/>
  </cols>
  <sheetData>
    <row r="1" spans="1:14" ht="27.95" customHeight="1" x14ac:dyDescent="0.25">
      <c r="A1" s="32" t="s">
        <v>221</v>
      </c>
      <c r="B1" s="32"/>
      <c r="C1" s="32"/>
      <c r="D1" s="32"/>
      <c r="E1" s="32"/>
      <c r="F1" s="32"/>
      <c r="G1" s="32"/>
      <c r="H1" s="32"/>
      <c r="I1" s="32"/>
      <c r="J1" s="32"/>
      <c r="K1" s="32"/>
      <c r="L1" s="32"/>
      <c r="M1" s="32"/>
      <c r="N1" s="32"/>
    </row>
    <row r="2" spans="1:14" ht="27.95" customHeight="1" x14ac:dyDescent="0.25">
      <c r="A2" s="32"/>
      <c r="B2" s="32"/>
      <c r="C2" s="32"/>
      <c r="D2" s="32"/>
      <c r="E2" s="32"/>
      <c r="F2" s="32"/>
      <c r="G2" s="32"/>
      <c r="H2" s="32"/>
      <c r="I2" s="32"/>
      <c r="J2" s="32"/>
      <c r="K2" s="32"/>
      <c r="L2" s="32"/>
      <c r="M2" s="32"/>
      <c r="N2" s="32"/>
    </row>
    <row r="3" spans="1:14" ht="18.95" customHeight="1" x14ac:dyDescent="0.25">
      <c r="A3" s="33" t="s">
        <v>0</v>
      </c>
      <c r="B3" s="33"/>
      <c r="C3" s="33"/>
      <c r="D3" s="33"/>
      <c r="E3" s="33"/>
      <c r="F3" s="33"/>
      <c r="G3" s="33"/>
      <c r="H3" s="33"/>
      <c r="I3" s="33"/>
      <c r="J3" s="33"/>
      <c r="K3" s="33"/>
      <c r="L3" s="33"/>
      <c r="M3" s="33"/>
      <c r="N3" s="33"/>
    </row>
    <row r="4" spans="1:14" x14ac:dyDescent="0.25">
      <c r="A4" s="31"/>
      <c r="B4" s="31"/>
      <c r="C4" s="31"/>
      <c r="D4" s="31"/>
      <c r="E4" s="31"/>
      <c r="F4" s="31"/>
      <c r="G4" s="31"/>
      <c r="H4" s="31"/>
      <c r="I4" s="31"/>
      <c r="J4" s="31"/>
      <c r="K4" s="31"/>
      <c r="L4" s="31"/>
      <c r="M4" s="31"/>
      <c r="N4" s="31"/>
    </row>
    <row r="5" spans="1:14" ht="21" customHeight="1" x14ac:dyDescent="0.25">
      <c r="A5" s="34" t="s">
        <v>1</v>
      </c>
      <c r="B5" s="34"/>
      <c r="C5" s="31"/>
      <c r="D5" s="35" t="s">
        <v>2</v>
      </c>
      <c r="E5" s="35"/>
      <c r="F5" s="35"/>
      <c r="G5" s="37" t="s">
        <v>3</v>
      </c>
      <c r="H5" s="37"/>
      <c r="I5" s="37"/>
      <c r="J5" s="39" t="s">
        <v>4</v>
      </c>
      <c r="K5" s="39"/>
      <c r="L5" s="39"/>
      <c r="M5" s="35" t="s">
        <v>5</v>
      </c>
      <c r="N5" s="35"/>
    </row>
    <row r="6" spans="1:14" ht="21.95" customHeight="1" x14ac:dyDescent="0.25">
      <c r="A6" s="1" t="s">
        <v>6</v>
      </c>
      <c r="B6" s="2" t="s">
        <v>7</v>
      </c>
      <c r="C6" s="31"/>
      <c r="D6" s="36">
        <f>'Markt &amp; Segmente'!D21</f>
        <v>870</v>
      </c>
      <c r="E6" s="36"/>
      <c r="F6" s="36"/>
      <c r="G6" s="38">
        <f>('Markt &amp; Segmente'!D25/'Markt &amp; Segmente'!D21)^(1/4)-1</f>
        <v>7.0376862751270419E-2</v>
      </c>
      <c r="H6" s="38"/>
      <c r="I6" s="38"/>
      <c r="J6" s="36">
        <f>'Markt &amp; Segmente'!F21</f>
        <v>408.9</v>
      </c>
      <c r="K6" s="36"/>
      <c r="L6" s="36"/>
      <c r="M6" s="38">
        <f>'Markt &amp; Segmente'!G21</f>
        <v>0.03</v>
      </c>
      <c r="N6" s="38"/>
    </row>
    <row r="7" spans="1:14" ht="21.95" customHeight="1" x14ac:dyDescent="0.25">
      <c r="A7" s="1" t="s">
        <v>8</v>
      </c>
      <c r="B7" s="2" t="s">
        <v>9</v>
      </c>
      <c r="C7" s="31"/>
      <c r="D7" s="36"/>
      <c r="E7" s="36"/>
      <c r="F7" s="36"/>
      <c r="G7" s="38"/>
      <c r="H7" s="38"/>
      <c r="I7" s="38"/>
      <c r="J7" s="36"/>
      <c r="K7" s="36"/>
      <c r="L7" s="36"/>
      <c r="M7" s="38"/>
      <c r="N7" s="38"/>
    </row>
    <row r="8" spans="1:14" ht="21.95" customHeight="1" x14ac:dyDescent="0.25">
      <c r="A8" s="1" t="s">
        <v>10</v>
      </c>
      <c r="B8" s="3" t="s">
        <v>11</v>
      </c>
      <c r="C8" s="31"/>
      <c r="D8" s="31"/>
      <c r="E8" s="31"/>
      <c r="F8" s="31"/>
      <c r="G8" s="31"/>
      <c r="H8" s="31"/>
      <c r="I8" s="31"/>
      <c r="J8" s="31"/>
      <c r="K8" s="31"/>
      <c r="L8" s="31"/>
      <c r="M8" s="31"/>
      <c r="N8" s="31"/>
    </row>
    <row r="9" spans="1:14" ht="21.95" customHeight="1" x14ac:dyDescent="0.25">
      <c r="A9" s="1" t="s">
        <v>12</v>
      </c>
      <c r="B9" s="2" t="s">
        <v>13</v>
      </c>
      <c r="C9" s="31"/>
      <c r="D9" s="37" t="s">
        <v>14</v>
      </c>
      <c r="E9" s="37"/>
      <c r="F9" s="37"/>
      <c r="G9" s="39" t="s">
        <v>15</v>
      </c>
      <c r="H9" s="39"/>
      <c r="I9" s="39"/>
      <c r="J9" s="35" t="s">
        <v>16</v>
      </c>
      <c r="K9" s="35"/>
      <c r="L9" s="35"/>
      <c r="M9" s="37" t="s">
        <v>17</v>
      </c>
      <c r="N9" s="37"/>
    </row>
    <row r="10" spans="1:14" ht="21.95" customHeight="1" x14ac:dyDescent="0.25">
      <c r="A10" s="1" t="s">
        <v>18</v>
      </c>
      <c r="B10" s="2" t="s">
        <v>19</v>
      </c>
      <c r="C10" s="31"/>
      <c r="D10" s="40">
        <f>AVERAGE('Markt &amp; Segmente'!I30:I34)/100</f>
        <v>0.73636363636363644</v>
      </c>
      <c r="E10" s="40"/>
      <c r="F10" s="40"/>
      <c r="G10" s="40">
        <f>AVERAGE('Markt &amp; Segmente'!G30:G34)/5</f>
        <v>0.64</v>
      </c>
      <c r="H10" s="40"/>
      <c r="I10" s="40"/>
      <c r="J10" s="40">
        <f>'Umfeld &amp; Maßnahmen'!N8</f>
        <v>1.9607843137254902E-2</v>
      </c>
      <c r="K10" s="40"/>
      <c r="L10" s="40"/>
      <c r="M10" s="41">
        <f>ROUND((MIN(1,'Markt &amp; Segmente'!I21/10%)*30+AVERAGE('Markt &amp; Segmente'!I30:I34)/100*30+(1-AVERAGE('Markt &amp; Segmente'!G30:G34)/5)*20+(('Umfeld &amp; Maßnahmen'!N8+1)/2)*20),0)</f>
        <v>61</v>
      </c>
      <c r="N10" s="41"/>
    </row>
    <row r="11" spans="1:14" ht="21.95" customHeight="1" x14ac:dyDescent="0.25">
      <c r="A11" s="1" t="s">
        <v>20</v>
      </c>
      <c r="B11" s="2" t="s">
        <v>21</v>
      </c>
      <c r="C11" s="31"/>
      <c r="D11" s="40"/>
      <c r="E11" s="40"/>
      <c r="F11" s="40"/>
      <c r="G11" s="40"/>
      <c r="H11" s="40"/>
      <c r="I11" s="40"/>
      <c r="J11" s="40"/>
      <c r="K11" s="40"/>
      <c r="L11" s="40"/>
      <c r="M11" s="41"/>
      <c r="N11" s="41"/>
    </row>
    <row r="12" spans="1:14" x14ac:dyDescent="0.25">
      <c r="A12" s="31"/>
      <c r="B12" s="31"/>
      <c r="C12" s="31"/>
      <c r="D12" s="31"/>
      <c r="E12" s="31"/>
      <c r="F12" s="31"/>
      <c r="G12" s="31"/>
      <c r="H12" s="31"/>
      <c r="I12" s="31"/>
      <c r="J12" s="31"/>
      <c r="K12" s="31"/>
      <c r="L12" s="31"/>
      <c r="M12" s="31"/>
      <c r="N12" s="31"/>
    </row>
    <row r="13" spans="1:14" ht="21" customHeight="1" x14ac:dyDescent="0.25">
      <c r="A13" s="34" t="s">
        <v>22</v>
      </c>
      <c r="B13" s="34"/>
      <c r="C13" s="34"/>
      <c r="D13" s="34"/>
      <c r="E13" s="34"/>
      <c r="F13" s="34"/>
      <c r="G13" s="34"/>
      <c r="H13" s="34"/>
      <c r="I13" s="34"/>
      <c r="J13" s="34"/>
      <c r="K13" s="34"/>
      <c r="L13" s="34"/>
      <c r="M13" s="34"/>
      <c r="N13" s="34"/>
    </row>
    <row r="14" spans="1:14" ht="24" customHeight="1" x14ac:dyDescent="0.25">
      <c r="A14" s="42" t="str">
        <f>IF(M10&gt;=75,"Der Beispielmarkt weist eine hohe Attraktivität auf. Priorisieren Sie die bestbewerteten Segmente und sichern Sie die Umsetzung über klar terminierte Maßnahmen.",IF(M10&gt;=55,"Der Markt ist grundsätzlich attraktiv, erfordert jedoch eine selektive Segmentwahl und eine klare Differenzierung gegenüber dem Wettbewerb.","Die aktuelle Bewertung ist verhalten. Prüfen Sie Annahmen, reduzieren Sie Risiken und fokussieren Sie nur Segmente mit nachweisbarem Potenzial."))</f>
        <v>Der Markt ist grundsätzlich attraktiv, erfordert jedoch eine selektive Segmentwahl und eine klare Differenzierung gegenüber dem Wettbewerb.</v>
      </c>
      <c r="B14" s="42"/>
      <c r="C14" s="42"/>
      <c r="D14" s="42"/>
      <c r="E14" s="42"/>
      <c r="F14" s="42"/>
      <c r="G14" s="42"/>
      <c r="H14" s="42"/>
      <c r="I14" s="42"/>
      <c r="J14" s="42"/>
      <c r="K14" s="42"/>
      <c r="L14" s="42"/>
      <c r="M14" s="42"/>
      <c r="N14" s="42"/>
    </row>
    <row r="15" spans="1:14" ht="24" customHeight="1" x14ac:dyDescent="0.25">
      <c r="A15" s="42"/>
      <c r="B15" s="42"/>
      <c r="C15" s="42"/>
      <c r="D15" s="42"/>
      <c r="E15" s="42"/>
      <c r="F15" s="42"/>
      <c r="G15" s="42"/>
      <c r="H15" s="42"/>
      <c r="I15" s="42"/>
      <c r="J15" s="42"/>
      <c r="K15" s="42"/>
      <c r="L15" s="42"/>
      <c r="M15" s="42"/>
      <c r="N15" s="42"/>
    </row>
    <row r="16" spans="1:14" ht="24" customHeight="1" x14ac:dyDescent="0.25">
      <c r="A16" s="42"/>
      <c r="B16" s="42"/>
      <c r="C16" s="42"/>
      <c r="D16" s="42"/>
      <c r="E16" s="42"/>
      <c r="F16" s="42"/>
      <c r="G16" s="42"/>
      <c r="H16" s="42"/>
      <c r="I16" s="42"/>
      <c r="J16" s="42"/>
      <c r="K16" s="42"/>
      <c r="L16" s="42"/>
      <c r="M16" s="42"/>
      <c r="N16" s="42"/>
    </row>
    <row r="17" spans="1:14" x14ac:dyDescent="0.25">
      <c r="A17" s="31"/>
      <c r="B17" s="31"/>
      <c r="C17" s="31"/>
      <c r="D17" s="31"/>
      <c r="E17" s="31"/>
      <c r="F17" s="31"/>
      <c r="G17" s="31"/>
      <c r="H17" s="31"/>
      <c r="I17" s="31"/>
      <c r="J17" s="31"/>
      <c r="K17" s="31"/>
      <c r="L17" s="31"/>
      <c r="M17" s="31"/>
      <c r="N17" s="31"/>
    </row>
    <row r="18" spans="1:14" ht="21" customHeight="1" x14ac:dyDescent="0.25">
      <c r="A18" s="34" t="s">
        <v>23</v>
      </c>
      <c r="B18" s="34"/>
      <c r="C18" s="34"/>
      <c r="D18" s="34"/>
      <c r="E18" s="34"/>
      <c r="F18" s="34"/>
      <c r="G18" s="34"/>
      <c r="H18" s="34" t="s">
        <v>24</v>
      </c>
      <c r="I18" s="34"/>
      <c r="J18" s="34"/>
      <c r="K18" s="34"/>
      <c r="L18" s="34"/>
      <c r="M18" s="34"/>
      <c r="N18" s="34"/>
    </row>
    <row r="19" spans="1:14" x14ac:dyDescent="0.25">
      <c r="A19" s="31"/>
      <c r="B19" s="31"/>
      <c r="C19" s="31"/>
      <c r="D19" s="31"/>
      <c r="E19" s="31"/>
      <c r="F19" s="31"/>
      <c r="G19" s="31"/>
      <c r="H19" s="31"/>
      <c r="I19" s="31"/>
      <c r="J19" s="31"/>
      <c r="K19" s="31"/>
      <c r="L19" s="31"/>
      <c r="M19" s="31"/>
      <c r="N19" s="31"/>
    </row>
    <row r="20" spans="1:14" x14ac:dyDescent="0.25">
      <c r="A20" s="31"/>
      <c r="B20" s="31"/>
      <c r="C20" s="31"/>
      <c r="D20" s="31"/>
      <c r="E20" s="31"/>
      <c r="F20" s="31"/>
      <c r="G20" s="31"/>
      <c r="H20" s="31"/>
      <c r="I20" s="31"/>
      <c r="J20" s="31"/>
      <c r="K20" s="31"/>
      <c r="L20" s="31"/>
      <c r="M20" s="31"/>
      <c r="N20" s="31"/>
    </row>
    <row r="21" spans="1:14" x14ac:dyDescent="0.25">
      <c r="A21" s="31"/>
      <c r="B21" s="31"/>
      <c r="C21" s="31"/>
      <c r="D21" s="31"/>
      <c r="E21" s="31"/>
      <c r="F21" s="31"/>
      <c r="G21" s="31"/>
      <c r="H21" s="31"/>
      <c r="I21" s="31"/>
      <c r="J21" s="31"/>
      <c r="K21" s="31"/>
      <c r="L21" s="31"/>
      <c r="M21" s="31"/>
      <c r="N21" s="31"/>
    </row>
    <row r="22" spans="1:14" x14ac:dyDescent="0.25">
      <c r="A22" s="31"/>
      <c r="B22" s="31"/>
      <c r="C22" s="31"/>
      <c r="D22" s="31"/>
      <c r="E22" s="31"/>
      <c r="F22" s="31"/>
      <c r="G22" s="31"/>
      <c r="H22" s="31"/>
      <c r="I22" s="31"/>
      <c r="J22" s="31"/>
      <c r="K22" s="31"/>
      <c r="L22" s="31"/>
      <c r="M22" s="31"/>
      <c r="N22" s="31"/>
    </row>
    <row r="23" spans="1:14" x14ac:dyDescent="0.25">
      <c r="A23" s="31"/>
      <c r="B23" s="31"/>
      <c r="C23" s="31"/>
      <c r="D23" s="31"/>
      <c r="E23" s="31"/>
      <c r="F23" s="31"/>
      <c r="G23" s="31"/>
      <c r="H23" s="31"/>
      <c r="I23" s="31"/>
      <c r="J23" s="31"/>
      <c r="K23" s="31"/>
      <c r="L23" s="31"/>
      <c r="M23" s="31"/>
      <c r="N23" s="31"/>
    </row>
    <row r="24" spans="1:14" x14ac:dyDescent="0.25">
      <c r="A24" s="31"/>
      <c r="B24" s="31"/>
      <c r="C24" s="31"/>
      <c r="D24" s="31"/>
      <c r="E24" s="31"/>
      <c r="F24" s="31"/>
      <c r="G24" s="31"/>
      <c r="H24" s="31"/>
      <c r="I24" s="31"/>
      <c r="J24" s="31"/>
      <c r="K24" s="31"/>
      <c r="L24" s="31"/>
      <c r="M24" s="31"/>
      <c r="N24" s="31"/>
    </row>
    <row r="25" spans="1:14" x14ac:dyDescent="0.25">
      <c r="A25" s="31"/>
      <c r="B25" s="31"/>
      <c r="C25" s="31"/>
      <c r="D25" s="31"/>
      <c r="E25" s="31"/>
      <c r="F25" s="31"/>
      <c r="G25" s="31"/>
      <c r="H25" s="31"/>
      <c r="I25" s="31"/>
      <c r="J25" s="31"/>
      <c r="K25" s="31"/>
      <c r="L25" s="31"/>
      <c r="M25" s="31"/>
      <c r="N25" s="31"/>
    </row>
    <row r="26" spans="1:14" x14ac:dyDescent="0.25">
      <c r="A26" s="31"/>
      <c r="B26" s="31"/>
      <c r="C26" s="31"/>
      <c r="D26" s="31"/>
      <c r="E26" s="31"/>
      <c r="F26" s="31"/>
      <c r="G26" s="31"/>
      <c r="H26" s="31"/>
      <c r="I26" s="31"/>
      <c r="J26" s="31"/>
      <c r="K26" s="31"/>
      <c r="L26" s="31"/>
      <c r="M26" s="31"/>
      <c r="N26" s="31"/>
    </row>
    <row r="27" spans="1:14" x14ac:dyDescent="0.25">
      <c r="A27" s="31"/>
      <c r="B27" s="31"/>
      <c r="C27" s="31"/>
      <c r="D27" s="31"/>
      <c r="E27" s="31"/>
      <c r="F27" s="31"/>
      <c r="G27" s="31"/>
      <c r="H27" s="31"/>
      <c r="I27" s="31"/>
      <c r="J27" s="31"/>
      <c r="K27" s="31"/>
      <c r="L27" s="31"/>
      <c r="M27" s="31"/>
      <c r="N27" s="31"/>
    </row>
    <row r="28" spans="1:14" x14ac:dyDescent="0.25">
      <c r="A28" s="31"/>
      <c r="B28" s="31"/>
      <c r="C28" s="31"/>
      <c r="D28" s="31"/>
      <c r="E28" s="31"/>
      <c r="F28" s="31"/>
      <c r="G28" s="31"/>
      <c r="H28" s="31"/>
      <c r="I28" s="31"/>
      <c r="J28" s="31"/>
      <c r="K28" s="31"/>
      <c r="L28" s="31"/>
      <c r="M28" s="31"/>
      <c r="N28" s="31"/>
    </row>
    <row r="29" spans="1:14" x14ac:dyDescent="0.25">
      <c r="A29" s="31"/>
      <c r="B29" s="31"/>
      <c r="C29" s="31"/>
      <c r="D29" s="31"/>
      <c r="E29" s="31"/>
      <c r="F29" s="31"/>
      <c r="G29" s="31"/>
      <c r="H29" s="31"/>
      <c r="I29" s="31"/>
      <c r="J29" s="31"/>
      <c r="K29" s="31"/>
      <c r="L29" s="31"/>
      <c r="M29" s="31"/>
      <c r="N29" s="31"/>
    </row>
    <row r="30" spans="1:14" x14ac:dyDescent="0.25">
      <c r="A30" s="31"/>
      <c r="B30" s="31"/>
      <c r="C30" s="31"/>
      <c r="D30" s="31"/>
      <c r="E30" s="31"/>
      <c r="F30" s="31"/>
      <c r="G30" s="31"/>
      <c r="H30" s="31"/>
      <c r="I30" s="31"/>
      <c r="J30" s="31"/>
      <c r="K30" s="31"/>
      <c r="L30" s="31"/>
      <c r="M30" s="31"/>
      <c r="N30" s="31"/>
    </row>
    <row r="31" spans="1:14" x14ac:dyDescent="0.25">
      <c r="A31" s="31"/>
      <c r="B31" s="31"/>
      <c r="C31" s="31"/>
      <c r="D31" s="31"/>
      <c r="E31" s="31"/>
      <c r="F31" s="31"/>
      <c r="G31" s="31"/>
      <c r="H31" s="31"/>
      <c r="I31" s="31"/>
      <c r="J31" s="31"/>
      <c r="K31" s="31"/>
      <c r="L31" s="31"/>
      <c r="M31" s="31"/>
      <c r="N31" s="31"/>
    </row>
    <row r="32" spans="1:14" x14ac:dyDescent="0.25">
      <c r="A32" s="31"/>
      <c r="B32" s="31"/>
      <c r="C32" s="31"/>
      <c r="D32" s="31"/>
      <c r="E32" s="31"/>
      <c r="F32" s="31"/>
      <c r="G32" s="31"/>
      <c r="H32" s="31"/>
      <c r="I32" s="31"/>
      <c r="J32" s="31"/>
      <c r="K32" s="31"/>
      <c r="L32" s="31"/>
      <c r="M32" s="31"/>
      <c r="N32" s="31"/>
    </row>
    <row r="33" spans="1:14" x14ac:dyDescent="0.25">
      <c r="A33" s="31"/>
      <c r="B33" s="31"/>
      <c r="C33" s="31"/>
      <c r="D33" s="31"/>
      <c r="E33" s="31"/>
      <c r="F33" s="31"/>
      <c r="G33" s="31"/>
      <c r="H33" s="31"/>
      <c r="I33" s="31"/>
      <c r="J33" s="31"/>
      <c r="K33" s="31"/>
      <c r="L33" s="31"/>
      <c r="M33" s="31"/>
      <c r="N33" s="31"/>
    </row>
    <row r="34" spans="1:14" x14ac:dyDescent="0.25">
      <c r="A34" s="31"/>
      <c r="B34" s="31"/>
      <c r="C34" s="31"/>
      <c r="D34" s="31"/>
      <c r="E34" s="31"/>
      <c r="F34" s="31"/>
      <c r="G34" s="31"/>
      <c r="H34" s="31"/>
      <c r="I34" s="31"/>
      <c r="J34" s="31"/>
      <c r="K34" s="31"/>
      <c r="L34" s="31"/>
      <c r="M34" s="31"/>
      <c r="N34" s="31"/>
    </row>
    <row r="35" spans="1:14" ht="30" customHeight="1" x14ac:dyDescent="0.25">
      <c r="A35" s="4" t="s">
        <v>25</v>
      </c>
      <c r="B35" s="4" t="s">
        <v>26</v>
      </c>
      <c r="C35" s="4" t="s">
        <v>27</v>
      </c>
      <c r="D35" s="4" t="s">
        <v>2</v>
      </c>
      <c r="E35" s="31"/>
      <c r="F35" s="31"/>
      <c r="G35" s="31"/>
      <c r="H35" s="4" t="s">
        <v>28</v>
      </c>
      <c r="I35" s="4" t="s">
        <v>29</v>
      </c>
      <c r="J35" s="4" t="s">
        <v>30</v>
      </c>
      <c r="K35" s="4" t="s">
        <v>31</v>
      </c>
      <c r="L35" s="31"/>
      <c r="M35" s="31"/>
      <c r="N35" s="31"/>
    </row>
    <row r="36" spans="1:14" ht="25.5" x14ac:dyDescent="0.25">
      <c r="A36" s="5">
        <v>1</v>
      </c>
      <c r="B36" s="5" t="str">
        <f>INDEX('Markt &amp; Segmente'!$A$30:$A$34,MATCH(A36,'Markt &amp; Segmente'!$J$30:$J$34,0))</f>
        <v>Segment C – Digital-affin</v>
      </c>
      <c r="C36" s="6">
        <f>INDEX('Markt &amp; Segmente'!$I$30:$I$34,MATCH(A36,'Markt &amp; Segmente'!$J$30:$J$34,0))/100</f>
        <v>0.82666666666666655</v>
      </c>
      <c r="D36" s="7">
        <f>INDEX('Markt &amp; Segmente'!$C$30:$C$34,MATCH(A36,'Markt &amp; Segmente'!$J$30:$J$34,0))</f>
        <v>165</v>
      </c>
      <c r="E36" s="31"/>
      <c r="F36" s="31"/>
      <c r="G36" s="31"/>
      <c r="H36" s="8">
        <f>'Umfeld &amp; Maßnahmen'!H35</f>
        <v>8.3333333333333339</v>
      </c>
      <c r="I36" s="9" t="str">
        <f>'Umfeld &amp; Maßnahmen'!C35</f>
        <v>Gezieltes Angebot und Pilot für Segment C entwickeln</v>
      </c>
      <c r="J36" s="10" t="str">
        <f>'Umfeld &amp; Maßnahmen'!J35</f>
        <v>30.09.2026</v>
      </c>
      <c r="K36" s="9" t="str">
        <f>'Umfeld &amp; Maßnahmen'!K35</f>
        <v>In Arbeit</v>
      </c>
      <c r="L36" s="31"/>
      <c r="M36" s="31"/>
      <c r="N36" s="31"/>
    </row>
    <row r="37" spans="1:14" x14ac:dyDescent="0.25">
      <c r="A37" s="5">
        <v>2</v>
      </c>
      <c r="B37" s="5" t="str">
        <f>INDEX('Markt &amp; Segmente'!$A$30:$A$34,MATCH(A37,'Markt &amp; Segmente'!$J$30:$J$34,0))</f>
        <v>Segment B – Qualitätsorientiert</v>
      </c>
      <c r="C37" s="6">
        <f>INDEX('Markt &amp; Segmente'!$I$30:$I$34,MATCH(A37,'Markt &amp; Segmente'!$J$30:$J$34,0))/100</f>
        <v>0.80636363636363639</v>
      </c>
      <c r="D37" s="7">
        <f>INDEX('Markt &amp; Segmente'!$C$30:$C$34,MATCH(A37,'Markt &amp; Segmente'!$J$30:$J$34,0))</f>
        <v>180</v>
      </c>
      <c r="E37" s="31"/>
      <c r="F37" s="31"/>
      <c r="G37" s="31"/>
      <c r="H37" s="8">
        <f>'Umfeld &amp; Maßnahmen'!H36</f>
        <v>8</v>
      </c>
      <c r="I37" s="9" t="str">
        <f>'Umfeld &amp; Maßnahmen'!C36</f>
        <v>Positionierung und Kernbotschaft schärfen</v>
      </c>
      <c r="J37" s="10" t="str">
        <f>'Umfeld &amp; Maßnahmen'!J36</f>
        <v>31.08.2026</v>
      </c>
      <c r="K37" s="9" t="str">
        <f>'Umfeld &amp; Maßnahmen'!K36</f>
        <v>Geplant</v>
      </c>
      <c r="L37" s="31"/>
      <c r="M37" s="31"/>
      <c r="N37" s="31"/>
    </row>
    <row r="38" spans="1:14" ht="25.5" x14ac:dyDescent="0.25">
      <c r="A38" s="5">
        <v>3</v>
      </c>
      <c r="B38" s="5" t="str">
        <f>INDEX('Markt &amp; Segmente'!$A$30:$A$34,MATCH(A38,'Markt &amp; Segmente'!$J$30:$J$34,0))</f>
        <v>Segment D – Serviceorientiert</v>
      </c>
      <c r="C38" s="6">
        <f>INDEX('Markt &amp; Segmente'!$I$30:$I$34,MATCH(A38,'Markt &amp; Segmente'!$J$30:$J$34,0))/100</f>
        <v>0.71797979797979805</v>
      </c>
      <c r="D38" s="7">
        <f>INDEX('Markt &amp; Segmente'!$C$30:$C$34,MATCH(A38,'Markt &amp; Segmente'!$J$30:$J$34,0))</f>
        <v>145</v>
      </c>
      <c r="E38" s="31"/>
      <c r="F38" s="31"/>
      <c r="G38" s="31"/>
      <c r="H38" s="8">
        <f>'Umfeld &amp; Maßnahmen'!H37</f>
        <v>6.666666666666667</v>
      </c>
      <c r="I38" s="9" t="str">
        <f>'Umfeld &amp; Maßnahmen'!C37</f>
        <v>Compliance-Check und Mindeststandard definieren</v>
      </c>
      <c r="J38" s="10" t="str">
        <f>'Umfeld &amp; Maßnahmen'!J37</f>
        <v>31.07.2026</v>
      </c>
      <c r="K38" s="9" t="str">
        <f>'Umfeld &amp; Maßnahmen'!K37</f>
        <v>In Prüfung</v>
      </c>
      <c r="L38" s="31"/>
      <c r="M38" s="31"/>
      <c r="N38" s="31"/>
    </row>
    <row r="39" spans="1:14" ht="25.5" x14ac:dyDescent="0.25">
      <c r="A39" s="5">
        <v>4</v>
      </c>
      <c r="B39" s="5" t="str">
        <f>INDEX('Markt &amp; Segmente'!$A$30:$A$34,MATCH(A39,'Markt &amp; Segmente'!$J$30:$J$34,0))</f>
        <v>Segment E – Nischenkunden</v>
      </c>
      <c r="C39" s="6">
        <f>INDEX('Markt &amp; Segmente'!$I$30:$I$34,MATCH(A39,'Markt &amp; Segmente'!$J$30:$J$34,0))/100</f>
        <v>0.68898989898989915</v>
      </c>
      <c r="D39" s="7">
        <f>INDEX('Markt &amp; Segmente'!$C$30:$C$34,MATCH(A39,'Markt &amp; Segmente'!$J$30:$J$34,0))</f>
        <v>95</v>
      </c>
      <c r="E39" s="31"/>
      <c r="F39" s="31"/>
      <c r="G39" s="31"/>
      <c r="H39" s="8">
        <f>'Umfeld &amp; Maßnahmen'!H38</f>
        <v>6</v>
      </c>
      <c r="I39" s="9" t="str">
        <f>'Umfeld &amp; Maßnahmen'!C38</f>
        <v>Servicepakete und Reaktionszeiten standardisieren</v>
      </c>
      <c r="J39" s="10" t="str">
        <f>'Umfeld &amp; Maßnahmen'!J38</f>
        <v>31.10.2026</v>
      </c>
      <c r="K39" s="9" t="str">
        <f>'Umfeld &amp; Maßnahmen'!K38</f>
        <v>Geplant</v>
      </c>
      <c r="L39" s="31"/>
      <c r="M39" s="31"/>
      <c r="N39" s="31"/>
    </row>
    <row r="40" spans="1:14" ht="25.5" x14ac:dyDescent="0.25">
      <c r="A40" s="5">
        <v>5</v>
      </c>
      <c r="B40" s="5" t="str">
        <f>INDEX('Markt &amp; Segmente'!$A$30:$A$34,MATCH(A40,'Markt &amp; Segmente'!$J$30:$J$34,0))</f>
        <v>Segment A – Preisorientiert</v>
      </c>
      <c r="C40" s="6">
        <f>INDEX('Markt &amp; Segmente'!$I$30:$I$34,MATCH(A40,'Markt &amp; Segmente'!$J$30:$J$34,0))/100</f>
        <v>0.64181818181818184</v>
      </c>
      <c r="D40" s="7">
        <f>INDEX('Markt &amp; Segmente'!$C$30:$C$34,MATCH(A40,'Markt &amp; Segmente'!$J$30:$J$34,0))</f>
        <v>225</v>
      </c>
      <c r="E40" s="31"/>
      <c r="F40" s="31"/>
      <c r="G40" s="31"/>
      <c r="H40" s="8">
        <f>'Umfeld &amp; Maßnahmen'!H39</f>
        <v>5</v>
      </c>
      <c r="I40" s="9" t="str">
        <f>'Umfeld &amp; Maßnahmen'!C39</f>
        <v>Partnerkanal testen und Kriterien definieren</v>
      </c>
      <c r="J40" s="10" t="str">
        <f>'Umfeld &amp; Maßnahmen'!J39</f>
        <v>15.12.2026</v>
      </c>
      <c r="K40" s="9" t="str">
        <f>'Umfeld &amp; Maßnahmen'!K39</f>
        <v>Offen</v>
      </c>
      <c r="L40" s="31"/>
      <c r="M40" s="31"/>
      <c r="N40" s="31"/>
    </row>
    <row r="41" spans="1:14" x14ac:dyDescent="0.25">
      <c r="A41" s="31"/>
      <c r="B41" s="31"/>
      <c r="C41" s="31"/>
      <c r="D41" s="31"/>
      <c r="E41" s="31"/>
      <c r="F41" s="31"/>
      <c r="G41" s="31"/>
      <c r="H41" s="31"/>
      <c r="I41" s="31"/>
      <c r="J41" s="31"/>
      <c r="K41" s="31"/>
      <c r="L41" s="31"/>
      <c r="M41" s="31"/>
      <c r="N41" s="31"/>
    </row>
    <row r="42" spans="1:14" x14ac:dyDescent="0.25">
      <c r="A42" s="31"/>
      <c r="B42" s="31"/>
      <c r="C42" s="31"/>
      <c r="D42" s="31"/>
      <c r="E42" s="31"/>
      <c r="F42" s="31"/>
      <c r="G42" s="31"/>
      <c r="H42" s="31"/>
      <c r="I42" s="31"/>
      <c r="J42" s="31"/>
      <c r="K42" s="31"/>
      <c r="L42" s="31"/>
      <c r="M42" s="31"/>
      <c r="N42" s="31"/>
    </row>
    <row r="43" spans="1:14" x14ac:dyDescent="0.25">
      <c r="A43" s="31"/>
      <c r="B43" s="31"/>
      <c r="C43" s="31"/>
      <c r="D43" s="31"/>
      <c r="E43" s="31"/>
      <c r="F43" s="31"/>
      <c r="G43" s="31"/>
      <c r="H43" s="31"/>
      <c r="I43" s="31"/>
      <c r="J43" s="31"/>
      <c r="K43" s="31"/>
      <c r="L43" s="31"/>
      <c r="M43" s="31"/>
      <c r="N43" s="31"/>
    </row>
    <row r="44" spans="1:14" x14ac:dyDescent="0.25">
      <c r="A44" s="31"/>
      <c r="B44" s="31"/>
      <c r="C44" s="31"/>
      <c r="D44" s="31"/>
      <c r="E44" s="31"/>
      <c r="F44" s="31"/>
      <c r="G44" s="31"/>
      <c r="H44" s="31"/>
      <c r="I44" s="31"/>
      <c r="J44" s="31"/>
      <c r="K44" s="31"/>
      <c r="L44" s="31"/>
      <c r="M44" s="31"/>
      <c r="N44" s="31"/>
    </row>
    <row r="45" spans="1:14" x14ac:dyDescent="0.25">
      <c r="A45" s="31"/>
      <c r="B45" s="31"/>
      <c r="C45" s="31"/>
      <c r="D45" s="31"/>
      <c r="E45" s="31"/>
      <c r="F45" s="31"/>
      <c r="G45" s="31"/>
      <c r="H45" s="31"/>
      <c r="I45" s="31"/>
      <c r="J45" s="31"/>
      <c r="K45" s="31"/>
      <c r="L45" s="31"/>
      <c r="M45" s="31"/>
      <c r="N45" s="31"/>
    </row>
  </sheetData>
  <mergeCells count="23">
    <mergeCell ref="M9:N9"/>
    <mergeCell ref="M10:N11"/>
    <mergeCell ref="A13:N13"/>
    <mergeCell ref="A14:N16"/>
    <mergeCell ref="A18:G18"/>
    <mergeCell ref="H18:N18"/>
    <mergeCell ref="D9:F9"/>
    <mergeCell ref="D10:F11"/>
    <mergeCell ref="G9:I9"/>
    <mergeCell ref="G10:I11"/>
    <mergeCell ref="J9:L9"/>
    <mergeCell ref="J10:L11"/>
    <mergeCell ref="A1:N2"/>
    <mergeCell ref="A3:N3"/>
    <mergeCell ref="A5:B5"/>
    <mergeCell ref="D5:F5"/>
    <mergeCell ref="D6:F7"/>
    <mergeCell ref="G5:I5"/>
    <mergeCell ref="G6:I7"/>
    <mergeCell ref="J5:L5"/>
    <mergeCell ref="J6:L7"/>
    <mergeCell ref="M5:N5"/>
    <mergeCell ref="M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workbookViewId="0"/>
  </sheetViews>
  <sheetFormatPr baseColWidth="10" defaultColWidth="9" defaultRowHeight="15" x14ac:dyDescent="0.25"/>
  <cols>
    <col min="1" max="1" width="23" customWidth="1"/>
    <col min="2" max="2" width="37" customWidth="1"/>
    <col min="3" max="3" width="17" customWidth="1"/>
    <col min="4" max="4" width="14" customWidth="1"/>
    <col min="5" max="5" width="16" customWidth="1"/>
    <col min="6" max="8" width="17" customWidth="1"/>
    <col min="9" max="9" width="16" customWidth="1"/>
    <col min="10" max="10" width="10" customWidth="1"/>
    <col min="11" max="16" width="16" customWidth="1"/>
  </cols>
  <sheetData>
    <row r="1" spans="1:16" ht="27.95" customHeight="1" x14ac:dyDescent="0.25">
      <c r="A1" s="32" t="s">
        <v>32</v>
      </c>
      <c r="B1" s="32"/>
      <c r="C1" s="32"/>
      <c r="D1" s="32"/>
      <c r="E1" s="32"/>
      <c r="F1" s="32"/>
      <c r="G1" s="32"/>
      <c r="H1" s="32"/>
      <c r="I1" s="32"/>
      <c r="J1" s="32"/>
      <c r="K1" s="32"/>
      <c r="L1" s="32"/>
      <c r="M1" s="32"/>
      <c r="N1" s="32"/>
      <c r="O1" s="32"/>
      <c r="P1" s="32"/>
    </row>
    <row r="2" spans="1:16" ht="27.95" customHeight="1" x14ac:dyDescent="0.25">
      <c r="A2" s="32"/>
      <c r="B2" s="32"/>
      <c r="C2" s="32"/>
      <c r="D2" s="32"/>
      <c r="E2" s="32"/>
      <c r="F2" s="32"/>
      <c r="G2" s="32"/>
      <c r="H2" s="32"/>
      <c r="I2" s="32"/>
      <c r="J2" s="32"/>
      <c r="K2" s="32"/>
      <c r="L2" s="32"/>
      <c r="M2" s="32"/>
      <c r="N2" s="32"/>
      <c r="O2" s="32"/>
      <c r="P2" s="32"/>
    </row>
    <row r="3" spans="1:16" ht="18.95" customHeight="1" x14ac:dyDescent="0.25">
      <c r="A3" s="33" t="s">
        <v>33</v>
      </c>
      <c r="B3" s="33"/>
      <c r="C3" s="33"/>
      <c r="D3" s="33"/>
      <c r="E3" s="33"/>
      <c r="F3" s="33"/>
      <c r="G3" s="33"/>
      <c r="H3" s="33"/>
      <c r="I3" s="33"/>
      <c r="J3" s="33"/>
      <c r="K3" s="33"/>
      <c r="L3" s="33"/>
      <c r="M3" s="33"/>
      <c r="N3" s="33"/>
      <c r="O3" s="33"/>
      <c r="P3" s="33"/>
    </row>
    <row r="4" spans="1:16" x14ac:dyDescent="0.25">
      <c r="A4" s="31"/>
      <c r="B4" s="31"/>
      <c r="C4" s="31"/>
      <c r="D4" s="31"/>
      <c r="E4" s="31"/>
      <c r="F4" s="31"/>
      <c r="G4" s="31"/>
      <c r="H4" s="31"/>
      <c r="I4" s="31"/>
      <c r="J4" s="31"/>
      <c r="K4" s="31"/>
      <c r="L4" s="31"/>
      <c r="M4" s="31"/>
      <c r="N4" s="31"/>
      <c r="O4" s="31"/>
      <c r="P4" s="31"/>
    </row>
    <row r="5" spans="1:16" ht="21" customHeight="1" x14ac:dyDescent="0.25">
      <c r="A5" s="34" t="s">
        <v>34</v>
      </c>
      <c r="B5" s="34"/>
      <c r="C5" s="34"/>
      <c r="D5" s="31"/>
      <c r="E5" s="31"/>
      <c r="F5" s="31"/>
      <c r="G5" s="31"/>
      <c r="H5" s="31"/>
      <c r="I5" s="31"/>
      <c r="J5" s="31"/>
      <c r="K5" s="31"/>
      <c r="L5" s="31"/>
      <c r="M5" s="31"/>
      <c r="N5" s="31"/>
      <c r="O5" s="31"/>
      <c r="P5" s="31"/>
    </row>
    <row r="6" spans="1:16" ht="30" customHeight="1" x14ac:dyDescent="0.25">
      <c r="A6" s="4" t="s">
        <v>35</v>
      </c>
      <c r="B6" s="4" t="s">
        <v>36</v>
      </c>
      <c r="C6" s="31"/>
      <c r="D6" s="31"/>
      <c r="E6" s="31"/>
      <c r="F6" s="31"/>
      <c r="G6" s="31"/>
      <c r="H6" s="31"/>
      <c r="I6" s="31"/>
      <c r="J6" s="31"/>
      <c r="K6" s="31"/>
      <c r="L6" s="31"/>
      <c r="M6" s="31"/>
      <c r="N6" s="31"/>
      <c r="O6" s="31"/>
      <c r="P6" s="31"/>
    </row>
    <row r="7" spans="1:16" x14ac:dyDescent="0.25">
      <c r="A7" s="11" t="s">
        <v>37</v>
      </c>
      <c r="B7" s="12">
        <v>0.2</v>
      </c>
      <c r="C7" s="31"/>
      <c r="D7" s="31"/>
      <c r="E7" s="31"/>
      <c r="F7" s="31"/>
      <c r="G7" s="31"/>
      <c r="H7" s="31"/>
      <c r="I7" s="31"/>
      <c r="J7" s="31"/>
      <c r="K7" s="31"/>
      <c r="L7" s="31"/>
      <c r="M7" s="31"/>
      <c r="N7" s="31"/>
      <c r="O7" s="31"/>
      <c r="P7" s="31"/>
    </row>
    <row r="8" spans="1:16" x14ac:dyDescent="0.25">
      <c r="A8" s="11" t="s">
        <v>38</v>
      </c>
      <c r="B8" s="12">
        <v>0.2</v>
      </c>
      <c r="C8" s="31"/>
      <c r="D8" s="31"/>
      <c r="E8" s="31"/>
      <c r="F8" s="31"/>
      <c r="G8" s="31"/>
      <c r="H8" s="31"/>
      <c r="I8" s="31"/>
      <c r="J8" s="31"/>
      <c r="K8" s="31"/>
      <c r="L8" s="31"/>
      <c r="M8" s="31"/>
      <c r="N8" s="31"/>
      <c r="O8" s="31"/>
      <c r="P8" s="31"/>
    </row>
    <row r="9" spans="1:16" x14ac:dyDescent="0.25">
      <c r="A9" s="11" t="s">
        <v>39</v>
      </c>
      <c r="B9" s="12">
        <v>0.15</v>
      </c>
      <c r="C9" s="31"/>
      <c r="D9" s="31"/>
      <c r="E9" s="31"/>
      <c r="F9" s="31"/>
      <c r="G9" s="31"/>
      <c r="H9" s="31"/>
      <c r="I9" s="31"/>
      <c r="J9" s="31"/>
      <c r="K9" s="31"/>
      <c r="L9" s="31"/>
      <c r="M9" s="31"/>
      <c r="N9" s="31"/>
      <c r="O9" s="31"/>
      <c r="P9" s="31"/>
    </row>
    <row r="10" spans="1:16" x14ac:dyDescent="0.25">
      <c r="A10" s="11" t="s">
        <v>40</v>
      </c>
      <c r="B10" s="12">
        <v>0.15</v>
      </c>
      <c r="C10" s="31"/>
      <c r="D10" s="31"/>
      <c r="E10" s="31"/>
      <c r="F10" s="31"/>
      <c r="G10" s="31"/>
      <c r="H10" s="31"/>
      <c r="I10" s="31"/>
      <c r="J10" s="31"/>
      <c r="K10" s="31"/>
      <c r="L10" s="31"/>
      <c r="M10" s="31"/>
      <c r="N10" s="31"/>
      <c r="O10" s="31"/>
      <c r="P10" s="31"/>
    </row>
    <row r="11" spans="1:16" x14ac:dyDescent="0.25">
      <c r="A11" s="11" t="s">
        <v>41</v>
      </c>
      <c r="B11" s="12">
        <v>0.15</v>
      </c>
      <c r="C11" s="31"/>
      <c r="D11" s="31"/>
      <c r="E11" s="31"/>
      <c r="F11" s="31"/>
      <c r="G11" s="31"/>
      <c r="H11" s="31"/>
      <c r="I11" s="31"/>
      <c r="J11" s="31"/>
      <c r="K11" s="31"/>
      <c r="L11" s="31"/>
      <c r="M11" s="31"/>
      <c r="N11" s="31"/>
      <c r="O11" s="31"/>
      <c r="P11" s="31"/>
    </row>
    <row r="12" spans="1:16" x14ac:dyDescent="0.25">
      <c r="A12" s="11" t="s">
        <v>42</v>
      </c>
      <c r="B12" s="12">
        <v>0.15</v>
      </c>
      <c r="C12" s="31"/>
      <c r="D12" s="31"/>
      <c r="E12" s="31"/>
      <c r="F12" s="31"/>
      <c r="G12" s="31"/>
      <c r="H12" s="31"/>
      <c r="I12" s="31"/>
      <c r="J12" s="31"/>
      <c r="K12" s="31"/>
      <c r="L12" s="31"/>
      <c r="M12" s="31"/>
      <c r="N12" s="31"/>
      <c r="O12" s="31"/>
      <c r="P12" s="31"/>
    </row>
    <row r="13" spans="1:16" x14ac:dyDescent="0.25">
      <c r="A13" s="13" t="s">
        <v>43</v>
      </c>
      <c r="B13" s="14">
        <f>SUM(B7:B12)</f>
        <v>1</v>
      </c>
      <c r="C13" s="31"/>
      <c r="D13" s="31"/>
      <c r="E13" s="31"/>
      <c r="F13" s="31"/>
      <c r="G13" s="31"/>
      <c r="H13" s="31"/>
      <c r="I13" s="31"/>
      <c r="J13" s="31"/>
      <c r="K13" s="31"/>
      <c r="L13" s="31"/>
      <c r="M13" s="31"/>
      <c r="N13" s="31"/>
      <c r="O13" s="31"/>
      <c r="P13" s="31"/>
    </row>
    <row r="14" spans="1:16" x14ac:dyDescent="0.25">
      <c r="A14" s="31"/>
      <c r="B14" s="31"/>
      <c r="C14" s="31"/>
      <c r="D14" s="31"/>
      <c r="E14" s="31"/>
      <c r="F14" s="31"/>
      <c r="G14" s="31"/>
      <c r="H14" s="31"/>
      <c r="I14" s="31"/>
      <c r="J14" s="31"/>
      <c r="K14" s="31"/>
      <c r="L14" s="31"/>
      <c r="M14" s="31"/>
      <c r="N14" s="31"/>
      <c r="O14" s="31"/>
      <c r="P14" s="31"/>
    </row>
    <row r="15" spans="1:16" ht="21" customHeight="1" x14ac:dyDescent="0.25">
      <c r="A15" s="34" t="s">
        <v>44</v>
      </c>
      <c r="B15" s="34"/>
      <c r="C15" s="34"/>
      <c r="D15" s="34"/>
      <c r="E15" s="34"/>
      <c r="F15" s="34"/>
      <c r="G15" s="34"/>
      <c r="H15" s="34"/>
      <c r="I15" s="34"/>
      <c r="J15" s="31"/>
      <c r="K15" s="31"/>
      <c r="L15" s="31"/>
      <c r="M15" s="31"/>
      <c r="N15" s="31"/>
      <c r="O15" s="31"/>
      <c r="P15" s="31"/>
    </row>
    <row r="16" spans="1:16" ht="30" customHeight="1" x14ac:dyDescent="0.25">
      <c r="A16" s="4" t="s">
        <v>45</v>
      </c>
      <c r="B16" s="4" t="s">
        <v>31</v>
      </c>
      <c r="C16" s="4" t="s">
        <v>46</v>
      </c>
      <c r="D16" s="4" t="s">
        <v>47</v>
      </c>
      <c r="E16" s="4" t="s">
        <v>48</v>
      </c>
      <c r="F16" s="4" t="s">
        <v>49</v>
      </c>
      <c r="G16" s="4" t="s">
        <v>50</v>
      </c>
      <c r="H16" s="4" t="s">
        <v>51</v>
      </c>
      <c r="I16" s="4" t="s">
        <v>52</v>
      </c>
      <c r="J16" s="31"/>
      <c r="K16" s="31"/>
      <c r="L16" s="31"/>
      <c r="M16" s="31"/>
      <c r="N16" s="31"/>
      <c r="O16" s="31"/>
      <c r="P16" s="31"/>
    </row>
    <row r="17" spans="1:16" x14ac:dyDescent="0.25">
      <c r="A17" s="15">
        <v>2022</v>
      </c>
      <c r="B17" s="15" t="s">
        <v>53</v>
      </c>
      <c r="C17" s="16">
        <v>980</v>
      </c>
      <c r="D17" s="16">
        <v>680</v>
      </c>
      <c r="E17" s="17">
        <v>0.42</v>
      </c>
      <c r="F17" s="18">
        <f t="shared" ref="F17:F25" si="0">D17*E17</f>
        <v>285.59999999999997</v>
      </c>
      <c r="G17" s="19">
        <v>1.4999999999999999E-2</v>
      </c>
      <c r="H17" s="18">
        <f t="shared" ref="H17:H25" si="1">F17*G17</f>
        <v>4.2839999999999989</v>
      </c>
      <c r="I17" s="20" t="s">
        <v>54</v>
      </c>
      <c r="J17" s="31"/>
      <c r="K17" s="31"/>
      <c r="L17" s="31"/>
      <c r="M17" s="31"/>
      <c r="N17" s="31"/>
      <c r="O17" s="31"/>
      <c r="P17" s="31"/>
    </row>
    <row r="18" spans="1:16" x14ac:dyDescent="0.25">
      <c r="A18" s="15">
        <v>2023</v>
      </c>
      <c r="B18" s="15" t="s">
        <v>53</v>
      </c>
      <c r="C18" s="16">
        <v>1030</v>
      </c>
      <c r="D18" s="16">
        <v>715</v>
      </c>
      <c r="E18" s="17">
        <v>0.43</v>
      </c>
      <c r="F18" s="18">
        <f t="shared" si="0"/>
        <v>307.45</v>
      </c>
      <c r="G18" s="19">
        <v>1.7000000000000001E-2</v>
      </c>
      <c r="H18" s="18">
        <f t="shared" si="1"/>
        <v>5.2266500000000002</v>
      </c>
      <c r="I18" s="20">
        <f t="shared" ref="I18:I25" si="2">D18/D17-1</f>
        <v>5.1470588235294157E-2</v>
      </c>
      <c r="J18" s="31"/>
      <c r="K18" s="31"/>
      <c r="L18" s="31"/>
      <c r="M18" s="31"/>
      <c r="N18" s="31"/>
      <c r="O18" s="31"/>
      <c r="P18" s="31"/>
    </row>
    <row r="19" spans="1:16" x14ac:dyDescent="0.25">
      <c r="A19" s="15">
        <v>2024</v>
      </c>
      <c r="B19" s="15" t="s">
        <v>53</v>
      </c>
      <c r="C19" s="16">
        <v>1090</v>
      </c>
      <c r="D19" s="16">
        <v>760</v>
      </c>
      <c r="E19" s="17">
        <v>0.44</v>
      </c>
      <c r="F19" s="18">
        <f t="shared" si="0"/>
        <v>334.4</v>
      </c>
      <c r="G19" s="19">
        <v>0.02</v>
      </c>
      <c r="H19" s="18">
        <f t="shared" si="1"/>
        <v>6.6879999999999997</v>
      </c>
      <c r="I19" s="20">
        <f t="shared" si="2"/>
        <v>6.2937062937062915E-2</v>
      </c>
      <c r="J19" s="31"/>
      <c r="K19" s="31"/>
      <c r="L19" s="31"/>
      <c r="M19" s="31"/>
      <c r="N19" s="31"/>
      <c r="O19" s="31"/>
      <c r="P19" s="31"/>
    </row>
    <row r="20" spans="1:16" x14ac:dyDescent="0.25">
      <c r="A20" s="15">
        <v>2025</v>
      </c>
      <c r="B20" s="15" t="s">
        <v>53</v>
      </c>
      <c r="C20" s="16">
        <v>1160</v>
      </c>
      <c r="D20" s="16">
        <v>812</v>
      </c>
      <c r="E20" s="17">
        <v>0.45</v>
      </c>
      <c r="F20" s="18">
        <f t="shared" si="0"/>
        <v>365.40000000000003</v>
      </c>
      <c r="G20" s="19">
        <v>2.4E-2</v>
      </c>
      <c r="H20" s="18">
        <f t="shared" si="1"/>
        <v>8.7696000000000005</v>
      </c>
      <c r="I20" s="20">
        <f t="shared" si="2"/>
        <v>6.8421052631578938E-2</v>
      </c>
      <c r="J20" s="31"/>
      <c r="K20" s="31"/>
      <c r="L20" s="31"/>
      <c r="M20" s="31"/>
      <c r="N20" s="31"/>
      <c r="O20" s="31"/>
      <c r="P20" s="31"/>
    </row>
    <row r="21" spans="1:16" x14ac:dyDescent="0.25">
      <c r="A21" s="15">
        <v>2026</v>
      </c>
      <c r="B21" s="15" t="s">
        <v>55</v>
      </c>
      <c r="C21" s="16">
        <v>1240</v>
      </c>
      <c r="D21" s="16">
        <v>870</v>
      </c>
      <c r="E21" s="17">
        <v>0.47</v>
      </c>
      <c r="F21" s="18">
        <f t="shared" si="0"/>
        <v>408.9</v>
      </c>
      <c r="G21" s="19">
        <v>0.03</v>
      </c>
      <c r="H21" s="18">
        <f t="shared" si="1"/>
        <v>12.266999999999999</v>
      </c>
      <c r="I21" s="20">
        <f t="shared" si="2"/>
        <v>7.1428571428571397E-2</v>
      </c>
      <c r="J21" s="31"/>
      <c r="K21" s="31"/>
      <c r="L21" s="31"/>
      <c r="M21" s="31"/>
      <c r="N21" s="31"/>
      <c r="O21" s="31"/>
      <c r="P21" s="31"/>
    </row>
    <row r="22" spans="1:16" x14ac:dyDescent="0.25">
      <c r="A22" s="15">
        <v>2027</v>
      </c>
      <c r="B22" s="15" t="s">
        <v>55</v>
      </c>
      <c r="C22" s="16">
        <v>1325</v>
      </c>
      <c r="D22" s="16">
        <v>932</v>
      </c>
      <c r="E22" s="17">
        <v>0.48</v>
      </c>
      <c r="F22" s="18">
        <f t="shared" si="0"/>
        <v>447.35999999999996</v>
      </c>
      <c r="G22" s="19">
        <v>3.6999999999999998E-2</v>
      </c>
      <c r="H22" s="18">
        <f t="shared" si="1"/>
        <v>16.552319999999998</v>
      </c>
      <c r="I22" s="20">
        <f t="shared" si="2"/>
        <v>7.1264367816092022E-2</v>
      </c>
      <c r="J22" s="31"/>
      <c r="K22" s="31"/>
      <c r="L22" s="31"/>
      <c r="M22" s="31"/>
      <c r="N22" s="31"/>
      <c r="O22" s="31"/>
      <c r="P22" s="31"/>
    </row>
    <row r="23" spans="1:16" x14ac:dyDescent="0.25">
      <c r="A23" s="15">
        <v>2028</v>
      </c>
      <c r="B23" s="15" t="s">
        <v>55</v>
      </c>
      <c r="C23" s="16">
        <v>1410</v>
      </c>
      <c r="D23" s="16">
        <v>998</v>
      </c>
      <c r="E23" s="17">
        <v>0.49</v>
      </c>
      <c r="F23" s="18">
        <f t="shared" si="0"/>
        <v>489.02</v>
      </c>
      <c r="G23" s="19">
        <v>4.4999999999999998E-2</v>
      </c>
      <c r="H23" s="18">
        <f t="shared" si="1"/>
        <v>22.005899999999997</v>
      </c>
      <c r="I23" s="20">
        <f t="shared" si="2"/>
        <v>7.0815450643776812E-2</v>
      </c>
      <c r="J23" s="31"/>
      <c r="K23" s="31"/>
      <c r="L23" s="31"/>
      <c r="M23" s="31"/>
      <c r="N23" s="31"/>
      <c r="O23" s="31"/>
      <c r="P23" s="31"/>
    </row>
    <row r="24" spans="1:16" x14ac:dyDescent="0.25">
      <c r="A24" s="15">
        <v>2029</v>
      </c>
      <c r="B24" s="15" t="s">
        <v>55</v>
      </c>
      <c r="C24" s="16">
        <v>1500</v>
      </c>
      <c r="D24" s="16">
        <v>1068</v>
      </c>
      <c r="E24" s="17">
        <v>0.5</v>
      </c>
      <c r="F24" s="18">
        <f t="shared" si="0"/>
        <v>534</v>
      </c>
      <c r="G24" s="19">
        <v>5.3999999999999999E-2</v>
      </c>
      <c r="H24" s="18">
        <f t="shared" si="1"/>
        <v>28.835999999999999</v>
      </c>
      <c r="I24" s="20">
        <f t="shared" si="2"/>
        <v>7.0140280561122204E-2</v>
      </c>
      <c r="J24" s="31"/>
      <c r="K24" s="31"/>
      <c r="L24" s="31"/>
      <c r="M24" s="31"/>
      <c r="N24" s="31"/>
      <c r="O24" s="31"/>
      <c r="P24" s="31"/>
    </row>
    <row r="25" spans="1:16" x14ac:dyDescent="0.25">
      <c r="A25" s="15">
        <v>2030</v>
      </c>
      <c r="B25" s="15" t="s">
        <v>55</v>
      </c>
      <c r="C25" s="16">
        <v>1595</v>
      </c>
      <c r="D25" s="16">
        <v>1142</v>
      </c>
      <c r="E25" s="17">
        <v>0.51</v>
      </c>
      <c r="F25" s="18">
        <f t="shared" si="0"/>
        <v>582.41999999999996</v>
      </c>
      <c r="G25" s="19">
        <v>6.4000000000000001E-2</v>
      </c>
      <c r="H25" s="18">
        <f t="shared" si="1"/>
        <v>37.274879999999996</v>
      </c>
      <c r="I25" s="20">
        <f t="shared" si="2"/>
        <v>6.9288389513108672E-2</v>
      </c>
      <c r="J25" s="31"/>
      <c r="K25" s="31"/>
      <c r="L25" s="31"/>
      <c r="M25" s="31"/>
      <c r="N25" s="31"/>
      <c r="O25" s="31"/>
      <c r="P25" s="31"/>
    </row>
    <row r="26" spans="1:16" x14ac:dyDescent="0.25">
      <c r="A26" s="31"/>
      <c r="B26" s="31"/>
      <c r="C26" s="31"/>
      <c r="D26" s="31"/>
      <c r="E26" s="31"/>
      <c r="F26" s="31"/>
      <c r="G26" s="31"/>
      <c r="H26" s="31"/>
      <c r="I26" s="31"/>
      <c r="J26" s="31"/>
      <c r="K26" s="31"/>
      <c r="L26" s="31"/>
      <c r="M26" s="31"/>
      <c r="N26" s="31"/>
      <c r="O26" s="31"/>
      <c r="P26" s="31"/>
    </row>
    <row r="27" spans="1:16" x14ac:dyDescent="0.25">
      <c r="A27" s="31"/>
      <c r="B27" s="31"/>
      <c r="C27" s="31"/>
      <c r="D27" s="31"/>
      <c r="E27" s="31"/>
      <c r="F27" s="31"/>
      <c r="G27" s="31"/>
      <c r="H27" s="31"/>
      <c r="I27" s="31"/>
      <c r="J27" s="31"/>
      <c r="K27" s="31"/>
      <c r="L27" s="31"/>
      <c r="M27" s="31"/>
      <c r="N27" s="31"/>
      <c r="O27" s="31"/>
      <c r="P27" s="31"/>
    </row>
    <row r="28" spans="1:16" ht="21" customHeight="1" x14ac:dyDescent="0.25">
      <c r="A28" s="34" t="s">
        <v>56</v>
      </c>
      <c r="B28" s="34"/>
      <c r="C28" s="34"/>
      <c r="D28" s="34"/>
      <c r="E28" s="34"/>
      <c r="F28" s="34"/>
      <c r="G28" s="34"/>
      <c r="H28" s="34"/>
      <c r="I28" s="34"/>
      <c r="J28" s="34"/>
      <c r="K28" s="31"/>
      <c r="L28" s="31"/>
      <c r="M28" s="31"/>
      <c r="N28" s="31"/>
      <c r="O28" s="31"/>
      <c r="P28" s="31"/>
    </row>
    <row r="29" spans="1:16" ht="30" customHeight="1" x14ac:dyDescent="0.25">
      <c r="A29" s="4" t="s">
        <v>26</v>
      </c>
      <c r="B29" s="4" t="s">
        <v>57</v>
      </c>
      <c r="C29" s="4" t="s">
        <v>2</v>
      </c>
      <c r="D29" s="4" t="s">
        <v>38</v>
      </c>
      <c r="E29" s="4" t="s">
        <v>58</v>
      </c>
      <c r="F29" s="4" t="s">
        <v>59</v>
      </c>
      <c r="G29" s="4" t="s">
        <v>60</v>
      </c>
      <c r="H29" s="4" t="s">
        <v>61</v>
      </c>
      <c r="I29" s="4" t="s">
        <v>27</v>
      </c>
      <c r="J29" s="4" t="s">
        <v>25</v>
      </c>
      <c r="K29" s="31"/>
      <c r="L29" s="31"/>
      <c r="M29" s="31"/>
      <c r="N29" s="31"/>
      <c r="O29" s="31"/>
      <c r="P29" s="31"/>
    </row>
    <row r="30" spans="1:16" ht="36" customHeight="1" x14ac:dyDescent="0.25">
      <c r="A30" s="21" t="s">
        <v>62</v>
      </c>
      <c r="B30" s="21" t="s">
        <v>63</v>
      </c>
      <c r="C30" s="22">
        <v>225</v>
      </c>
      <c r="D30" s="23">
        <v>4.4999999999999998E-2</v>
      </c>
      <c r="E30" s="21">
        <v>5</v>
      </c>
      <c r="F30" s="21">
        <v>3</v>
      </c>
      <c r="G30" s="21">
        <v>5</v>
      </c>
      <c r="H30" s="21">
        <v>3</v>
      </c>
      <c r="I30" s="24">
        <f>((C30/MAX($C$30:$C$34))*5*$B$7+(D30/MAX($D$30:$D$34))*5*$B$8+E30*$B$9+F30*$B$10+(6-G30)*$B$11+H30*$B$12)/5*100</f>
        <v>64.181818181818187</v>
      </c>
      <c r="J30" s="25">
        <f>RANK(I30,$I$30:$I$34,0)</f>
        <v>5</v>
      </c>
      <c r="K30" s="31"/>
      <c r="L30" s="31"/>
      <c r="M30" s="31"/>
      <c r="N30" s="31"/>
      <c r="O30" s="31"/>
      <c r="P30" s="31"/>
    </row>
    <row r="31" spans="1:16" ht="36" customHeight="1" x14ac:dyDescent="0.25">
      <c r="A31" s="21" t="s">
        <v>64</v>
      </c>
      <c r="B31" s="21" t="s">
        <v>65</v>
      </c>
      <c r="C31" s="22">
        <v>180</v>
      </c>
      <c r="D31" s="23">
        <v>7.4999999999999997E-2</v>
      </c>
      <c r="E31" s="21">
        <v>4</v>
      </c>
      <c r="F31" s="21">
        <v>5</v>
      </c>
      <c r="G31" s="21">
        <v>3</v>
      </c>
      <c r="H31" s="21">
        <v>5</v>
      </c>
      <c r="I31" s="24">
        <f>((C31/MAX($C$30:$C$34))*5*$B$7+(D31/MAX($D$30:$D$34))*5*$B$8+E31*$B$9+F31*$B$10+(6-G31)*$B$11+H31*$B$12)/5*100</f>
        <v>80.63636363636364</v>
      </c>
      <c r="J31" s="25">
        <f>RANK(I31,$I$30:$I$34,0)</f>
        <v>2</v>
      </c>
      <c r="K31" s="31"/>
      <c r="L31" s="31"/>
      <c r="M31" s="31"/>
      <c r="N31" s="31"/>
      <c r="O31" s="31"/>
      <c r="P31" s="31"/>
    </row>
    <row r="32" spans="1:16" ht="36" customHeight="1" x14ac:dyDescent="0.25">
      <c r="A32" s="21" t="s">
        <v>66</v>
      </c>
      <c r="B32" s="21" t="s">
        <v>67</v>
      </c>
      <c r="C32" s="22">
        <v>165</v>
      </c>
      <c r="D32" s="23">
        <v>0.11</v>
      </c>
      <c r="E32" s="21">
        <v>5</v>
      </c>
      <c r="F32" s="21">
        <v>4</v>
      </c>
      <c r="G32" s="21">
        <v>4</v>
      </c>
      <c r="H32" s="21">
        <v>5</v>
      </c>
      <c r="I32" s="24">
        <f>((C32/MAX($C$30:$C$34))*5*$B$7+(D32/MAX($D$30:$D$34))*5*$B$8+E32*$B$9+F32*$B$10+(6-G32)*$B$11+H32*$B$12)/5*100</f>
        <v>82.666666666666657</v>
      </c>
      <c r="J32" s="25">
        <f>RANK(I32,$I$30:$I$34,0)</f>
        <v>1</v>
      </c>
      <c r="K32" s="31"/>
      <c r="L32" s="31"/>
      <c r="M32" s="31"/>
      <c r="N32" s="31"/>
      <c r="O32" s="31"/>
      <c r="P32" s="31"/>
    </row>
    <row r="33" spans="1:16" ht="36" customHeight="1" x14ac:dyDescent="0.25">
      <c r="A33" s="21" t="s">
        <v>68</v>
      </c>
      <c r="B33" s="21" t="s">
        <v>69</v>
      </c>
      <c r="C33" s="22">
        <v>145</v>
      </c>
      <c r="D33" s="23">
        <v>0.06</v>
      </c>
      <c r="E33" s="21">
        <v>3</v>
      </c>
      <c r="F33" s="21">
        <v>5</v>
      </c>
      <c r="G33" s="21">
        <v>2</v>
      </c>
      <c r="H33" s="21">
        <v>4</v>
      </c>
      <c r="I33" s="24">
        <f>((C33/MAX($C$30:$C$34))*5*$B$7+(D33/MAX($D$30:$D$34))*5*$B$8+E33*$B$9+F33*$B$10+(6-G33)*$B$11+H33*$B$12)/5*100</f>
        <v>71.797979797979806</v>
      </c>
      <c r="J33" s="25">
        <f>RANK(I33,$I$30:$I$34,0)</f>
        <v>3</v>
      </c>
      <c r="K33" s="31"/>
      <c r="L33" s="31"/>
      <c r="M33" s="31"/>
      <c r="N33" s="31"/>
      <c r="O33" s="31"/>
      <c r="P33" s="31"/>
    </row>
    <row r="34" spans="1:16" ht="36" customHeight="1" x14ac:dyDescent="0.25">
      <c r="A34" s="21" t="s">
        <v>70</v>
      </c>
      <c r="B34" s="21" t="s">
        <v>71</v>
      </c>
      <c r="C34" s="22">
        <v>95</v>
      </c>
      <c r="D34" s="23">
        <v>8.5000000000000006E-2</v>
      </c>
      <c r="E34" s="21">
        <v>2</v>
      </c>
      <c r="F34" s="21">
        <v>5</v>
      </c>
      <c r="G34" s="21">
        <v>2</v>
      </c>
      <c r="H34" s="21">
        <v>4</v>
      </c>
      <c r="I34" s="24">
        <f>((C34/MAX($C$30:$C$34))*5*$B$7+(D34/MAX($D$30:$D$34))*5*$B$8+E34*$B$9+F34*$B$10+(6-G34)*$B$11+H34*$B$12)/5*100</f>
        <v>68.89898989898991</v>
      </c>
      <c r="J34" s="25">
        <f>RANK(I34,$I$30:$I$34,0)</f>
        <v>4</v>
      </c>
      <c r="K34" s="31"/>
      <c r="L34" s="31"/>
      <c r="M34" s="31"/>
      <c r="N34" s="31"/>
      <c r="O34" s="31"/>
      <c r="P34" s="31"/>
    </row>
    <row r="35" spans="1:16" x14ac:dyDescent="0.25">
      <c r="A35" s="31"/>
      <c r="B35" s="31"/>
      <c r="C35" s="31"/>
      <c r="D35" s="31"/>
      <c r="E35" s="31"/>
      <c r="F35" s="31"/>
      <c r="G35" s="31"/>
      <c r="H35" s="31"/>
      <c r="I35" s="31"/>
      <c r="J35" s="31"/>
      <c r="K35" s="31"/>
      <c r="L35" s="31"/>
      <c r="M35" s="31"/>
      <c r="N35" s="31"/>
      <c r="O35" s="31"/>
      <c r="P35" s="31"/>
    </row>
    <row r="36" spans="1:16" x14ac:dyDescent="0.25">
      <c r="A36" s="31"/>
      <c r="B36" s="31"/>
      <c r="C36" s="31"/>
      <c r="D36" s="31"/>
      <c r="E36" s="31"/>
      <c r="F36" s="31"/>
      <c r="G36" s="31"/>
      <c r="H36" s="31"/>
      <c r="I36" s="31"/>
      <c r="J36" s="31"/>
      <c r="K36" s="31"/>
      <c r="L36" s="31"/>
      <c r="M36" s="31"/>
      <c r="N36" s="31"/>
      <c r="O36" s="31"/>
      <c r="P36" s="31"/>
    </row>
  </sheetData>
  <mergeCells count="5">
    <mergeCell ref="A1:P2"/>
    <mergeCell ref="A3:P3"/>
    <mergeCell ref="A5:C5"/>
    <mergeCell ref="A15:I15"/>
    <mergeCell ref="A28:J28"/>
  </mergeCells>
  <conditionalFormatting sqref="B13">
    <cfRule type="expression" dxfId="3" priority="1">
      <formula>B13&lt;&gt;100%</formula>
    </cfRule>
  </conditionalFormatting>
  <conditionalFormatting sqref="I30:I34">
    <cfRule type="colorScale" priority="2">
      <colorScale>
        <cfvo type="min"/>
        <cfvo type="percentile" val="50"/>
        <cfvo type="max"/>
        <color rgb="FFF5C3C3"/>
        <color rgb="FFFBE9C7"/>
        <color rgb="FFCDE8D5"/>
      </colorScale>
    </cfRule>
  </conditionalFormatting>
  <dataValidations count="2">
    <dataValidation type="list" sqref="B17:B25" xr:uid="{00000000-0002-0000-0100-000000000000}">
      <formula1>"Ist,Plan,Szenario"</formula1>
    </dataValidation>
    <dataValidation type="list" sqref="E30:H34" xr:uid="{00000000-0002-0000-0100-000001000000}">
      <formula1>"1,2,3,4,5"</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1"/>
  <sheetViews>
    <sheetView workbookViewId="0"/>
  </sheetViews>
  <sheetFormatPr baseColWidth="10" defaultColWidth="9" defaultRowHeight="15" x14ac:dyDescent="0.25"/>
  <cols>
    <col min="1" max="1" width="22" customWidth="1"/>
    <col min="2" max="2" width="20" customWidth="1"/>
    <col min="3" max="3" width="13" customWidth="1"/>
    <col min="4" max="4" width="14" customWidth="1"/>
    <col min="5" max="5" width="15" customWidth="1"/>
    <col min="6" max="10" width="12" customWidth="1"/>
    <col min="11" max="11" width="15" customWidth="1"/>
    <col min="12" max="12" width="9" customWidth="1"/>
    <col min="13" max="13" width="26" customWidth="1"/>
    <col min="14" max="14" width="28" customWidth="1"/>
    <col min="15" max="16" width="16" customWidth="1"/>
  </cols>
  <sheetData>
    <row r="1" spans="1:16" ht="27.95" customHeight="1" x14ac:dyDescent="0.25">
      <c r="A1" s="32" t="s">
        <v>72</v>
      </c>
      <c r="B1" s="32"/>
      <c r="C1" s="32"/>
      <c r="D1" s="32"/>
      <c r="E1" s="32"/>
      <c r="F1" s="32"/>
      <c r="G1" s="32"/>
      <c r="H1" s="32"/>
      <c r="I1" s="32"/>
      <c r="J1" s="32"/>
      <c r="K1" s="32"/>
      <c r="L1" s="32"/>
      <c r="M1" s="32"/>
      <c r="N1" s="32"/>
      <c r="O1" s="32"/>
      <c r="P1" s="32"/>
    </row>
    <row r="2" spans="1:16" ht="27.95" customHeight="1" x14ac:dyDescent="0.25">
      <c r="A2" s="32"/>
      <c r="B2" s="32"/>
      <c r="C2" s="32"/>
      <c r="D2" s="32"/>
      <c r="E2" s="32"/>
      <c r="F2" s="32"/>
      <c r="G2" s="32"/>
      <c r="H2" s="32"/>
      <c r="I2" s="32"/>
      <c r="J2" s="32"/>
      <c r="K2" s="32"/>
      <c r="L2" s="32"/>
      <c r="M2" s="32"/>
      <c r="N2" s="32"/>
      <c r="O2" s="32"/>
      <c r="P2" s="32"/>
    </row>
    <row r="3" spans="1:16" ht="18.95" customHeight="1" x14ac:dyDescent="0.25">
      <c r="A3" s="33" t="s">
        <v>73</v>
      </c>
      <c r="B3" s="33"/>
      <c r="C3" s="33"/>
      <c r="D3" s="33"/>
      <c r="E3" s="33"/>
      <c r="F3" s="33"/>
      <c r="G3" s="33"/>
      <c r="H3" s="33"/>
      <c r="I3" s="33"/>
      <c r="J3" s="33"/>
      <c r="K3" s="33"/>
      <c r="L3" s="33"/>
      <c r="M3" s="33"/>
      <c r="N3" s="33"/>
      <c r="O3" s="33"/>
      <c r="P3" s="33"/>
    </row>
    <row r="4" spans="1:16" x14ac:dyDescent="0.25">
      <c r="A4" s="31"/>
      <c r="B4" s="31"/>
      <c r="C4" s="31"/>
      <c r="D4" s="31"/>
      <c r="E4" s="31"/>
      <c r="F4" s="31"/>
      <c r="G4" s="31"/>
      <c r="H4" s="31"/>
      <c r="I4" s="31"/>
      <c r="J4" s="31"/>
      <c r="K4" s="31"/>
      <c r="L4" s="31"/>
      <c r="M4" s="31"/>
      <c r="N4" s="31"/>
      <c r="O4" s="31"/>
      <c r="P4" s="31"/>
    </row>
    <row r="5" spans="1:16" ht="21" customHeight="1" x14ac:dyDescent="0.25">
      <c r="A5" s="34" t="s">
        <v>74</v>
      </c>
      <c r="B5" s="34"/>
      <c r="C5" s="34"/>
      <c r="D5" s="31"/>
      <c r="E5" s="31"/>
      <c r="F5" s="31"/>
      <c r="G5" s="31"/>
      <c r="H5" s="31"/>
      <c r="I5" s="31"/>
      <c r="J5" s="31"/>
      <c r="K5" s="31"/>
      <c r="L5" s="31"/>
      <c r="M5" s="31"/>
      <c r="N5" s="31"/>
      <c r="O5" s="31"/>
      <c r="P5" s="31"/>
    </row>
    <row r="6" spans="1:16" ht="30" customHeight="1" x14ac:dyDescent="0.25">
      <c r="A6" s="4" t="s">
        <v>35</v>
      </c>
      <c r="B6" s="4" t="s">
        <v>36</v>
      </c>
      <c r="C6" s="31"/>
      <c r="D6" s="31"/>
      <c r="E6" s="31"/>
      <c r="F6" s="31"/>
      <c r="G6" s="31"/>
      <c r="H6" s="31"/>
      <c r="I6" s="31"/>
      <c r="J6" s="31"/>
      <c r="K6" s="31"/>
      <c r="L6" s="31"/>
      <c r="M6" s="31"/>
      <c r="N6" s="31"/>
      <c r="O6" s="31"/>
      <c r="P6" s="31"/>
    </row>
    <row r="7" spans="1:16" x14ac:dyDescent="0.25">
      <c r="A7" s="11" t="s">
        <v>75</v>
      </c>
      <c r="B7" s="12">
        <v>0.15</v>
      </c>
      <c r="C7" s="31"/>
      <c r="D7" s="31"/>
      <c r="E7" s="31"/>
      <c r="F7" s="31"/>
      <c r="G7" s="31"/>
      <c r="H7" s="31"/>
      <c r="I7" s="31"/>
      <c r="J7" s="31"/>
      <c r="K7" s="31"/>
      <c r="L7" s="31"/>
      <c r="M7" s="31"/>
      <c r="N7" s="31"/>
      <c r="O7" s="31"/>
      <c r="P7" s="31"/>
    </row>
    <row r="8" spans="1:16" x14ac:dyDescent="0.25">
      <c r="A8" s="11" t="s">
        <v>76</v>
      </c>
      <c r="B8" s="12">
        <v>0.15</v>
      </c>
      <c r="C8" s="31"/>
      <c r="D8" s="31"/>
      <c r="E8" s="31"/>
      <c r="F8" s="31"/>
      <c r="G8" s="31"/>
      <c r="H8" s="31"/>
      <c r="I8" s="31"/>
      <c r="J8" s="31"/>
      <c r="K8" s="31"/>
      <c r="L8" s="31"/>
      <c r="M8" s="31"/>
      <c r="N8" s="31"/>
      <c r="O8" s="31"/>
      <c r="P8" s="31"/>
    </row>
    <row r="9" spans="1:16" x14ac:dyDescent="0.25">
      <c r="A9" s="11" t="s">
        <v>77</v>
      </c>
      <c r="B9" s="12">
        <v>0.2</v>
      </c>
      <c r="C9" s="31"/>
      <c r="D9" s="31"/>
      <c r="E9" s="31"/>
      <c r="F9" s="31"/>
      <c r="G9" s="31"/>
      <c r="H9" s="31"/>
      <c r="I9" s="31"/>
      <c r="J9" s="31"/>
      <c r="K9" s="31"/>
      <c r="L9" s="31"/>
      <c r="M9" s="31"/>
      <c r="N9" s="31"/>
      <c r="O9" s="31"/>
      <c r="P9" s="31"/>
    </row>
    <row r="10" spans="1:16" x14ac:dyDescent="0.25">
      <c r="A10" s="11" t="s">
        <v>78</v>
      </c>
      <c r="B10" s="12">
        <v>0.15</v>
      </c>
      <c r="C10" s="31"/>
      <c r="D10" s="31"/>
      <c r="E10" s="31"/>
      <c r="F10" s="31"/>
      <c r="G10" s="31"/>
      <c r="H10" s="31"/>
      <c r="I10" s="31"/>
      <c r="J10" s="31"/>
      <c r="K10" s="31"/>
      <c r="L10" s="31"/>
      <c r="M10" s="31"/>
      <c r="N10" s="31"/>
      <c r="O10" s="31"/>
      <c r="P10" s="31"/>
    </row>
    <row r="11" spans="1:16" x14ac:dyDescent="0.25">
      <c r="A11" s="11" t="s">
        <v>79</v>
      </c>
      <c r="B11" s="12">
        <v>0.1</v>
      </c>
      <c r="C11" s="31"/>
      <c r="D11" s="31"/>
      <c r="E11" s="31"/>
      <c r="F11" s="31"/>
      <c r="G11" s="31"/>
      <c r="H11" s="31"/>
      <c r="I11" s="31"/>
      <c r="J11" s="31"/>
      <c r="K11" s="31"/>
      <c r="L11" s="31"/>
      <c r="M11" s="31"/>
      <c r="N11" s="31"/>
      <c r="O11" s="31"/>
      <c r="P11" s="31"/>
    </row>
    <row r="12" spans="1:16" x14ac:dyDescent="0.25">
      <c r="A12" s="11" t="s">
        <v>80</v>
      </c>
      <c r="B12" s="12">
        <v>0.15</v>
      </c>
      <c r="C12" s="31"/>
      <c r="D12" s="31"/>
      <c r="E12" s="31"/>
      <c r="F12" s="31"/>
      <c r="G12" s="31"/>
      <c r="H12" s="31"/>
      <c r="I12" s="31"/>
      <c r="J12" s="31"/>
      <c r="K12" s="31"/>
      <c r="L12" s="31"/>
      <c r="M12" s="31"/>
      <c r="N12" s="31"/>
      <c r="O12" s="31"/>
      <c r="P12" s="31"/>
    </row>
    <row r="13" spans="1:16" x14ac:dyDescent="0.25">
      <c r="A13" s="11" t="s">
        <v>81</v>
      </c>
      <c r="B13" s="12">
        <v>0.1</v>
      </c>
      <c r="C13" s="31"/>
      <c r="D13" s="31"/>
      <c r="E13" s="31"/>
      <c r="F13" s="31"/>
      <c r="G13" s="31"/>
      <c r="H13" s="31"/>
      <c r="I13" s="31"/>
      <c r="J13" s="31"/>
      <c r="K13" s="31"/>
      <c r="L13" s="31"/>
      <c r="M13" s="31"/>
      <c r="N13" s="31"/>
      <c r="O13" s="31"/>
      <c r="P13" s="31"/>
    </row>
    <row r="14" spans="1:16" x14ac:dyDescent="0.25">
      <c r="A14" s="13" t="s">
        <v>43</v>
      </c>
      <c r="B14" s="14">
        <f>SUM(B7:B13)</f>
        <v>1</v>
      </c>
      <c r="C14" s="31"/>
      <c r="D14" s="31"/>
      <c r="E14" s="31"/>
      <c r="F14" s="31"/>
      <c r="G14" s="31"/>
      <c r="H14" s="31"/>
      <c r="I14" s="31"/>
      <c r="J14" s="31"/>
      <c r="K14" s="31"/>
      <c r="L14" s="31"/>
      <c r="M14" s="31"/>
      <c r="N14" s="31"/>
      <c r="O14" s="31"/>
      <c r="P14" s="31"/>
    </row>
    <row r="15" spans="1:16" x14ac:dyDescent="0.25">
      <c r="A15" s="31"/>
      <c r="B15" s="31"/>
      <c r="C15" s="31"/>
      <c r="D15" s="31"/>
      <c r="E15" s="31"/>
      <c r="F15" s="31"/>
      <c r="G15" s="31"/>
      <c r="H15" s="31"/>
      <c r="I15" s="31"/>
      <c r="J15" s="31"/>
      <c r="K15" s="31"/>
      <c r="L15" s="31"/>
      <c r="M15" s="31"/>
      <c r="N15" s="31"/>
      <c r="O15" s="31"/>
      <c r="P15" s="31"/>
    </row>
    <row r="16" spans="1:16" x14ac:dyDescent="0.25">
      <c r="A16" s="31"/>
      <c r="B16" s="31"/>
      <c r="C16" s="31"/>
      <c r="D16" s="31"/>
      <c r="E16" s="31"/>
      <c r="F16" s="31"/>
      <c r="G16" s="31"/>
      <c r="H16" s="31"/>
      <c r="I16" s="31"/>
      <c r="J16" s="31"/>
      <c r="K16" s="31"/>
      <c r="L16" s="31"/>
      <c r="M16" s="31"/>
      <c r="N16" s="31"/>
      <c r="O16" s="31"/>
      <c r="P16" s="31"/>
    </row>
    <row r="17" spans="1:16" ht="21" customHeight="1" x14ac:dyDescent="0.25">
      <c r="A17" s="34" t="s">
        <v>82</v>
      </c>
      <c r="B17" s="34"/>
      <c r="C17" s="34"/>
      <c r="D17" s="34"/>
      <c r="E17" s="34"/>
      <c r="F17" s="34"/>
      <c r="G17" s="34"/>
      <c r="H17" s="34"/>
      <c r="I17" s="34"/>
      <c r="J17" s="34"/>
      <c r="K17" s="34"/>
      <c r="L17" s="34"/>
      <c r="M17" s="34"/>
      <c r="N17" s="34"/>
      <c r="O17" s="31"/>
      <c r="P17" s="31"/>
    </row>
    <row r="18" spans="1:16" ht="30" customHeight="1" x14ac:dyDescent="0.25">
      <c r="A18" s="4" t="s">
        <v>83</v>
      </c>
      <c r="B18" s="4" t="s">
        <v>84</v>
      </c>
      <c r="C18" s="4" t="s">
        <v>85</v>
      </c>
      <c r="D18" s="4" t="s">
        <v>86</v>
      </c>
      <c r="E18" s="4" t="s">
        <v>76</v>
      </c>
      <c r="F18" s="4" t="s">
        <v>77</v>
      </c>
      <c r="G18" s="4" t="s">
        <v>78</v>
      </c>
      <c r="H18" s="4" t="s">
        <v>79</v>
      </c>
      <c r="I18" s="4" t="s">
        <v>80</v>
      </c>
      <c r="J18" s="4" t="s">
        <v>81</v>
      </c>
      <c r="K18" s="4" t="s">
        <v>87</v>
      </c>
      <c r="L18" s="4" t="s">
        <v>25</v>
      </c>
      <c r="M18" s="4" t="s">
        <v>88</v>
      </c>
      <c r="N18" s="4" t="s">
        <v>89</v>
      </c>
      <c r="O18" s="31"/>
      <c r="P18" s="31"/>
    </row>
    <row r="19" spans="1:16" ht="42" customHeight="1" x14ac:dyDescent="0.25">
      <c r="A19" s="21" t="s">
        <v>90</v>
      </c>
      <c r="B19" s="21" t="s">
        <v>90</v>
      </c>
      <c r="C19" s="23">
        <v>0.08</v>
      </c>
      <c r="D19" s="21" t="s">
        <v>91</v>
      </c>
      <c r="E19" s="21">
        <v>4</v>
      </c>
      <c r="F19" s="21">
        <v>4</v>
      </c>
      <c r="G19" s="21">
        <v>4</v>
      </c>
      <c r="H19" s="21">
        <v>3</v>
      </c>
      <c r="I19" s="21">
        <v>5</v>
      </c>
      <c r="J19" s="21">
        <v>3</v>
      </c>
      <c r="K19" s="24">
        <f t="shared" ref="K19:K24" si="0">((C19/MAX($C$19:$C$24))*5*$B$7+E19*$B$8+F19*$B$9+G19*$B$10+H19*$B$11+I19*$B$12+J19*$B$13)/5*100</f>
        <v>71.285714285714292</v>
      </c>
      <c r="L19" s="25">
        <f t="shared" ref="L19:L24" si="1">RANK(K19,$K$19:$K$24,0)</f>
        <v>3</v>
      </c>
      <c r="M19" s="9" t="s">
        <v>92</v>
      </c>
      <c r="N19" s="9" t="s">
        <v>93</v>
      </c>
      <c r="O19" s="31"/>
      <c r="P19" s="31"/>
    </row>
    <row r="20" spans="1:16" ht="42" customHeight="1" x14ac:dyDescent="0.25">
      <c r="A20" s="21" t="s">
        <v>94</v>
      </c>
      <c r="B20" s="21" t="s">
        <v>95</v>
      </c>
      <c r="C20" s="23">
        <v>0.22</v>
      </c>
      <c r="D20" s="21" t="s">
        <v>96</v>
      </c>
      <c r="E20" s="21">
        <v>3</v>
      </c>
      <c r="F20" s="21">
        <v>5</v>
      </c>
      <c r="G20" s="21">
        <v>4</v>
      </c>
      <c r="H20" s="21">
        <v>5</v>
      </c>
      <c r="I20" s="21">
        <v>4</v>
      </c>
      <c r="J20" s="21">
        <v>5</v>
      </c>
      <c r="K20" s="24">
        <f t="shared" si="0"/>
        <v>84.785714285714278</v>
      </c>
      <c r="L20" s="25">
        <f t="shared" si="1"/>
        <v>1</v>
      </c>
      <c r="M20" s="9" t="s">
        <v>97</v>
      </c>
      <c r="N20" s="9" t="s">
        <v>76</v>
      </c>
      <c r="O20" s="31"/>
      <c r="P20" s="31"/>
    </row>
    <row r="21" spans="1:16" ht="42" customHeight="1" x14ac:dyDescent="0.25">
      <c r="A21" s="21" t="s">
        <v>98</v>
      </c>
      <c r="B21" s="21" t="s">
        <v>95</v>
      </c>
      <c r="C21" s="23">
        <v>0.18</v>
      </c>
      <c r="D21" s="21" t="s">
        <v>99</v>
      </c>
      <c r="E21" s="21">
        <v>5</v>
      </c>
      <c r="F21" s="21">
        <v>3</v>
      </c>
      <c r="G21" s="21">
        <v>3</v>
      </c>
      <c r="H21" s="21">
        <v>4</v>
      </c>
      <c r="I21" s="21">
        <v>3</v>
      </c>
      <c r="J21" s="21">
        <v>4</v>
      </c>
      <c r="K21" s="24">
        <f t="shared" si="0"/>
        <v>70.642857142857139</v>
      </c>
      <c r="L21" s="25">
        <f t="shared" si="1"/>
        <v>4</v>
      </c>
      <c r="M21" s="9" t="s">
        <v>100</v>
      </c>
      <c r="N21" s="9" t="s">
        <v>101</v>
      </c>
      <c r="O21" s="31"/>
      <c r="P21" s="31"/>
    </row>
    <row r="22" spans="1:16" ht="42" customHeight="1" x14ac:dyDescent="0.25">
      <c r="A22" s="21" t="s">
        <v>102</v>
      </c>
      <c r="B22" s="21" t="s">
        <v>95</v>
      </c>
      <c r="C22" s="23">
        <v>0.14000000000000001</v>
      </c>
      <c r="D22" s="21" t="s">
        <v>91</v>
      </c>
      <c r="E22" s="21">
        <v>4</v>
      </c>
      <c r="F22" s="21">
        <v>4</v>
      </c>
      <c r="G22" s="21">
        <v>5</v>
      </c>
      <c r="H22" s="21">
        <v>3</v>
      </c>
      <c r="I22" s="21">
        <v>3</v>
      </c>
      <c r="J22" s="21">
        <v>3</v>
      </c>
      <c r="K22" s="24">
        <f t="shared" si="0"/>
        <v>71.500000000000014</v>
      </c>
      <c r="L22" s="25">
        <f t="shared" si="1"/>
        <v>2</v>
      </c>
      <c r="M22" s="9" t="s">
        <v>103</v>
      </c>
      <c r="N22" s="9" t="s">
        <v>104</v>
      </c>
      <c r="O22" s="31"/>
      <c r="P22" s="31"/>
    </row>
    <row r="23" spans="1:16" ht="42" customHeight="1" x14ac:dyDescent="0.25">
      <c r="A23" s="21" t="s">
        <v>105</v>
      </c>
      <c r="B23" s="21" t="s">
        <v>106</v>
      </c>
      <c r="C23" s="23">
        <v>0.1</v>
      </c>
      <c r="D23" s="21" t="s">
        <v>91</v>
      </c>
      <c r="E23" s="21">
        <v>3</v>
      </c>
      <c r="F23" s="21">
        <v>3</v>
      </c>
      <c r="G23" s="21">
        <v>4</v>
      </c>
      <c r="H23" s="21">
        <v>4</v>
      </c>
      <c r="I23" s="21">
        <v>4</v>
      </c>
      <c r="J23" s="21">
        <v>3</v>
      </c>
      <c r="K23" s="24">
        <f t="shared" si="0"/>
        <v>64.357142857142847</v>
      </c>
      <c r="L23" s="25">
        <f t="shared" si="1"/>
        <v>5</v>
      </c>
      <c r="M23" s="9" t="s">
        <v>107</v>
      </c>
      <c r="N23" s="9" t="s">
        <v>108</v>
      </c>
      <c r="O23" s="31"/>
      <c r="P23" s="31"/>
    </row>
    <row r="24" spans="1:16" ht="42" customHeight="1" x14ac:dyDescent="0.25">
      <c r="A24" s="21" t="s">
        <v>109</v>
      </c>
      <c r="B24" s="21" t="s">
        <v>106</v>
      </c>
      <c r="C24" s="23">
        <v>0.28000000000000003</v>
      </c>
      <c r="D24" s="21" t="s">
        <v>110</v>
      </c>
      <c r="E24" s="21">
        <v>3</v>
      </c>
      <c r="F24" s="21">
        <v>3</v>
      </c>
      <c r="G24" s="21">
        <v>2</v>
      </c>
      <c r="H24" s="21">
        <v>2</v>
      </c>
      <c r="I24" s="21">
        <v>3</v>
      </c>
      <c r="J24" s="21">
        <v>2</v>
      </c>
      <c r="K24" s="24">
        <f t="shared" si="0"/>
        <v>59.000000000000007</v>
      </c>
      <c r="L24" s="25">
        <f t="shared" si="1"/>
        <v>6</v>
      </c>
      <c r="M24" s="9" t="s">
        <v>111</v>
      </c>
      <c r="N24" s="9" t="s">
        <v>112</v>
      </c>
      <c r="O24" s="31"/>
      <c r="P24" s="31"/>
    </row>
    <row r="25" spans="1:16" x14ac:dyDescent="0.25">
      <c r="A25" s="31"/>
      <c r="B25" s="31"/>
      <c r="C25" s="31"/>
      <c r="D25" s="31"/>
      <c r="E25" s="31"/>
      <c r="F25" s="31"/>
      <c r="G25" s="31"/>
      <c r="H25" s="31"/>
      <c r="I25" s="31"/>
      <c r="J25" s="31"/>
      <c r="K25" s="31"/>
      <c r="L25" s="31"/>
      <c r="M25" s="31"/>
      <c r="N25" s="31"/>
      <c r="O25" s="31"/>
      <c r="P25" s="31"/>
    </row>
    <row r="26" spans="1:16" x14ac:dyDescent="0.25">
      <c r="A26" s="31"/>
      <c r="B26" s="31"/>
      <c r="C26" s="31"/>
      <c r="D26" s="31"/>
      <c r="E26" s="31"/>
      <c r="F26" s="31"/>
      <c r="G26" s="31"/>
      <c r="H26" s="31"/>
      <c r="I26" s="31"/>
      <c r="J26" s="31"/>
      <c r="K26" s="31"/>
      <c r="L26" s="31"/>
      <c r="M26" s="31"/>
      <c r="N26" s="31"/>
      <c r="O26" s="31"/>
      <c r="P26" s="31"/>
    </row>
    <row r="27" spans="1:16" ht="21" customHeight="1" x14ac:dyDescent="0.25">
      <c r="A27" s="34" t="s">
        <v>113</v>
      </c>
      <c r="B27" s="34"/>
      <c r="C27" s="34"/>
      <c r="D27" s="34"/>
      <c r="E27" s="34"/>
      <c r="F27" s="34"/>
      <c r="G27" s="34"/>
      <c r="H27" s="34"/>
      <c r="I27" s="34"/>
      <c r="J27" s="34"/>
      <c r="K27" s="34"/>
      <c r="L27" s="34"/>
      <c r="M27" s="34"/>
      <c r="N27" s="34"/>
      <c r="O27" s="31"/>
      <c r="P27" s="31"/>
    </row>
    <row r="28" spans="1:16" x14ac:dyDescent="0.25">
      <c r="A28" s="43" t="s">
        <v>114</v>
      </c>
      <c r="B28" s="43"/>
      <c r="C28" s="43"/>
      <c r="D28" s="43"/>
      <c r="E28" s="43"/>
      <c r="F28" s="43"/>
      <c r="G28" s="43"/>
      <c r="H28" s="43"/>
      <c r="I28" s="43"/>
      <c r="J28" s="43"/>
      <c r="K28" s="43"/>
      <c r="L28" s="43"/>
      <c r="M28" s="43"/>
      <c r="N28" s="43"/>
      <c r="O28" s="31"/>
      <c r="P28" s="31"/>
    </row>
    <row r="29" spans="1:16" x14ac:dyDescent="0.25">
      <c r="A29" s="43"/>
      <c r="B29" s="43"/>
      <c r="C29" s="43"/>
      <c r="D29" s="43"/>
      <c r="E29" s="43"/>
      <c r="F29" s="43"/>
      <c r="G29" s="43"/>
      <c r="H29" s="43"/>
      <c r="I29" s="43"/>
      <c r="J29" s="43"/>
      <c r="K29" s="43"/>
      <c r="L29" s="43"/>
      <c r="M29" s="43"/>
      <c r="N29" s="43"/>
      <c r="O29" s="31"/>
      <c r="P29" s="31"/>
    </row>
    <row r="30" spans="1:16" x14ac:dyDescent="0.25">
      <c r="A30" s="43"/>
      <c r="B30" s="43"/>
      <c r="C30" s="43"/>
      <c r="D30" s="43"/>
      <c r="E30" s="43"/>
      <c r="F30" s="43"/>
      <c r="G30" s="43"/>
      <c r="H30" s="43"/>
      <c r="I30" s="43"/>
      <c r="J30" s="43"/>
      <c r="K30" s="43"/>
      <c r="L30" s="43"/>
      <c r="M30" s="43"/>
      <c r="N30" s="43"/>
      <c r="O30" s="31"/>
      <c r="P30" s="31"/>
    </row>
    <row r="31" spans="1:16" x14ac:dyDescent="0.25">
      <c r="A31" s="43"/>
      <c r="B31" s="43"/>
      <c r="C31" s="43"/>
      <c r="D31" s="43"/>
      <c r="E31" s="43"/>
      <c r="F31" s="43"/>
      <c r="G31" s="43"/>
      <c r="H31" s="43"/>
      <c r="I31" s="43"/>
      <c r="J31" s="43"/>
      <c r="K31" s="43"/>
      <c r="L31" s="43"/>
      <c r="M31" s="43"/>
      <c r="N31" s="43"/>
      <c r="O31" s="31"/>
      <c r="P31" s="31"/>
    </row>
  </sheetData>
  <mergeCells count="6">
    <mergeCell ref="A28:N31"/>
    <mergeCell ref="A1:P2"/>
    <mergeCell ref="A3:P3"/>
    <mergeCell ref="A5:C5"/>
    <mergeCell ref="A17:N17"/>
    <mergeCell ref="A27:N27"/>
  </mergeCells>
  <conditionalFormatting sqref="B14">
    <cfRule type="expression" dxfId="2" priority="1">
      <formula>B14&lt;&gt;100%</formula>
    </cfRule>
  </conditionalFormatting>
  <conditionalFormatting sqref="K19:K24">
    <cfRule type="dataBar" priority="2">
      <dataBar>
        <cfvo type="min"/>
        <cfvo type="max"/>
        <color rgb="FF1F6F78"/>
      </dataBar>
    </cfRule>
    <cfRule type="dataBar" priority="3">
      <dataBar>
        <cfvo type="min"/>
        <cfvo type="max"/>
        <color rgb="FF1F6F78"/>
      </dataBar>
      <extLst>
        <ext xmlns:x14="http://schemas.microsoft.com/office/spreadsheetml/2009/9/main" uri="{B025F937-C7B1-47D3-B67F-A62EFF666E3E}">
          <x14:id>{47455349-4A86-73CF-D745-0B3AAE56DE6B}</x14:id>
        </ext>
      </extLst>
    </cfRule>
  </conditionalFormatting>
  <dataValidations count="3">
    <dataValidation type="list" sqref="B19:B24" xr:uid="{00000000-0002-0000-0200-000000000000}">
      <formula1>"Eigenes Unternehmen,Direkter Wettbewerb,Indirekter Wettbewerb"</formula1>
    </dataValidation>
    <dataValidation type="list" sqref="D19:D24" xr:uid="{00000000-0002-0000-0200-000001000000}">
      <formula1>"Niedrig,Mittel,Hoch,Premium,Variabel"</formula1>
    </dataValidation>
    <dataValidation type="list" sqref="E19:J24" xr:uid="{00000000-0002-0000-0200-000002000000}">
      <formula1>"1,2,3,4,5"</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47455349-4A86-73CF-D745-0B3AAE56DE6B}">
            <x14:dataBar>
              <x14:cfvo type="min"/>
              <x14:cfvo type="max"/>
              <x14:negativeFillColor auto="1"/>
              <x14:axisColor auto="1"/>
            </x14:dataBar>
          </x14:cfRule>
          <xm:sqref>K19:K24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9"/>
  <sheetViews>
    <sheetView workbookViewId="0"/>
  </sheetViews>
  <sheetFormatPr baseColWidth="10" defaultColWidth="9" defaultRowHeight="15" x14ac:dyDescent="0.25"/>
  <cols>
    <col min="1" max="1" width="15" customWidth="1"/>
    <col min="2" max="2" width="39" customWidth="1"/>
    <col min="3" max="4" width="17" customWidth="1"/>
    <col min="5" max="5" width="15" customWidth="1"/>
    <col min="6" max="6" width="12" customWidth="1"/>
    <col min="7" max="7" width="13" customWidth="1"/>
    <col min="8" max="8" width="14" customWidth="1"/>
    <col min="9" max="9" width="19" customWidth="1"/>
    <col min="10" max="11" width="14" customWidth="1"/>
    <col min="12" max="12" width="12" customWidth="1"/>
    <col min="13" max="13" width="18" customWidth="1"/>
    <col min="14" max="14" width="28" customWidth="1"/>
  </cols>
  <sheetData>
    <row r="1" spans="1:14" ht="27.95" customHeight="1" x14ac:dyDescent="0.25">
      <c r="A1" s="32" t="s">
        <v>115</v>
      </c>
      <c r="B1" s="32"/>
      <c r="C1" s="32"/>
      <c r="D1" s="32"/>
      <c r="E1" s="32"/>
      <c r="F1" s="32"/>
      <c r="G1" s="32"/>
      <c r="H1" s="32"/>
      <c r="I1" s="32"/>
      <c r="J1" s="32"/>
      <c r="K1" s="32"/>
      <c r="L1" s="32"/>
      <c r="M1" s="32"/>
      <c r="N1" s="32"/>
    </row>
    <row r="2" spans="1:14" ht="27.95" customHeight="1" x14ac:dyDescent="0.25">
      <c r="A2" s="32"/>
      <c r="B2" s="32"/>
      <c r="C2" s="32"/>
      <c r="D2" s="32"/>
      <c r="E2" s="32"/>
      <c r="F2" s="32"/>
      <c r="G2" s="32"/>
      <c r="H2" s="32"/>
      <c r="I2" s="32"/>
      <c r="J2" s="32"/>
      <c r="K2" s="32"/>
      <c r="L2" s="32"/>
      <c r="M2" s="32"/>
      <c r="N2" s="32"/>
    </row>
    <row r="3" spans="1:14" ht="18.95" customHeight="1" x14ac:dyDescent="0.25">
      <c r="A3" s="33" t="s">
        <v>116</v>
      </c>
      <c r="B3" s="33"/>
      <c r="C3" s="33"/>
      <c r="D3" s="33"/>
      <c r="E3" s="33"/>
      <c r="F3" s="33"/>
      <c r="G3" s="33"/>
      <c r="H3" s="33"/>
      <c r="I3" s="33"/>
      <c r="J3" s="33"/>
      <c r="K3" s="33"/>
      <c r="L3" s="33"/>
      <c r="M3" s="33"/>
      <c r="N3" s="33"/>
    </row>
    <row r="4" spans="1:14" x14ac:dyDescent="0.25">
      <c r="A4" s="31"/>
      <c r="B4" s="31"/>
      <c r="C4" s="31"/>
      <c r="D4" s="31"/>
      <c r="E4" s="31"/>
      <c r="F4" s="31"/>
      <c r="G4" s="31"/>
      <c r="H4" s="31"/>
      <c r="I4" s="31"/>
      <c r="J4" s="31"/>
      <c r="K4" s="31"/>
      <c r="L4" s="31"/>
      <c r="M4" s="31"/>
      <c r="N4" s="31"/>
    </row>
    <row r="5" spans="1:14" ht="21" customHeight="1" x14ac:dyDescent="0.25">
      <c r="A5" s="34" t="s">
        <v>117</v>
      </c>
      <c r="B5" s="34"/>
      <c r="C5" s="34"/>
      <c r="D5" s="34"/>
      <c r="E5" s="34"/>
      <c r="F5" s="34"/>
      <c r="G5" s="34"/>
      <c r="H5" s="34"/>
      <c r="I5" s="31"/>
      <c r="J5" s="44" t="s">
        <v>118</v>
      </c>
      <c r="K5" s="44"/>
      <c r="L5" s="44"/>
      <c r="M5" s="44"/>
      <c r="N5" s="44"/>
    </row>
    <row r="6" spans="1:14" ht="30" customHeight="1" x14ac:dyDescent="0.25">
      <c r="A6" s="4" t="s">
        <v>119</v>
      </c>
      <c r="B6" s="4" t="s">
        <v>120</v>
      </c>
      <c r="C6" s="4" t="s">
        <v>121</v>
      </c>
      <c r="D6" s="4" t="s">
        <v>122</v>
      </c>
      <c r="E6" s="4" t="s">
        <v>123</v>
      </c>
      <c r="F6" s="4" t="s">
        <v>124</v>
      </c>
      <c r="G6" s="4" t="s">
        <v>125</v>
      </c>
      <c r="H6" s="4" t="s">
        <v>31</v>
      </c>
      <c r="I6" s="31"/>
      <c r="J6" s="26" t="s">
        <v>126</v>
      </c>
      <c r="K6" s="26">
        <f>SUMIF(G7:G16,"Chance",F7:F16)</f>
        <v>26</v>
      </c>
      <c r="L6" s="26" t="s">
        <v>127</v>
      </c>
      <c r="M6" s="26"/>
      <c r="N6" s="26">
        <f>SUMIF(G7:G16,"Risiko",F7:F16)</f>
        <v>25</v>
      </c>
    </row>
    <row r="7" spans="1:14" ht="33.950000000000003" customHeight="1" x14ac:dyDescent="0.25">
      <c r="A7" s="21" t="s">
        <v>128</v>
      </c>
      <c r="B7" s="21" t="s">
        <v>129</v>
      </c>
      <c r="C7" s="21">
        <v>1</v>
      </c>
      <c r="D7" s="21">
        <v>3</v>
      </c>
      <c r="E7" s="21" t="s">
        <v>130</v>
      </c>
      <c r="F7" s="25">
        <f t="shared" ref="F7:F16" si="0">ABS(C7)*D7</f>
        <v>3</v>
      </c>
      <c r="G7" s="25" t="str">
        <f t="shared" ref="G7:G16" si="1">IF(C7&gt;0,"Chance",IF(C7&lt;0,"Risiko","Neutral"))</f>
        <v>Chance</v>
      </c>
      <c r="H7" s="21" t="s">
        <v>131</v>
      </c>
      <c r="I7" s="31"/>
      <c r="J7" s="26" t="s">
        <v>132</v>
      </c>
      <c r="K7" s="26">
        <f>K6-N6</f>
        <v>1</v>
      </c>
      <c r="L7" s="26" t="s">
        <v>133</v>
      </c>
      <c r="M7" s="26"/>
      <c r="N7" s="26">
        <f>MAX(F7:F16)</f>
        <v>8</v>
      </c>
    </row>
    <row r="8" spans="1:14" ht="33.950000000000003" customHeight="1" x14ac:dyDescent="0.25">
      <c r="A8" s="21" t="s">
        <v>128</v>
      </c>
      <c r="B8" s="21" t="s">
        <v>134</v>
      </c>
      <c r="C8" s="21">
        <v>-1</v>
      </c>
      <c r="D8" s="21">
        <v>4</v>
      </c>
      <c r="E8" s="21" t="s">
        <v>135</v>
      </c>
      <c r="F8" s="25">
        <f t="shared" si="0"/>
        <v>4</v>
      </c>
      <c r="G8" s="25" t="str">
        <f t="shared" si="1"/>
        <v>Risiko</v>
      </c>
      <c r="H8" s="21" t="s">
        <v>136</v>
      </c>
      <c r="I8" s="31"/>
      <c r="J8" s="26" t="s">
        <v>137</v>
      </c>
      <c r="K8" s="26"/>
      <c r="L8" s="26"/>
      <c r="M8" s="26"/>
      <c r="N8" s="27">
        <f>IF(K6+N6=0,0,(K6-N6)/(K6+N6))</f>
        <v>1.9607843137254902E-2</v>
      </c>
    </row>
    <row r="9" spans="1:14" ht="33.950000000000003" customHeight="1" x14ac:dyDescent="0.25">
      <c r="A9" s="21" t="s">
        <v>138</v>
      </c>
      <c r="B9" s="21" t="s">
        <v>139</v>
      </c>
      <c r="C9" s="21">
        <v>-2</v>
      </c>
      <c r="D9" s="21">
        <v>4</v>
      </c>
      <c r="E9" s="21" t="s">
        <v>135</v>
      </c>
      <c r="F9" s="25">
        <f t="shared" si="0"/>
        <v>8</v>
      </c>
      <c r="G9" s="25" t="str">
        <f t="shared" si="1"/>
        <v>Risiko</v>
      </c>
      <c r="H9" s="21" t="s">
        <v>140</v>
      </c>
      <c r="I9" s="31"/>
      <c r="J9" s="31"/>
      <c r="K9" s="31"/>
      <c r="L9" s="31"/>
      <c r="M9" s="31"/>
      <c r="N9" s="31"/>
    </row>
    <row r="10" spans="1:14" ht="33.950000000000003" customHeight="1" x14ac:dyDescent="0.25">
      <c r="A10" s="21" t="s">
        <v>138</v>
      </c>
      <c r="B10" s="21" t="s">
        <v>141</v>
      </c>
      <c r="C10" s="21">
        <v>1</v>
      </c>
      <c r="D10" s="21">
        <v>3</v>
      </c>
      <c r="E10" s="21" t="s">
        <v>130</v>
      </c>
      <c r="F10" s="25">
        <f t="shared" si="0"/>
        <v>3</v>
      </c>
      <c r="G10" s="25" t="str">
        <f t="shared" si="1"/>
        <v>Chance</v>
      </c>
      <c r="H10" s="21" t="s">
        <v>131</v>
      </c>
      <c r="I10" s="31"/>
      <c r="J10" s="31"/>
      <c r="K10" s="31"/>
      <c r="L10" s="31"/>
      <c r="M10" s="31"/>
      <c r="N10" s="31"/>
    </row>
    <row r="11" spans="1:14" ht="33.950000000000003" customHeight="1" x14ac:dyDescent="0.25">
      <c r="A11" s="21" t="s">
        <v>142</v>
      </c>
      <c r="B11" s="21" t="s">
        <v>143</v>
      </c>
      <c r="C11" s="21">
        <v>2</v>
      </c>
      <c r="D11" s="21">
        <v>4</v>
      </c>
      <c r="E11" s="21" t="s">
        <v>135</v>
      </c>
      <c r="F11" s="25">
        <f t="shared" si="0"/>
        <v>8</v>
      </c>
      <c r="G11" s="25" t="str">
        <f t="shared" si="1"/>
        <v>Chance</v>
      </c>
      <c r="H11" s="21" t="s">
        <v>140</v>
      </c>
      <c r="I11" s="31"/>
      <c r="J11" s="31"/>
      <c r="K11" s="31"/>
      <c r="L11" s="31"/>
      <c r="M11" s="31"/>
      <c r="N11" s="31"/>
    </row>
    <row r="12" spans="1:14" ht="33.950000000000003" customHeight="1" x14ac:dyDescent="0.25">
      <c r="A12" s="21" t="s">
        <v>144</v>
      </c>
      <c r="B12" s="21" t="s">
        <v>145</v>
      </c>
      <c r="C12" s="21">
        <v>1</v>
      </c>
      <c r="D12" s="21">
        <v>5</v>
      </c>
      <c r="E12" s="21" t="s">
        <v>135</v>
      </c>
      <c r="F12" s="25">
        <f t="shared" si="0"/>
        <v>5</v>
      </c>
      <c r="G12" s="25" t="str">
        <f t="shared" si="1"/>
        <v>Chance</v>
      </c>
      <c r="H12" s="21" t="s">
        <v>140</v>
      </c>
      <c r="I12" s="31"/>
      <c r="J12" s="31"/>
      <c r="K12" s="31"/>
      <c r="L12" s="31"/>
      <c r="M12" s="31"/>
      <c r="N12" s="31"/>
    </row>
    <row r="13" spans="1:14" ht="33.950000000000003" customHeight="1" x14ac:dyDescent="0.25">
      <c r="A13" s="21" t="s">
        <v>144</v>
      </c>
      <c r="B13" s="21" t="s">
        <v>146</v>
      </c>
      <c r="C13" s="21">
        <v>-2</v>
      </c>
      <c r="D13" s="21">
        <v>4</v>
      </c>
      <c r="E13" s="21" t="s">
        <v>135</v>
      </c>
      <c r="F13" s="25">
        <f t="shared" si="0"/>
        <v>8</v>
      </c>
      <c r="G13" s="25" t="str">
        <f t="shared" si="1"/>
        <v>Risiko</v>
      </c>
      <c r="H13" s="21" t="s">
        <v>140</v>
      </c>
      <c r="I13" s="31"/>
      <c r="J13" s="31"/>
      <c r="K13" s="31"/>
      <c r="L13" s="31"/>
      <c r="M13" s="31"/>
      <c r="N13" s="31"/>
    </row>
    <row r="14" spans="1:14" ht="33.950000000000003" customHeight="1" x14ac:dyDescent="0.25">
      <c r="A14" s="21" t="s">
        <v>147</v>
      </c>
      <c r="B14" s="21" t="s">
        <v>148</v>
      </c>
      <c r="C14" s="21">
        <v>1</v>
      </c>
      <c r="D14" s="21">
        <v>4</v>
      </c>
      <c r="E14" s="21" t="s">
        <v>130</v>
      </c>
      <c r="F14" s="25">
        <f t="shared" si="0"/>
        <v>4</v>
      </c>
      <c r="G14" s="25" t="str">
        <f t="shared" si="1"/>
        <v>Chance</v>
      </c>
      <c r="H14" s="21" t="s">
        <v>131</v>
      </c>
      <c r="I14" s="31"/>
      <c r="J14" s="31"/>
      <c r="K14" s="31"/>
      <c r="L14" s="31"/>
      <c r="M14" s="31"/>
      <c r="N14" s="31"/>
    </row>
    <row r="15" spans="1:14" ht="33.950000000000003" customHeight="1" x14ac:dyDescent="0.25">
      <c r="A15" s="21" t="s">
        <v>149</v>
      </c>
      <c r="B15" s="21" t="s">
        <v>150</v>
      </c>
      <c r="C15" s="21">
        <v>-1</v>
      </c>
      <c r="D15" s="21">
        <v>5</v>
      </c>
      <c r="E15" s="21" t="s">
        <v>135</v>
      </c>
      <c r="F15" s="25">
        <f t="shared" si="0"/>
        <v>5</v>
      </c>
      <c r="G15" s="25" t="str">
        <f t="shared" si="1"/>
        <v>Risiko</v>
      </c>
      <c r="H15" s="21" t="s">
        <v>136</v>
      </c>
      <c r="I15" s="31"/>
      <c r="J15" s="31"/>
      <c r="K15" s="31"/>
      <c r="L15" s="31"/>
      <c r="M15" s="31"/>
      <c r="N15" s="31"/>
    </row>
    <row r="16" spans="1:14" ht="33.950000000000003" customHeight="1" x14ac:dyDescent="0.25">
      <c r="A16" s="21" t="s">
        <v>149</v>
      </c>
      <c r="B16" s="21" t="s">
        <v>151</v>
      </c>
      <c r="C16" s="21">
        <v>1</v>
      </c>
      <c r="D16" s="21">
        <v>3</v>
      </c>
      <c r="E16" s="21" t="s">
        <v>152</v>
      </c>
      <c r="F16" s="25">
        <f t="shared" si="0"/>
        <v>3</v>
      </c>
      <c r="G16" s="25" t="str">
        <f t="shared" si="1"/>
        <v>Chance</v>
      </c>
      <c r="H16" s="21" t="s">
        <v>131</v>
      </c>
      <c r="I16" s="31"/>
      <c r="J16" s="31"/>
      <c r="K16" s="31"/>
      <c r="L16" s="31"/>
      <c r="M16" s="31"/>
      <c r="N16" s="31"/>
    </row>
    <row r="17" spans="1:14" x14ac:dyDescent="0.25">
      <c r="A17" s="31"/>
      <c r="B17" s="31"/>
      <c r="C17" s="31"/>
      <c r="D17" s="31"/>
      <c r="E17" s="31"/>
      <c r="F17" s="31"/>
      <c r="G17" s="31"/>
      <c r="H17" s="31"/>
      <c r="I17" s="31"/>
      <c r="J17" s="31"/>
      <c r="K17" s="31"/>
      <c r="L17" s="31"/>
      <c r="M17" s="31"/>
      <c r="N17" s="31"/>
    </row>
    <row r="18" spans="1:14" x14ac:dyDescent="0.25">
      <c r="A18" s="31"/>
      <c r="B18" s="31"/>
      <c r="C18" s="31"/>
      <c r="D18" s="31"/>
      <c r="E18" s="31"/>
      <c r="F18" s="31"/>
      <c r="G18" s="31"/>
      <c r="H18" s="31"/>
      <c r="I18" s="31"/>
      <c r="J18" s="31"/>
      <c r="K18" s="31"/>
      <c r="L18" s="31"/>
      <c r="M18" s="31"/>
      <c r="N18" s="31"/>
    </row>
    <row r="19" spans="1:14" ht="21" customHeight="1" x14ac:dyDescent="0.25">
      <c r="A19" s="34" t="s">
        <v>88</v>
      </c>
      <c r="B19" s="34"/>
      <c r="C19" s="34"/>
      <c r="D19" s="34"/>
      <c r="E19" s="34"/>
      <c r="F19" s="34"/>
      <c r="G19" s="34"/>
      <c r="H19" s="34" t="s">
        <v>153</v>
      </c>
      <c r="I19" s="34"/>
      <c r="J19" s="34"/>
      <c r="K19" s="34"/>
      <c r="L19" s="34"/>
      <c r="M19" s="34"/>
      <c r="N19" s="34"/>
    </row>
    <row r="20" spans="1:14" x14ac:dyDescent="0.25">
      <c r="A20" s="45" t="s">
        <v>154</v>
      </c>
      <c r="B20" s="45"/>
      <c r="C20" s="45"/>
      <c r="D20" s="45"/>
      <c r="E20" s="45"/>
      <c r="F20" s="45"/>
      <c r="G20" s="45"/>
      <c r="H20" s="46" t="s">
        <v>155</v>
      </c>
      <c r="I20" s="46"/>
      <c r="J20" s="46"/>
      <c r="K20" s="46"/>
      <c r="L20" s="46"/>
      <c r="M20" s="46"/>
      <c r="N20" s="46"/>
    </row>
    <row r="21" spans="1:14" x14ac:dyDescent="0.25">
      <c r="A21" s="45" t="s">
        <v>156</v>
      </c>
      <c r="B21" s="45"/>
      <c r="C21" s="45"/>
      <c r="D21" s="45"/>
      <c r="E21" s="45"/>
      <c r="F21" s="45"/>
      <c r="G21" s="45"/>
      <c r="H21" s="46" t="s">
        <v>157</v>
      </c>
      <c r="I21" s="46"/>
      <c r="J21" s="46"/>
      <c r="K21" s="46"/>
      <c r="L21" s="46"/>
      <c r="M21" s="46"/>
      <c r="N21" s="46"/>
    </row>
    <row r="22" spans="1:14" x14ac:dyDescent="0.25">
      <c r="A22" s="45" t="s">
        <v>158</v>
      </c>
      <c r="B22" s="45"/>
      <c r="C22" s="45"/>
      <c r="D22" s="45"/>
      <c r="E22" s="45"/>
      <c r="F22" s="45"/>
      <c r="G22" s="45"/>
      <c r="H22" s="46" t="s">
        <v>159</v>
      </c>
      <c r="I22" s="46"/>
      <c r="J22" s="46"/>
      <c r="K22" s="46"/>
      <c r="L22" s="46"/>
      <c r="M22" s="46"/>
      <c r="N22" s="46"/>
    </row>
    <row r="23" spans="1:14" x14ac:dyDescent="0.25">
      <c r="A23" s="45" t="s">
        <v>160</v>
      </c>
      <c r="B23" s="45"/>
      <c r="C23" s="45"/>
      <c r="D23" s="45"/>
      <c r="E23" s="45"/>
      <c r="F23" s="45"/>
      <c r="G23" s="45"/>
      <c r="H23" s="46" t="s">
        <v>161</v>
      </c>
      <c r="I23" s="46"/>
      <c r="J23" s="46"/>
      <c r="K23" s="46"/>
      <c r="L23" s="46"/>
      <c r="M23" s="46"/>
      <c r="N23" s="46"/>
    </row>
    <row r="24" spans="1:14" x14ac:dyDescent="0.25">
      <c r="A24" s="31"/>
      <c r="B24" s="31"/>
      <c r="C24" s="31"/>
      <c r="D24" s="31"/>
      <c r="E24" s="31"/>
      <c r="F24" s="31"/>
      <c r="G24" s="31"/>
      <c r="H24" s="31"/>
      <c r="I24" s="31"/>
      <c r="J24" s="31"/>
      <c r="K24" s="31"/>
      <c r="L24" s="31"/>
      <c r="M24" s="31"/>
      <c r="N24" s="31"/>
    </row>
    <row r="25" spans="1:14" ht="21" customHeight="1" x14ac:dyDescent="0.25">
      <c r="A25" s="34" t="s">
        <v>162</v>
      </c>
      <c r="B25" s="34"/>
      <c r="C25" s="34"/>
      <c r="D25" s="34"/>
      <c r="E25" s="34"/>
      <c r="F25" s="34"/>
      <c r="G25" s="34"/>
      <c r="H25" s="34" t="s">
        <v>163</v>
      </c>
      <c r="I25" s="34"/>
      <c r="J25" s="34"/>
      <c r="K25" s="34"/>
      <c r="L25" s="34"/>
      <c r="M25" s="34"/>
      <c r="N25" s="34"/>
    </row>
    <row r="26" spans="1:14" x14ac:dyDescent="0.25">
      <c r="A26" s="47" t="s">
        <v>164</v>
      </c>
      <c r="B26" s="47"/>
      <c r="C26" s="47"/>
      <c r="D26" s="47"/>
      <c r="E26" s="47"/>
      <c r="F26" s="47"/>
      <c r="G26" s="47"/>
      <c r="H26" s="48" t="s">
        <v>165</v>
      </c>
      <c r="I26" s="48"/>
      <c r="J26" s="48"/>
      <c r="K26" s="48"/>
      <c r="L26" s="48"/>
      <c r="M26" s="48"/>
      <c r="N26" s="48"/>
    </row>
    <row r="27" spans="1:14" x14ac:dyDescent="0.25">
      <c r="A27" s="47" t="s">
        <v>166</v>
      </c>
      <c r="B27" s="47"/>
      <c r="C27" s="47"/>
      <c r="D27" s="47"/>
      <c r="E27" s="47"/>
      <c r="F27" s="47"/>
      <c r="G27" s="47"/>
      <c r="H27" s="48" t="s">
        <v>167</v>
      </c>
      <c r="I27" s="48"/>
      <c r="J27" s="48"/>
      <c r="K27" s="48"/>
      <c r="L27" s="48"/>
      <c r="M27" s="48"/>
      <c r="N27" s="48"/>
    </row>
    <row r="28" spans="1:14" x14ac:dyDescent="0.25">
      <c r="A28" s="47" t="s">
        <v>168</v>
      </c>
      <c r="B28" s="47"/>
      <c r="C28" s="47"/>
      <c r="D28" s="47"/>
      <c r="E28" s="47"/>
      <c r="F28" s="47"/>
      <c r="G28" s="47"/>
      <c r="H28" s="48" t="s">
        <v>169</v>
      </c>
      <c r="I28" s="48"/>
      <c r="J28" s="48"/>
      <c r="K28" s="48"/>
      <c r="L28" s="48"/>
      <c r="M28" s="48"/>
      <c r="N28" s="48"/>
    </row>
    <row r="29" spans="1:14" x14ac:dyDescent="0.25">
      <c r="A29" s="47" t="s">
        <v>170</v>
      </c>
      <c r="B29" s="47"/>
      <c r="C29" s="47"/>
      <c r="D29" s="47"/>
      <c r="E29" s="47"/>
      <c r="F29" s="47"/>
      <c r="G29" s="47"/>
      <c r="H29" s="48" t="s">
        <v>171</v>
      </c>
      <c r="I29" s="48"/>
      <c r="J29" s="48"/>
      <c r="K29" s="48"/>
      <c r="L29" s="48"/>
      <c r="M29" s="48"/>
      <c r="N29" s="48"/>
    </row>
    <row r="30" spans="1:14" x14ac:dyDescent="0.25">
      <c r="A30" s="31"/>
      <c r="B30" s="31"/>
      <c r="C30" s="31"/>
      <c r="D30" s="31"/>
      <c r="E30" s="31"/>
      <c r="F30" s="31"/>
      <c r="G30" s="31"/>
      <c r="H30" s="31"/>
      <c r="I30" s="31"/>
      <c r="J30" s="31"/>
      <c r="K30" s="31"/>
      <c r="L30" s="31"/>
      <c r="M30" s="31"/>
      <c r="N30" s="31"/>
    </row>
    <row r="31" spans="1:14" x14ac:dyDescent="0.25">
      <c r="A31" s="31"/>
      <c r="B31" s="31"/>
      <c r="C31" s="31"/>
      <c r="D31" s="31"/>
      <c r="E31" s="31"/>
      <c r="F31" s="31"/>
      <c r="G31" s="31"/>
      <c r="H31" s="31"/>
      <c r="I31" s="31"/>
      <c r="J31" s="31"/>
      <c r="K31" s="31"/>
      <c r="L31" s="31"/>
      <c r="M31" s="31"/>
      <c r="N31" s="31"/>
    </row>
    <row r="32" spans="1:14" x14ac:dyDescent="0.25">
      <c r="A32" s="31"/>
      <c r="B32" s="31"/>
      <c r="C32" s="31"/>
      <c r="D32" s="31"/>
      <c r="E32" s="31"/>
      <c r="F32" s="31"/>
      <c r="G32" s="31"/>
      <c r="H32" s="31"/>
      <c r="I32" s="31"/>
      <c r="J32" s="31"/>
      <c r="K32" s="31"/>
      <c r="L32" s="31"/>
      <c r="M32" s="31"/>
      <c r="N32" s="31"/>
    </row>
    <row r="33" spans="1:14" ht="21" customHeight="1" x14ac:dyDescent="0.25">
      <c r="A33" s="34" t="s">
        <v>172</v>
      </c>
      <c r="B33" s="34"/>
      <c r="C33" s="34"/>
      <c r="D33" s="34"/>
      <c r="E33" s="34"/>
      <c r="F33" s="34"/>
      <c r="G33" s="34"/>
      <c r="H33" s="34"/>
      <c r="I33" s="34"/>
      <c r="J33" s="34"/>
      <c r="K33" s="34"/>
      <c r="L33" s="34"/>
      <c r="M33" s="34"/>
      <c r="N33" s="34"/>
    </row>
    <row r="34" spans="1:14" ht="30" customHeight="1" x14ac:dyDescent="0.25">
      <c r="A34" s="4" t="s">
        <v>173</v>
      </c>
      <c r="B34" s="4" t="s">
        <v>174</v>
      </c>
      <c r="C34" s="4" t="s">
        <v>29</v>
      </c>
      <c r="D34" s="4" t="s">
        <v>84</v>
      </c>
      <c r="E34" s="4" t="s">
        <v>175</v>
      </c>
      <c r="F34" s="4" t="s">
        <v>176</v>
      </c>
      <c r="G34" s="4" t="s">
        <v>177</v>
      </c>
      <c r="H34" s="4" t="s">
        <v>28</v>
      </c>
      <c r="I34" s="4" t="s">
        <v>18</v>
      </c>
      <c r="J34" s="4" t="s">
        <v>30</v>
      </c>
      <c r="K34" s="4" t="s">
        <v>31</v>
      </c>
      <c r="L34" s="4" t="s">
        <v>178</v>
      </c>
      <c r="M34" s="4" t="s">
        <v>179</v>
      </c>
      <c r="N34" s="4" t="s">
        <v>180</v>
      </c>
    </row>
    <row r="35" spans="1:14" ht="48" customHeight="1" x14ac:dyDescent="0.25">
      <c r="A35" s="21" t="s">
        <v>181</v>
      </c>
      <c r="B35" s="21" t="s">
        <v>182</v>
      </c>
      <c r="C35" s="21" t="s">
        <v>183</v>
      </c>
      <c r="D35" s="21" t="s">
        <v>38</v>
      </c>
      <c r="E35" s="21">
        <v>5</v>
      </c>
      <c r="F35" s="21">
        <v>3</v>
      </c>
      <c r="G35" s="21">
        <v>5</v>
      </c>
      <c r="H35" s="28">
        <f>E35*G35/F35</f>
        <v>8.3333333333333339</v>
      </c>
      <c r="I35" s="21" t="s">
        <v>184</v>
      </c>
      <c r="J35" s="29" t="s">
        <v>185</v>
      </c>
      <c r="K35" s="21" t="s">
        <v>186</v>
      </c>
      <c r="L35" s="30">
        <v>0.35</v>
      </c>
      <c r="M35" s="21" t="s">
        <v>187</v>
      </c>
      <c r="N35" s="21" t="s">
        <v>188</v>
      </c>
    </row>
    <row r="36" spans="1:14" ht="48" customHeight="1" x14ac:dyDescent="0.25">
      <c r="A36" s="21" t="s">
        <v>189</v>
      </c>
      <c r="B36" s="21" t="s">
        <v>190</v>
      </c>
      <c r="C36" s="21" t="s">
        <v>191</v>
      </c>
      <c r="D36" s="21" t="s">
        <v>192</v>
      </c>
      <c r="E36" s="21">
        <v>4</v>
      </c>
      <c r="F36" s="21">
        <v>2</v>
      </c>
      <c r="G36" s="21">
        <v>4</v>
      </c>
      <c r="H36" s="28">
        <f>E36*G36/F36</f>
        <v>8</v>
      </c>
      <c r="I36" s="21" t="s">
        <v>193</v>
      </c>
      <c r="J36" s="29" t="s">
        <v>194</v>
      </c>
      <c r="K36" s="21" t="s">
        <v>195</v>
      </c>
      <c r="L36" s="30">
        <v>0.1</v>
      </c>
      <c r="M36" s="21" t="s">
        <v>196</v>
      </c>
      <c r="N36" s="21" t="s">
        <v>197</v>
      </c>
    </row>
    <row r="37" spans="1:14" ht="48" customHeight="1" x14ac:dyDescent="0.25">
      <c r="A37" s="21" t="s">
        <v>198</v>
      </c>
      <c r="B37" s="21" t="s">
        <v>199</v>
      </c>
      <c r="C37" s="21" t="s">
        <v>200</v>
      </c>
      <c r="D37" s="21" t="s">
        <v>201</v>
      </c>
      <c r="E37" s="21">
        <v>4</v>
      </c>
      <c r="F37" s="21">
        <v>3</v>
      </c>
      <c r="G37" s="21">
        <v>5</v>
      </c>
      <c r="H37" s="28">
        <f>E37*G37/F37</f>
        <v>6.666666666666667</v>
      </c>
      <c r="I37" s="21" t="s">
        <v>202</v>
      </c>
      <c r="J37" s="29" t="s">
        <v>203</v>
      </c>
      <c r="K37" s="21" t="s">
        <v>136</v>
      </c>
      <c r="L37" s="30">
        <v>0.2</v>
      </c>
      <c r="M37" s="21" t="s">
        <v>204</v>
      </c>
      <c r="N37" s="21" t="s">
        <v>205</v>
      </c>
    </row>
    <row r="38" spans="1:14" ht="48" customHeight="1" x14ac:dyDescent="0.25">
      <c r="A38" s="21" t="s">
        <v>206</v>
      </c>
      <c r="B38" s="21" t="s">
        <v>207</v>
      </c>
      <c r="C38" s="21" t="s">
        <v>208</v>
      </c>
      <c r="D38" s="21" t="s">
        <v>209</v>
      </c>
      <c r="E38" s="21">
        <v>4</v>
      </c>
      <c r="F38" s="21">
        <v>2</v>
      </c>
      <c r="G38" s="21">
        <v>3</v>
      </c>
      <c r="H38" s="28">
        <f>E38*G38/F38</f>
        <v>6</v>
      </c>
      <c r="I38" s="21" t="s">
        <v>210</v>
      </c>
      <c r="J38" s="29" t="s">
        <v>211</v>
      </c>
      <c r="K38" s="21" t="s">
        <v>195</v>
      </c>
      <c r="L38" s="30">
        <v>0.05</v>
      </c>
      <c r="M38" s="21" t="s">
        <v>212</v>
      </c>
      <c r="N38" s="21" t="s">
        <v>213</v>
      </c>
    </row>
    <row r="39" spans="1:14" ht="48" customHeight="1" x14ac:dyDescent="0.25">
      <c r="A39" s="21" t="s">
        <v>214</v>
      </c>
      <c r="B39" s="21" t="s">
        <v>215</v>
      </c>
      <c r="C39" s="21" t="s">
        <v>216</v>
      </c>
      <c r="D39" s="21" t="s">
        <v>38</v>
      </c>
      <c r="E39" s="21">
        <v>5</v>
      </c>
      <c r="F39" s="21">
        <v>4</v>
      </c>
      <c r="G39" s="21">
        <v>4</v>
      </c>
      <c r="H39" s="28">
        <f>E39*G39/F39</f>
        <v>5</v>
      </c>
      <c r="I39" s="21" t="s">
        <v>79</v>
      </c>
      <c r="J39" s="29" t="s">
        <v>217</v>
      </c>
      <c r="K39" s="21" t="s">
        <v>218</v>
      </c>
      <c r="L39" s="30">
        <v>0</v>
      </c>
      <c r="M39" s="21" t="s">
        <v>219</v>
      </c>
      <c r="N39" s="21" t="s">
        <v>220</v>
      </c>
    </row>
  </sheetData>
  <mergeCells count="25">
    <mergeCell ref="A33:N33"/>
    <mergeCell ref="A29:G29"/>
    <mergeCell ref="H26:N26"/>
    <mergeCell ref="H27:N27"/>
    <mergeCell ref="H28:N28"/>
    <mergeCell ref="H29:N29"/>
    <mergeCell ref="A25:G25"/>
    <mergeCell ref="H25:N25"/>
    <mergeCell ref="A26:G26"/>
    <mergeCell ref="A27:G27"/>
    <mergeCell ref="A28:G28"/>
    <mergeCell ref="A20:G20"/>
    <mergeCell ref="A21:G21"/>
    <mergeCell ref="A22:G22"/>
    <mergeCell ref="A23:G23"/>
    <mergeCell ref="H20:N20"/>
    <mergeCell ref="H21:N21"/>
    <mergeCell ref="H22:N22"/>
    <mergeCell ref="H23:N23"/>
    <mergeCell ref="A1:N2"/>
    <mergeCell ref="A3:N3"/>
    <mergeCell ref="A5:H5"/>
    <mergeCell ref="J5:N5"/>
    <mergeCell ref="A19:G19"/>
    <mergeCell ref="H19:N19"/>
  </mergeCells>
  <conditionalFormatting sqref="F7:F16">
    <cfRule type="dataBar" priority="3">
      <dataBar>
        <cfvo type="min"/>
        <cfvo type="max"/>
        <color rgb="FFD97757"/>
      </dataBar>
    </cfRule>
    <cfRule type="dataBar" priority="6">
      <dataBar>
        <cfvo type="min"/>
        <cfvo type="max"/>
        <color rgb="FFD97757"/>
      </dataBar>
      <extLst>
        <ext xmlns:x14="http://schemas.microsoft.com/office/spreadsheetml/2009/9/main" uri="{B025F937-C7B1-47D3-B67F-A62EFF666E3E}">
          <x14:id>{22560FF7-F890-9D2F-7EA8-461C61109FD4}</x14:id>
        </ext>
      </extLst>
    </cfRule>
  </conditionalFormatting>
  <conditionalFormatting sqref="G7:G16">
    <cfRule type="expression" dxfId="1" priority="1">
      <formula>G7="Chance"</formula>
    </cfRule>
    <cfRule type="expression" dxfId="0" priority="2">
      <formula>G7="Risiko"</formula>
    </cfRule>
  </conditionalFormatting>
  <conditionalFormatting sqref="H35:H39">
    <cfRule type="colorScale" priority="4">
      <colorScale>
        <cfvo type="min"/>
        <cfvo type="percentile" val="50"/>
        <cfvo type="max"/>
        <color rgb="FFF5C3C3"/>
        <color rgb="FFFBE9C7"/>
        <color rgb="FFCDE8D5"/>
      </colorScale>
    </cfRule>
  </conditionalFormatting>
  <conditionalFormatting sqref="L35:L39">
    <cfRule type="dataBar" priority="5">
      <dataBar>
        <cfvo type="min"/>
        <cfvo type="max"/>
        <color rgb="FF1F6F78"/>
      </dataBar>
    </cfRule>
    <cfRule type="dataBar" priority="7">
      <dataBar>
        <cfvo type="min"/>
        <cfvo type="max"/>
        <color rgb="FF1F6F78"/>
      </dataBar>
      <extLst>
        <ext xmlns:x14="http://schemas.microsoft.com/office/spreadsheetml/2009/9/main" uri="{B025F937-C7B1-47D3-B67F-A62EFF666E3E}">
          <x14:id>{3A5E4819-6472-130C-379B-B4E996272BBD}</x14:id>
        </ext>
      </extLst>
    </cfRule>
  </conditionalFormatting>
  <dataValidations count="7">
    <dataValidation type="list" sqref="C7:C16" xr:uid="{00000000-0002-0000-0300-000000000000}">
      <formula1>"-2,-1,0,1,2"</formula1>
    </dataValidation>
    <dataValidation type="list" sqref="D7:D16 E35:G39" xr:uid="{00000000-0002-0000-0300-000001000000}">
      <formula1>"1,2,3,4,5"</formula1>
    </dataValidation>
    <dataValidation type="list" sqref="E7:E16" xr:uid="{00000000-0002-0000-0300-000002000000}">
      <formula1>"Kurzfristig,Mittelfristig,Langfristig"</formula1>
    </dataValidation>
    <dataValidation type="list" sqref="H7:H16" xr:uid="{00000000-0002-0000-0300-000003000000}">
      <formula1>"Offen,Beobachten,In Prüfung,Aktiv,Erledigt"</formula1>
    </dataValidation>
    <dataValidation type="list" sqref="D35:D39" xr:uid="{00000000-0002-0000-0300-000007000000}">
      <formula1>"Wachstum,Differenzierung,Risiko,Effizienz"</formula1>
    </dataValidation>
    <dataValidation type="list" sqref="K35:K39" xr:uid="{00000000-0002-0000-0300-000008000000}">
      <formula1>"Offen,Geplant,In Prüfung,In Arbeit,Blockiert,Erledigt"</formula1>
    </dataValidation>
    <dataValidation type="list" sqref="L35:L39" xr:uid="{00000000-0002-0000-0300-000009000000}">
      <formula1>"0,0.1,0.25,0.5,0.75,1"</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22560FF7-F890-9D2F-7EA8-461C61109FD4}">
            <x14:dataBar>
              <x14:cfvo type="min"/>
              <x14:cfvo type="max"/>
              <x14:negativeFillColor auto="1"/>
              <x14:axisColor auto="1"/>
            </x14:dataBar>
          </x14:cfRule>
          <xm:sqref>F7:F16</xm:sqref>
        </x14:conditionalFormatting>
        <x14:conditionalFormatting xmlns:xm="http://schemas.microsoft.com/office/excel/2006/main">
          <x14:cfRule type="dataBar" id="{3A5E4819-6472-130C-379B-B4E996272BBD}">
            <x14:dataBar>
              <x14:cfvo type="min"/>
              <x14:cfvo type="max"/>
              <x14:negativeFillColor auto="1"/>
              <x14:axisColor auto="1"/>
            </x14:dataBar>
          </x14:cfRule>
          <xm:sqref>L35:L39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Übersicht</vt:lpstr>
      <vt:lpstr>Markt &amp; Segmente</vt:lpstr>
      <vt:lpstr>Wettbewerb</vt:lpstr>
      <vt:lpstr>Umfeld &amp; Maßnahmen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Sergio Jiménez Canales</cp:lastModifiedBy>
  <dcterms:modified xsi:type="dcterms:W3CDTF">2026-06-23T15:15:30Z</dcterms:modified>
</cp:coreProperties>
</file>