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8385508C-426B-4C68-818C-7C6ACB522A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shboard" sheetId="1" r:id="rId1"/>
    <sheet name="Mängelliste" sheetId="2" r:id="rId2"/>
    <sheet name="Stammdaten" sheetId="3" r:id="rId3"/>
  </sheets>
  <definedNames>
    <definedName name="_xlnm.Print_Area" localSheetId="0">Dashboard!$A$1:$N$46</definedName>
    <definedName name="_xlnm.Print_Area" localSheetId="1">Mängelliste!$A$1:$O$34</definedName>
    <definedName name="_xlnm.Print_Area" localSheetId="2">Stammdaten!$A$1:$H$50</definedName>
    <definedName name="_xlnm.Print_Titles" localSheetId="1">Mängelliste!$5:$5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3" l="1"/>
  <c r="B44" i="3"/>
  <c r="B43" i="3"/>
  <c r="B42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B25" i="3"/>
  <c r="B24" i="3"/>
  <c r="B23" i="3"/>
  <c r="B22" i="3"/>
  <c r="B21" i="3"/>
  <c r="N60" i="2"/>
  <c r="K60" i="2"/>
  <c r="A60" i="2"/>
  <c r="N59" i="2"/>
  <c r="K59" i="2"/>
  <c r="A59" i="2"/>
  <c r="N58" i="2"/>
  <c r="K58" i="2"/>
  <c r="A58" i="2"/>
  <c r="N57" i="2"/>
  <c r="K57" i="2"/>
  <c r="A57" i="2"/>
  <c r="N56" i="2"/>
  <c r="K56" i="2"/>
  <c r="A56" i="2"/>
  <c r="N55" i="2"/>
  <c r="K55" i="2"/>
  <c r="A55" i="2"/>
  <c r="N54" i="2"/>
  <c r="K54" i="2"/>
  <c r="A54" i="2"/>
  <c r="N53" i="2"/>
  <c r="K53" i="2"/>
  <c r="A53" i="2"/>
  <c r="N52" i="2"/>
  <c r="K52" i="2"/>
  <c r="A52" i="2"/>
  <c r="N51" i="2"/>
  <c r="K51" i="2"/>
  <c r="A51" i="2"/>
  <c r="N50" i="2"/>
  <c r="K50" i="2"/>
  <c r="A50" i="2"/>
  <c r="N49" i="2"/>
  <c r="K49" i="2"/>
  <c r="A49" i="2"/>
  <c r="N48" i="2"/>
  <c r="K48" i="2"/>
  <c r="A48" i="2"/>
  <c r="N47" i="2"/>
  <c r="K47" i="2"/>
  <c r="A47" i="2"/>
  <c r="N46" i="2"/>
  <c r="K46" i="2"/>
  <c r="A46" i="2"/>
  <c r="N45" i="2"/>
  <c r="K45" i="2"/>
  <c r="A45" i="2"/>
  <c r="N44" i="2"/>
  <c r="K44" i="2"/>
  <c r="A44" i="2"/>
  <c r="N43" i="2"/>
  <c r="K43" i="2"/>
  <c r="A43" i="2"/>
  <c r="N42" i="2"/>
  <c r="K42" i="2"/>
  <c r="A42" i="2"/>
  <c r="N41" i="2"/>
  <c r="K41" i="2"/>
  <c r="A41" i="2"/>
  <c r="N40" i="2"/>
  <c r="K40" i="2"/>
  <c r="A40" i="2"/>
  <c r="N39" i="2"/>
  <c r="K39" i="2"/>
  <c r="A39" i="2"/>
  <c r="N38" i="2"/>
  <c r="K38" i="2"/>
  <c r="A38" i="2"/>
  <c r="N37" i="2"/>
  <c r="K37" i="2"/>
  <c r="A37" i="2"/>
  <c r="N36" i="2"/>
  <c r="K36" i="2"/>
  <c r="A36" i="2"/>
  <c r="N35" i="2"/>
  <c r="K35" i="2"/>
  <c r="A35" i="2"/>
  <c r="N34" i="2"/>
  <c r="K34" i="2"/>
  <c r="A34" i="2"/>
  <c r="N33" i="2"/>
  <c r="K33" i="2"/>
  <c r="A33" i="2"/>
  <c r="N32" i="2"/>
  <c r="K32" i="2"/>
  <c r="A32" i="2"/>
  <c r="N31" i="2"/>
  <c r="K31" i="2"/>
  <c r="A31" i="2"/>
  <c r="N30" i="2"/>
  <c r="K30" i="2"/>
  <c r="A30" i="2"/>
  <c r="N29" i="2"/>
  <c r="K29" i="2"/>
  <c r="A29" i="2"/>
  <c r="N28" i="2"/>
  <c r="K28" i="2"/>
  <c r="A28" i="2"/>
  <c r="N27" i="2"/>
  <c r="K27" i="2"/>
  <c r="A27" i="2"/>
  <c r="N26" i="2"/>
  <c r="K26" i="2"/>
  <c r="A26" i="2"/>
  <c r="N25" i="2"/>
  <c r="K25" i="2"/>
  <c r="A25" i="2"/>
  <c r="N24" i="2"/>
  <c r="K24" i="2"/>
  <c r="A24" i="2"/>
  <c r="N23" i="2"/>
  <c r="K23" i="2"/>
  <c r="A23" i="2"/>
  <c r="N22" i="2"/>
  <c r="K22" i="2"/>
  <c r="A22" i="2"/>
  <c r="N21" i="2"/>
  <c r="K21" i="2"/>
  <c r="A21" i="2"/>
  <c r="N20" i="2"/>
  <c r="K20" i="2"/>
  <c r="A20" i="2"/>
  <c r="N19" i="2"/>
  <c r="K19" i="2"/>
  <c r="A19" i="2"/>
  <c r="N18" i="2"/>
  <c r="K18" i="2"/>
  <c r="A18" i="2"/>
  <c r="N17" i="2"/>
  <c r="K17" i="2"/>
  <c r="A17" i="2"/>
  <c r="N16" i="2"/>
  <c r="K16" i="2"/>
  <c r="A16" i="2"/>
  <c r="N15" i="2"/>
  <c r="K15" i="2"/>
  <c r="A15" i="2"/>
  <c r="N14" i="2"/>
  <c r="K14" i="2"/>
  <c r="A14" i="2"/>
  <c r="N13" i="2"/>
  <c r="K13" i="2"/>
  <c r="A13" i="2"/>
  <c r="N12" i="2"/>
  <c r="K12" i="2"/>
  <c r="A12" i="2"/>
  <c r="N11" i="2"/>
  <c r="K11" i="2"/>
  <c r="A11" i="2"/>
  <c r="N10" i="2"/>
  <c r="K10" i="2"/>
  <c r="A10" i="2"/>
  <c r="N9" i="2"/>
  <c r="B10" i="1" s="1"/>
  <c r="K9" i="2"/>
  <c r="A9" i="2"/>
  <c r="N8" i="2"/>
  <c r="K8" i="2"/>
  <c r="A8" i="2"/>
  <c r="N7" i="2"/>
  <c r="K7" i="2"/>
  <c r="A7" i="2"/>
  <c r="N6" i="2"/>
  <c r="K6" i="2"/>
  <c r="A6" i="2"/>
  <c r="L7" i="1"/>
  <c r="H7" i="1"/>
  <c r="F7" i="1"/>
  <c r="D7" i="1"/>
  <c r="B7" i="1"/>
  <c r="I1" i="1"/>
  <c r="J7" i="1" l="1"/>
</calcChain>
</file>

<file path=xl/sharedStrings.xml><?xml version="1.0" encoding="utf-8"?>
<sst xmlns="http://schemas.openxmlformats.org/spreadsheetml/2006/main" count="231" uniqueCount="120">
  <si>
    <t>MÄNGELMANAGEMENT</t>
  </si>
  <si>
    <t>Dashboard &amp; Auswertung  ·  Objekt: Bürokomplex Nord, Musterstraße 1, 12345 Beispielstadt</t>
  </si>
  <si>
    <t>Musterfirma GmbH – Facility Management</t>
  </si>
  <si>
    <t>GESAMTZAHL MÄNGEL</t>
  </si>
  <si>
    <t>OFFENE MÄNGEL</t>
  </si>
  <si>
    <t>IN BEARBEITUNG</t>
  </si>
  <si>
    <t>ABGESCHLOSSEN</t>
  </si>
  <si>
    <t>ÜBERFÄLLIG</t>
  </si>
  <si>
    <t>ERLEDIGUNGSQUOTE</t>
  </si>
  <si>
    <t>MÄNGELLISTE</t>
  </si>
  <si>
    <t>Erfassung, Priorisierung und Nachverfolgung von Mängeln
Beispieldaten 2026</t>
  </si>
  <si>
    <t>Nr.</t>
  </si>
  <si>
    <t>Datum
erfasst</t>
  </si>
  <si>
    <t>Standort / Bereich</t>
  </si>
  <si>
    <t>Kategorie
(Gewerk)</t>
  </si>
  <si>
    <t>Mangelbeschreibung</t>
  </si>
  <si>
    <t>Priorität</t>
  </si>
  <si>
    <t>Status</t>
  </si>
  <si>
    <t>Verantwortlich</t>
  </si>
  <si>
    <t>Gemeldet
von</t>
  </si>
  <si>
    <t>Frist
(Soll-Termin)</t>
  </si>
  <si>
    <t>Tage bis
Frist</t>
  </si>
  <si>
    <t>Erledigt
am</t>
  </si>
  <si>
    <t>Kosten
(€)</t>
  </si>
  <si>
    <t>Bearbeitungs-
dauer (Tage)</t>
  </si>
  <si>
    <t>Bemerkung / Maßnahme</t>
  </si>
  <si>
    <t>Gebäude A – 2. OG, Besprechungsraum 204</t>
  </si>
  <si>
    <t>Elektrik</t>
  </si>
  <si>
    <t>Deckenleuchte im Besprechungsraum flackert und schaltet sich gelegentlich ab.</t>
  </si>
  <si>
    <t>Mittel</t>
  </si>
  <si>
    <t>Behoben</t>
  </si>
  <si>
    <t>Elektro Schmidt GmbH</t>
  </si>
  <si>
    <t>Lisa Hoffmann</t>
  </si>
  <si>
    <t>Vorschaltgerät ausgetauscht, Funktion geprüft.</t>
  </si>
  <si>
    <t>Gebäude B – Eingangsbereich</t>
  </si>
  <si>
    <t>Bau/Rohbau</t>
  </si>
  <si>
    <t>Riss im Bodenbelag vor dem Haupteingang, Stolpergefahr.</t>
  </si>
  <si>
    <t>Hoch</t>
  </si>
  <si>
    <t>In Bearbeitung</t>
  </si>
  <si>
    <t>Bauunternehmen Stein &amp; Partner</t>
  </si>
  <si>
    <t>Markus Berger</t>
  </si>
  <si>
    <t>Material bestellt, Termin mit Fliesenleger vereinbart.</t>
  </si>
  <si>
    <t>Gebäude A – Tiefgarage, Stellplätze 12–20</t>
  </si>
  <si>
    <t>Sicherheit/Brandschutz</t>
  </si>
  <si>
    <t>Notausgangsbeleuchtung ohne Funktion.</t>
  </si>
  <si>
    <t>Kritisch</t>
  </si>
  <si>
    <t>Sicherheitsdienst Falke</t>
  </si>
  <si>
    <t>Batterie der Notbeleuchtung ersetzt.</t>
  </si>
  <si>
    <t>Gebäude C – Serverraum</t>
  </si>
  <si>
    <t>IT/Netzwerk</t>
  </si>
  <si>
    <t>Klimaanlage kühlt unzureichend, Temperatur über Grenzwert.</t>
  </si>
  <si>
    <t>IT-Service Team</t>
  </si>
  <si>
    <t>Daniel Krüger</t>
  </si>
  <si>
    <t>Techniker beauftragt, Ersatzteil in Lieferung.</t>
  </si>
  <si>
    <t>Gebäude B – Damentoilette, 1. OG</t>
  </si>
  <si>
    <t>Sanitär/Heizung</t>
  </si>
  <si>
    <t>Wasserhahn tropft durchgehend, Spülkasten läuft nach.</t>
  </si>
  <si>
    <t>Niedrig</t>
  </si>
  <si>
    <t>Offen</t>
  </si>
  <si>
    <t>Sanitär Wagner &amp; Söhne</t>
  </si>
  <si>
    <t>Petra Lindemann</t>
  </si>
  <si>
    <t>Termin noch zu vereinbaren.</t>
  </si>
  <si>
    <t>Außenanlage – Parkplatz Süd</t>
  </si>
  <si>
    <t>Außenanlagen</t>
  </si>
  <si>
    <t>Schlagloch im Belag, hat bereits ein Fahrzeug beschädigt.</t>
  </si>
  <si>
    <t>Angebot liegt vor, Auftrag noch nicht erteilt.</t>
  </si>
  <si>
    <t>Gebäude A – Kantine</t>
  </si>
  <si>
    <t>Reinigung/Hygiene</t>
  </si>
  <si>
    <t>Dunstabzugsanlage stark verschmutzt, Geruchsbelästigung.</t>
  </si>
  <si>
    <t>Reinigungsservice Blitzblank</t>
  </si>
  <si>
    <t>Sabine Roth</t>
  </si>
  <si>
    <t>Tiefenreinigung durchgeführt.</t>
  </si>
  <si>
    <t>Gebäude C – Großraumbüro, 3. OG</t>
  </si>
  <si>
    <t>Mobiliar/Ausstattung</t>
  </si>
  <si>
    <t>Mehrere höhenverstellbare Schreibtische lassen sich nicht mehr motorisch verstellen.</t>
  </si>
  <si>
    <t>Geprüft</t>
  </si>
  <si>
    <t>Facility Management</t>
  </si>
  <si>
    <t>Garantiefall, Reparatur durch Hersteller bestätigt.</t>
  </si>
  <si>
    <t>Gebäude B – Fassade Nordseite</t>
  </si>
  <si>
    <t>Fassade/Dach</t>
  </si>
  <si>
    <t>Feuchtigkeitsfleck unterhalb der Dachrinne, Verdacht auf Undichtigkeit.</t>
  </si>
  <si>
    <t>Ursache lokalisiert, Abdichtung in Planung.</t>
  </si>
  <si>
    <t>Gebäude A – Treppenhaus West</t>
  </si>
  <si>
    <t>Bewegungsmelder der Treppenhausbeleuchtung reagiert verzögert bzw. gar nicht.</t>
  </si>
  <si>
    <t>Termin angefragt.</t>
  </si>
  <si>
    <t>Gebäude C – Empfang</t>
  </si>
  <si>
    <t>WLAN-Verbindung im Empfangsbereich bricht mehrfach täglich ab.</t>
  </si>
  <si>
    <t>Access Point neu konfiguriert.</t>
  </si>
  <si>
    <t>Gebäude B – Lagerhalle</t>
  </si>
  <si>
    <t>Feuerlöscher überschreitet das Prüfdatum um mehrere Monate.</t>
  </si>
  <si>
    <t>Wartung und Austausch durch Fachfirma erfolgt.</t>
  </si>
  <si>
    <t>Gebäude A – Aufzug 2</t>
  </si>
  <si>
    <t>Aufzug hält nicht bündig auf Etagenniveau, leichte Stufenbildung.</t>
  </si>
  <si>
    <t>Wartungsfirma kontaktiert, Termin ausstehend.</t>
  </si>
  <si>
    <t>Gebäude C – Herrentoilette, EG</t>
  </si>
  <si>
    <t>Heizkörper bleibt kalt, Heizungssystem im Bereich EG ohne Funktion.</t>
  </si>
  <si>
    <t>Ventil wird getauscht, Ersatzteil bestellt.</t>
  </si>
  <si>
    <t>Außenanlage – Fahrradstellplatz</t>
  </si>
  <si>
    <t>Überdachung des Fahrradstellplatzes durch Sturm beschädigt.</t>
  </si>
  <si>
    <t>Begutachtung für Versicherung erfolgt.</t>
  </si>
  <si>
    <t>Gebäude B – Großküche</t>
  </si>
  <si>
    <t>Außerplanmäßige Entleerung des Fettabscheiders angefordert.</t>
  </si>
  <si>
    <t>Abgelehnt</t>
  </si>
  <si>
    <t>Turnus ist regulär, kein zusätzlicher Bedarf festgestellt.</t>
  </si>
  <si>
    <t>Gebäude A – Konferenzraum 105</t>
  </si>
  <si>
    <t>Beamer zeigt Farbstich und unscharfe Projektion.</t>
  </si>
  <si>
    <t>Ersatzlampe bestellt, Austausch terminiert.</t>
  </si>
  <si>
    <t>Gebäude C – Dachterrasse</t>
  </si>
  <si>
    <t>Abdichtung löst sich an mehreren Stellen vom Untergrund.</t>
  </si>
  <si>
    <t>Angebot für Sanierung angefragt.</t>
  </si>
  <si>
    <t>LISTEN FÜR AUSWAHLFELDER</t>
  </si>
  <si>
    <t>Hinweis: Diese Listen steuern die Dropdown-Auswahl in der Mängelliste. Ergänzen oder ändern Sie hier Werte, um die Auswahlfelder anzupassen.</t>
  </si>
  <si>
    <t>Kategorie (Gewerk)</t>
  </si>
  <si>
    <t>Externe Gutachter</t>
  </si>
  <si>
    <t>Sonstiges</t>
  </si>
  <si>
    <t>AUSWERTUNGSTABELLEN – DATENGRUNDLAGE FÜR DAS DASHBOARD</t>
  </si>
  <si>
    <t>Diese Tabellen werden automatisch berechnet (Formeln) und liefern die Werte für die Diagramme im Dashboard. Nicht löschen.</t>
  </si>
  <si>
    <t>Anzahl</t>
  </si>
  <si>
    <t>Kategorie</t>
  </si>
  <si>
    <t>Kosten 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</si>
</sst>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&quot; €&quot;"/>
    <numFmt numFmtId="165" formatCode="dd\.mm\.yyyy"/>
  </numFmts>
  <fonts count="16" x14ac:knownFonts="1">
    <font>
      <sz val="11"/>
      <color theme="1"/>
      <name val="Calibri"/>
      <family val="2"/>
      <scheme val="minor"/>
    </font>
    <font>
      <b/>
      <sz val="12"/>
      <color rgb="FFFFFFFF"/>
      <name val="Calibri"/>
    </font>
    <font>
      <i/>
      <sz val="9"/>
      <color rgb="FF5B6573"/>
      <name val="Calibri"/>
    </font>
    <font>
      <b/>
      <sz val="10"/>
      <color rgb="FFFFFFFF"/>
      <name val="Calibri"/>
    </font>
    <font>
      <sz val="10"/>
      <color rgb="FF000000"/>
      <name val="Calibri"/>
    </font>
    <font>
      <b/>
      <sz val="20"/>
      <color rgb="FFFFFFFF"/>
      <name val="Calibri"/>
    </font>
    <font>
      <i/>
      <sz val="10"/>
      <color rgb="FFC97A33"/>
      <name val="Calibri"/>
    </font>
    <font>
      <sz val="10"/>
      <color rgb="FF5B6573"/>
      <name val="Calibri"/>
    </font>
    <font>
      <b/>
      <sz val="10"/>
      <color rgb="FF000000"/>
      <name val="Calibri"/>
    </font>
    <font>
      <b/>
      <sz val="24"/>
      <color rgb="FFFFFFFF"/>
      <name val="Calibri"/>
    </font>
    <font>
      <i/>
      <sz val="11"/>
      <color rgb="FFC97A33"/>
      <name val="Calibri"/>
    </font>
    <font>
      <b/>
      <sz val="11"/>
      <color rgb="FFFFFFFF"/>
      <name val="Calibri"/>
    </font>
    <font>
      <i/>
      <sz val="10"/>
      <color rgb="FFC9D3DD"/>
      <name val="Calibri"/>
    </font>
    <font>
      <b/>
      <sz val="22"/>
      <color rgb="FF1B2A38"/>
      <name val="Calibri"/>
    </font>
    <font>
      <b/>
      <sz val="9"/>
      <color rgb="FF5B6573"/>
      <name val="Calibri"/>
    </font>
    <font>
      <i/>
      <sz val="10"/>
      <color rgb="FF5B6573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1B2A38"/>
      </patternFill>
    </fill>
    <fill>
      <patternFill patternType="solid">
        <fgColor rgb="FF24405A"/>
      </patternFill>
    </fill>
    <fill>
      <patternFill patternType="solid">
        <fgColor rgb="FFFFFFFF"/>
      </patternFill>
    </fill>
    <fill>
      <patternFill patternType="solid">
        <fgColor rgb="FFF6F7F9"/>
      </patternFill>
    </fill>
    <fill>
      <patternFill patternType="solid">
        <fgColor rgb="FFC97A33"/>
      </patternFill>
    </fill>
    <fill>
      <patternFill patternType="solid">
        <fgColor rgb="FF9B3923"/>
      </patternFill>
    </fill>
    <fill>
      <patternFill patternType="solid">
        <fgColor rgb="FF8A5A12"/>
      </patternFill>
    </fill>
    <fill>
      <patternFill patternType="solid">
        <fgColor rgb="FF1F6B3B"/>
      </patternFill>
    </fill>
    <fill>
      <patternFill patternType="solid">
        <fgColor rgb="FF20517F"/>
      </patternFill>
    </fill>
  </fills>
  <borders count="4">
    <border>
      <left/>
      <right/>
      <top/>
      <bottom/>
      <diagonal/>
    </border>
    <border>
      <left style="thin">
        <color rgb="FFD7DCE2"/>
      </left>
      <right style="thin">
        <color rgb="FFD7DCE2"/>
      </right>
      <top style="thin">
        <color rgb="FFD7DCE2"/>
      </top>
      <bottom style="thin">
        <color rgb="FFD7DCE2"/>
      </bottom>
      <diagonal/>
    </border>
    <border>
      <left style="thin">
        <color rgb="FF1B2A38"/>
      </left>
      <right style="thin">
        <color rgb="FF1B2A38"/>
      </right>
      <top style="thin">
        <color rgb="FF1B2A38"/>
      </top>
      <bottom style="thin">
        <color rgb="FF1B2A38"/>
      </bottom>
      <diagonal/>
    </border>
    <border>
      <left/>
      <right style="thin">
        <color rgb="FFD7DCE2"/>
      </right>
      <top style="thin">
        <color rgb="FFD7DCE2"/>
      </top>
      <bottom style="thin">
        <color rgb="FFD7DCE2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165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165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 indent="2"/>
    </xf>
    <xf numFmtId="0" fontId="0" fillId="0" borderId="0" xfId="0"/>
    <xf numFmtId="0" fontId="11" fillId="2" borderId="0" xfId="0" applyFont="1" applyFill="1" applyAlignment="1">
      <alignment horizontal="right" vertical="center"/>
    </xf>
    <xf numFmtId="9" fontId="13" fillId="4" borderId="1" xfId="0" applyNumberFormat="1" applyFont="1" applyFill="1" applyBorder="1" applyAlignment="1">
      <alignment horizontal="center" vertical="center"/>
    </xf>
    <xf numFmtId="0" fontId="0" fillId="0" borderId="3" xfId="0" applyBorder="1"/>
    <xf numFmtId="0" fontId="13" fillId="4" borderId="1" xfId="0" applyFont="1" applyFill="1" applyBorder="1" applyAlignment="1">
      <alignment horizontal="center" vertical="center"/>
    </xf>
    <xf numFmtId="0" fontId="0" fillId="7" borderId="1" xfId="0" applyFill="1" applyBorder="1"/>
    <xf numFmtId="0" fontId="0" fillId="6" borderId="1" xfId="0" applyFill="1" applyBorder="1"/>
    <xf numFmtId="0" fontId="15" fillId="0" borderId="0" xfId="0" applyFont="1" applyAlignment="1">
      <alignment horizontal="left" vertical="center"/>
    </xf>
    <xf numFmtId="0" fontId="0" fillId="8" borderId="1" xfId="0" applyFill="1" applyBorder="1"/>
    <xf numFmtId="0" fontId="0" fillId="9" borderId="1" xfId="0" applyFill="1" applyBorder="1"/>
    <xf numFmtId="0" fontId="14" fillId="5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right" vertical="center"/>
    </xf>
    <xf numFmtId="0" fontId="9" fillId="2" borderId="0" xfId="0" applyFont="1" applyFill="1" applyAlignment="1">
      <alignment horizontal="left" vertical="center" indent="2"/>
    </xf>
    <xf numFmtId="0" fontId="0" fillId="2" borderId="1" xfId="0" applyFill="1" applyBorder="1"/>
    <xf numFmtId="0" fontId="0" fillId="10" borderId="1" xfId="0" applyFill="1" applyBorder="1"/>
    <xf numFmtId="0" fontId="6" fillId="2" borderId="0" xfId="0" applyFont="1" applyFill="1" applyAlignment="1">
      <alignment horizontal="right" vertical="center" wrapText="1" indent="1"/>
    </xf>
    <xf numFmtId="0" fontId="5" fillId="2" borderId="0" xfId="0" applyFont="1" applyFill="1" applyAlignment="1">
      <alignment horizontal="left" vertical="center" indent="1"/>
    </xf>
    <xf numFmtId="0" fontId="2" fillId="0" borderId="0" xfId="0" applyFont="1" applyAlignment="1">
      <alignment vertical="center"/>
    </xf>
    <xf numFmtId="0" fontId="1" fillId="2" borderId="0" xfId="0" applyFont="1" applyFill="1" applyAlignment="1">
      <alignment vertical="center"/>
    </xf>
  </cellXfs>
  <cellStyles count="1">
    <cellStyle name="Standard" xfId="0" builtinId="0"/>
  </cellStyles>
  <dxfs count="12">
    <dxf>
      <font>
        <sz val="10"/>
        <color rgb="FF1F6B3B"/>
        <name val="Calibri"/>
      </font>
      <fill>
        <patternFill patternType="solid">
          <fgColor rgb="FFE4F2E8"/>
        </patternFill>
      </fill>
    </dxf>
    <dxf>
      <font>
        <b/>
        <sz val="10"/>
        <color rgb="FF8A5A12"/>
        <name val="Calibri"/>
      </font>
      <fill>
        <patternFill patternType="solid">
          <fgColor rgb="FFFDF1DD"/>
        </patternFill>
      </fill>
    </dxf>
    <dxf>
      <font>
        <b/>
        <sz val="10"/>
        <color rgb="FF9B1C1C"/>
        <name val="Calibri"/>
      </font>
      <fill>
        <patternFill patternType="solid">
          <fgColor rgb="FFF6D6D6"/>
        </patternFill>
      </fill>
    </dxf>
    <dxf>
      <font>
        <b/>
        <sz val="10"/>
        <color rgb="FF555B64"/>
        <name val="Calibri"/>
      </font>
      <fill>
        <patternFill patternType="solid">
          <fgColor rgb="FFEBEDEF"/>
        </patternFill>
      </fill>
    </dxf>
    <dxf>
      <font>
        <b/>
        <sz val="10"/>
        <color rgb="FF20517F"/>
        <name val="Calibri"/>
      </font>
      <fill>
        <patternFill patternType="solid">
          <fgColor rgb="FFE5EEF7"/>
        </patternFill>
      </fill>
    </dxf>
    <dxf>
      <font>
        <b/>
        <sz val="10"/>
        <color rgb="FF1F6B3B"/>
        <name val="Calibri"/>
      </font>
      <fill>
        <patternFill patternType="solid">
          <fgColor rgb="FFE4F2E8"/>
        </patternFill>
      </fill>
    </dxf>
    <dxf>
      <font>
        <b/>
        <sz val="10"/>
        <color rgb="FF8A5A12"/>
        <name val="Calibri"/>
      </font>
      <fill>
        <patternFill patternType="solid">
          <fgColor rgb="FFFDF1DD"/>
        </patternFill>
      </fill>
    </dxf>
    <dxf>
      <font>
        <b/>
        <sz val="10"/>
        <color rgb="FF9B3923"/>
        <name val="Calibri"/>
      </font>
      <fill>
        <patternFill patternType="solid">
          <fgColor rgb="FFFBE7E2"/>
        </patternFill>
      </fill>
    </dxf>
    <dxf>
      <font>
        <b/>
        <sz val="10"/>
        <color rgb="FF9B1C1C"/>
        <name val="Calibri"/>
      </font>
      <fill>
        <patternFill patternType="solid">
          <fgColor rgb="FFF6D6D6"/>
        </patternFill>
      </fill>
    </dxf>
    <dxf>
      <font>
        <b/>
        <sz val="10"/>
        <color rgb="FFB0451B"/>
        <name val="Calibri"/>
      </font>
      <fill>
        <patternFill patternType="solid">
          <fgColor rgb="FFFBE2D6"/>
        </patternFill>
      </fill>
    </dxf>
    <dxf>
      <font>
        <b/>
        <sz val="10"/>
        <color rgb="FF8A5A12"/>
        <name val="Calibri"/>
      </font>
      <fill>
        <patternFill patternType="solid">
          <fgColor rgb="FFFDF1DD"/>
        </patternFill>
      </fill>
    </dxf>
    <dxf>
      <font>
        <b/>
        <sz val="10"/>
        <color rgb="FF1F6B3B"/>
        <name val="Calibri"/>
      </font>
      <fill>
        <patternFill patternType="solid">
          <fgColor rgb="FFE4F2E8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de-DE"/>
              <a:t>Mängel nach Status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Stammdaten!$B$20</c:f>
              <c:strCache>
                <c:ptCount val="1"/>
                <c:pt idx="0">
                  <c:v>Anzahl</c:v>
                </c:pt>
              </c:strCache>
            </c:strRef>
          </c:tx>
          <c:spPr>
            <a:ln>
              <a:prstDash val="solid"/>
            </a:ln>
          </c:spPr>
          <c:dPt>
            <c:idx val="0"/>
            <c:bubble3D val="0"/>
            <c:spPr>
              <a:solidFill>
                <a:srgbClr val="E76F51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44A-4077-ABE2-FA0BB0D849CB}"/>
              </c:ext>
            </c:extLst>
          </c:dPt>
          <c:dPt>
            <c:idx val="1"/>
            <c:bubble3D val="0"/>
            <c:spPr>
              <a:solidFill>
                <a:srgbClr val="E9A23B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44A-4077-ABE2-FA0BB0D849CB}"/>
              </c:ext>
            </c:extLst>
          </c:dPt>
          <c:dPt>
            <c:idx val="2"/>
            <c:bubble3D val="0"/>
            <c:spPr>
              <a:solidFill>
                <a:srgbClr val="4F9D69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44A-4077-ABE2-FA0BB0D849CB}"/>
              </c:ext>
            </c:extLst>
          </c:dPt>
          <c:dPt>
            <c:idx val="3"/>
            <c:bubble3D val="0"/>
            <c:spPr>
              <a:solidFill>
                <a:srgbClr val="4A7FB5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44A-4077-ABE2-FA0BB0D849CB}"/>
              </c:ext>
            </c:extLst>
          </c:dPt>
          <c:dPt>
            <c:idx val="4"/>
            <c:bubble3D val="0"/>
            <c:spPr>
              <a:solidFill>
                <a:srgbClr val="8A8F98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944A-4077-ABE2-FA0BB0D849CB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Stammdaten!$A$21:$A$25</c:f>
              <c:strCache>
                <c:ptCount val="5"/>
                <c:pt idx="0">
                  <c:v>Offen</c:v>
                </c:pt>
                <c:pt idx="1">
                  <c:v>In Bearbeitung</c:v>
                </c:pt>
                <c:pt idx="2">
                  <c:v>Behoben</c:v>
                </c:pt>
                <c:pt idx="3">
                  <c:v>Geprüft</c:v>
                </c:pt>
                <c:pt idx="4">
                  <c:v>Abgelehnt</c:v>
                </c:pt>
              </c:strCache>
            </c:strRef>
          </c:cat>
          <c:val>
            <c:numRef>
              <c:f>Stammdaten!$B$21:$B$25</c:f>
              <c:numCache>
                <c:formatCode>General</c:formatCode>
                <c:ptCount val="5"/>
                <c:pt idx="0">
                  <c:v>6</c:v>
                </c:pt>
                <c:pt idx="1">
                  <c:v>5</c:v>
                </c:pt>
                <c:pt idx="2">
                  <c:v>5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44A-4077-ABE2-FA0BB0D849C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spPr>
    <a:solidFill>
      <a:schemeClr val="bg2"/>
    </a:solidFill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de-DE"/>
              <a:t>Mängel nach Kategorie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Stammdaten!$B$28</c:f>
              <c:strCache>
                <c:ptCount val="1"/>
                <c:pt idx="0">
                  <c:v>Anzahl</c:v>
                </c:pt>
              </c:strCache>
            </c:strRef>
          </c:tx>
          <c:spPr>
            <a:solidFill>
              <a:srgbClr val="24405A"/>
            </a:solidFill>
            <a:ln>
              <a:prstDash val="solid"/>
            </a:ln>
          </c:spPr>
          <c:invertIfNegative val="1"/>
          <c:cat>
            <c:strRef>
              <c:f>Stammdaten!$A$29:$A$38</c:f>
              <c:strCache>
                <c:ptCount val="10"/>
                <c:pt idx="0">
                  <c:v>Elektrik</c:v>
                </c:pt>
                <c:pt idx="1">
                  <c:v>Sanitär/Heizung</c:v>
                </c:pt>
                <c:pt idx="2">
                  <c:v>Bau/Rohbau</c:v>
                </c:pt>
                <c:pt idx="3">
                  <c:v>Fassade/Dach</c:v>
                </c:pt>
                <c:pt idx="4">
                  <c:v>IT/Netzwerk</c:v>
                </c:pt>
                <c:pt idx="5">
                  <c:v>Sicherheit/Brandschutz</c:v>
                </c:pt>
                <c:pt idx="6">
                  <c:v>Reinigung/Hygiene</c:v>
                </c:pt>
                <c:pt idx="7">
                  <c:v>Mobiliar/Ausstattung</c:v>
                </c:pt>
                <c:pt idx="8">
                  <c:v>Außenanlagen</c:v>
                </c:pt>
                <c:pt idx="9">
                  <c:v>Sonstiges</c:v>
                </c:pt>
              </c:strCache>
            </c:strRef>
          </c:cat>
          <c:val>
            <c:numRef>
              <c:f>Stammdaten!$B$29:$B$38</c:f>
              <c:numCache>
                <c:formatCode>General</c:formatCode>
                <c:ptCount val="1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9D69-4504-B59C-EB0186990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"/>
        <c:axId val="100"/>
      </c:barChart>
      <c:catAx>
        <c:axId val="1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  <c:spPr>
        <a:solidFill>
          <a:schemeClr val="bg2"/>
        </a:solidFill>
      </c:spPr>
    </c:plotArea>
    <c:plotVisOnly val="1"/>
    <c:dispBlanksAs val="gap"/>
    <c:showDLblsOverMax val="1"/>
  </c:chart>
  <c:spPr>
    <a:solidFill>
      <a:schemeClr val="bg2"/>
    </a:solidFill>
  </c:sp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de-DE"/>
              <a:t>Mängel nach Priorität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Stammdaten!$B$41</c:f>
              <c:strCache>
                <c:ptCount val="1"/>
                <c:pt idx="0">
                  <c:v>Anzahl</c:v>
                </c:pt>
              </c:strCache>
            </c:strRef>
          </c:tx>
          <c:spPr>
            <a:ln>
              <a:prstDash val="solid"/>
            </a:ln>
          </c:spPr>
          <c:invertIfNegative val="1"/>
          <c:dPt>
            <c:idx val="0"/>
            <c:invertIfNegative val="1"/>
            <c:bubble3D val="0"/>
            <c:spPr>
              <a:solidFill>
                <a:srgbClr val="4F9D69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F73-4830-B6E4-E59760D4CBDC}"/>
              </c:ext>
            </c:extLst>
          </c:dPt>
          <c:dPt>
            <c:idx val="1"/>
            <c:invertIfNegative val="1"/>
            <c:bubble3D val="0"/>
            <c:spPr>
              <a:solidFill>
                <a:srgbClr val="E9A23B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F73-4830-B6E4-E59760D4CBDC}"/>
              </c:ext>
            </c:extLst>
          </c:dPt>
          <c:dPt>
            <c:idx val="2"/>
            <c:invertIfNegative val="1"/>
            <c:bubble3D val="0"/>
            <c:spPr>
              <a:solidFill>
                <a:srgbClr val="E07A3E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F73-4830-B6E4-E59760D4CBDC}"/>
              </c:ext>
            </c:extLst>
          </c:dPt>
          <c:dPt>
            <c:idx val="3"/>
            <c:invertIfNegative val="1"/>
            <c:bubble3D val="0"/>
            <c:spPr>
              <a:solidFill>
                <a:srgbClr val="B5302E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F73-4830-B6E4-E59760D4CBDC}"/>
              </c:ext>
            </c:extLst>
          </c:dPt>
          <c:cat>
            <c:strRef>
              <c:f>Stammdaten!$A$42:$A$45</c:f>
              <c:strCache>
                <c:ptCount val="4"/>
                <c:pt idx="0">
                  <c:v>Niedrig</c:v>
                </c:pt>
                <c:pt idx="1">
                  <c:v>Mittel</c:v>
                </c:pt>
                <c:pt idx="2">
                  <c:v>Hoch</c:v>
                </c:pt>
                <c:pt idx="3">
                  <c:v>Kritisch</c:v>
                </c:pt>
              </c:strCache>
            </c:strRef>
          </c:cat>
          <c:val>
            <c:numRef>
              <c:f>Stammdaten!$B$42:$B$45</c:f>
              <c:numCache>
                <c:formatCode>General</c:formatCode>
                <c:ptCount val="4"/>
                <c:pt idx="0">
                  <c:v>3</c:v>
                </c:pt>
                <c:pt idx="1">
                  <c:v>6</c:v>
                </c:pt>
                <c:pt idx="2">
                  <c:v>6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F73-4830-B6E4-E59760D4C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0"/>
        <c:axId val="100"/>
      </c:barChart>
      <c:catAx>
        <c:axId val="1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  <c:spPr>
        <a:solidFill>
          <a:schemeClr val="bg2"/>
        </a:solidFill>
      </c:spPr>
    </c:plotArea>
    <c:plotVisOnly val="1"/>
    <c:dispBlanksAs val="gap"/>
    <c:showDLblsOverMax val="1"/>
  </c:chart>
  <c:spPr>
    <a:solidFill>
      <a:schemeClr val="bg2"/>
    </a:solidFill>
  </c:sp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de-DE"/>
              <a:t>Geschätzte Kosten nach Kategorie (€)</a:t>
            </a:r>
          </a:p>
        </c:rich>
      </c:tx>
      <c:overlay val="1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Stammdaten!$C$28</c:f>
              <c:strCache>
                <c:ptCount val="1"/>
                <c:pt idx="0">
                  <c:v>Kosten (€)</c:v>
                </c:pt>
              </c:strCache>
            </c:strRef>
          </c:tx>
          <c:spPr>
            <a:solidFill>
              <a:srgbClr val="C97A33"/>
            </a:solidFill>
            <a:ln>
              <a:prstDash val="solid"/>
            </a:ln>
          </c:spPr>
          <c:invertIfNegative val="1"/>
          <c:cat>
            <c:strRef>
              <c:f>Stammdaten!$A$29:$A$38</c:f>
              <c:strCache>
                <c:ptCount val="10"/>
                <c:pt idx="0">
                  <c:v>Elektrik</c:v>
                </c:pt>
                <c:pt idx="1">
                  <c:v>Sanitär/Heizung</c:v>
                </c:pt>
                <c:pt idx="2">
                  <c:v>Bau/Rohbau</c:v>
                </c:pt>
                <c:pt idx="3">
                  <c:v>Fassade/Dach</c:v>
                </c:pt>
                <c:pt idx="4">
                  <c:v>IT/Netzwerk</c:v>
                </c:pt>
                <c:pt idx="5">
                  <c:v>Sicherheit/Brandschutz</c:v>
                </c:pt>
                <c:pt idx="6">
                  <c:v>Reinigung/Hygiene</c:v>
                </c:pt>
                <c:pt idx="7">
                  <c:v>Mobiliar/Ausstattung</c:v>
                </c:pt>
                <c:pt idx="8">
                  <c:v>Außenanlagen</c:v>
                </c:pt>
                <c:pt idx="9">
                  <c:v>Sonstiges</c:v>
                </c:pt>
              </c:strCache>
            </c:strRef>
          </c:cat>
          <c:val>
            <c:numRef>
              <c:f>Stammdaten!$C$29:$C$38</c:f>
              <c:numCache>
                <c:formatCode>#,##0" €"</c:formatCode>
                <c:ptCount val="10"/>
                <c:pt idx="0">
                  <c:v>330</c:v>
                </c:pt>
                <c:pt idx="1">
                  <c:v>600</c:v>
                </c:pt>
                <c:pt idx="2">
                  <c:v>650</c:v>
                </c:pt>
                <c:pt idx="3">
                  <c:v>1550</c:v>
                </c:pt>
                <c:pt idx="4">
                  <c:v>1200</c:v>
                </c:pt>
                <c:pt idx="5">
                  <c:v>315</c:v>
                </c:pt>
                <c:pt idx="6">
                  <c:v>310</c:v>
                </c:pt>
                <c:pt idx="7">
                  <c:v>90</c:v>
                </c:pt>
                <c:pt idx="8">
                  <c:v>750</c:v>
                </c:pt>
                <c:pt idx="9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FEE0-4A9C-82E2-36BF4D4D5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"/>
        <c:axId val="100"/>
      </c:barChart>
      <c:catAx>
        <c:axId val="1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b"/>
        <c:majorGridlines/>
        <c:numFmt formatCode="#,##0&quot; €&quot;" sourceLinked="1"/>
        <c:majorTickMark val="none"/>
        <c:minorTickMark val="none"/>
        <c:tickLblPos val="nextTo"/>
        <c:crossAx val="10"/>
        <c:crosses val="autoZero"/>
        <c:crossBetween val="between"/>
      </c:valAx>
      <c:spPr>
        <a:solidFill>
          <a:schemeClr val="bg2"/>
        </a:solidFill>
      </c:spPr>
    </c:plotArea>
    <c:plotVisOnly val="1"/>
    <c:dispBlanksAs val="gap"/>
    <c:showDLblsOverMax val="1"/>
  </c:chart>
  <c:spPr>
    <a:solidFill>
      <a:schemeClr val="bg2"/>
    </a:solidFill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11</xdr:row>
      <xdr:rowOff>0</xdr:rowOff>
    </xdr:from>
    <xdr:ext cx="4680000" cy="306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7</xdr:col>
      <xdr:colOff>0</xdr:colOff>
      <xdr:row>11</xdr:row>
      <xdr:rowOff>0</xdr:rowOff>
    </xdr:from>
    <xdr:ext cx="4680000" cy="3060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</xdr:col>
      <xdr:colOff>0</xdr:colOff>
      <xdr:row>28</xdr:row>
      <xdr:rowOff>0</xdr:rowOff>
    </xdr:from>
    <xdr:ext cx="4680000" cy="3060000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7</xdr:col>
      <xdr:colOff>0</xdr:colOff>
      <xdr:row>28</xdr:row>
      <xdr:rowOff>0</xdr:rowOff>
    </xdr:from>
    <xdr:ext cx="4680000" cy="3060000"/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Maengel" displayName="tblMaengel" ref="A5:O60">
  <autoFilter ref="A5:O60" xr:uid="{00000000-0009-0000-0100-000001000000}"/>
  <tableColumns count="15">
    <tableColumn id="1" xr3:uid="{00000000-0010-0000-0000-000001000000}" name="Nr."/>
    <tableColumn id="2" xr3:uid="{00000000-0010-0000-0000-000002000000}" name="Datum_x000a_erfasst"/>
    <tableColumn id="3" xr3:uid="{00000000-0010-0000-0000-000003000000}" name="Standort / Bereich"/>
    <tableColumn id="4" xr3:uid="{00000000-0010-0000-0000-000004000000}" name="Kategorie_x000a_(Gewerk)"/>
    <tableColumn id="5" xr3:uid="{00000000-0010-0000-0000-000005000000}" name="Mangelbeschreibung"/>
    <tableColumn id="6" xr3:uid="{00000000-0010-0000-0000-000006000000}" name="Priorität"/>
    <tableColumn id="7" xr3:uid="{00000000-0010-0000-0000-000007000000}" name="Status"/>
    <tableColumn id="8" xr3:uid="{00000000-0010-0000-0000-000008000000}" name="Verantwortlich"/>
    <tableColumn id="9" xr3:uid="{00000000-0010-0000-0000-000009000000}" name="Gemeldet_x000a_von"/>
    <tableColumn id="10" xr3:uid="{00000000-0010-0000-0000-00000A000000}" name="Frist_x000a_(Soll-Termin)"/>
    <tableColumn id="11" xr3:uid="{00000000-0010-0000-0000-00000B000000}" name="Tage bis_x000a_Frist"/>
    <tableColumn id="12" xr3:uid="{00000000-0010-0000-0000-00000C000000}" name="Erledigt_x000a_am"/>
    <tableColumn id="13" xr3:uid="{00000000-0010-0000-0000-00000D000000}" name="Kosten_x000a_(€)"/>
    <tableColumn id="14" xr3:uid="{00000000-0010-0000-0000-00000E000000}" name="Bearbeitungs-_x000a_dauer (Tage)"/>
    <tableColumn id="15" xr3:uid="{00000000-0010-0000-0000-00000F000000}" name="Bemerkung / Maßnahme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B2A38"/>
    <pageSetUpPr fitToPage="1"/>
  </sheetPr>
  <dimension ref="A1:N10"/>
  <sheetViews>
    <sheetView showGridLines="0" tabSelected="1" workbookViewId="0">
      <selection activeCell="Q48" sqref="Q48"/>
    </sheetView>
  </sheetViews>
  <sheetFormatPr baseColWidth="10" defaultColWidth="9.140625" defaultRowHeight="15" x14ac:dyDescent="0.25"/>
  <cols>
    <col min="1" max="1" width="3" customWidth="1"/>
    <col min="2" max="13" width="16" customWidth="1"/>
    <col min="14" max="14" width="3" customWidth="1"/>
  </cols>
  <sheetData>
    <row r="1" spans="1:14" ht="21.95" customHeight="1" x14ac:dyDescent="0.25">
      <c r="A1" s="30" t="s">
        <v>0</v>
      </c>
      <c r="B1" s="18"/>
      <c r="C1" s="18"/>
      <c r="D1" s="18"/>
      <c r="E1" s="18"/>
      <c r="F1" s="18"/>
      <c r="G1" s="18"/>
      <c r="H1" s="18"/>
      <c r="I1" s="19" t="str">
        <f ca="1">"Datenstand: " &amp; TEXT(TODAY(),"DD.MM.YYYY")</f>
        <v>Datenstand: 23.06.YYYY</v>
      </c>
      <c r="J1" s="18"/>
      <c r="K1" s="18"/>
      <c r="L1" s="18"/>
      <c r="M1" s="18"/>
      <c r="N1" s="18"/>
    </row>
    <row r="2" spans="1:14" ht="14.1" customHeight="1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21.95" customHeight="1" x14ac:dyDescent="0.25">
      <c r="A3" s="17" t="s">
        <v>1</v>
      </c>
      <c r="B3" s="18"/>
      <c r="C3" s="18"/>
      <c r="D3" s="18"/>
      <c r="E3" s="18"/>
      <c r="F3" s="18"/>
      <c r="G3" s="18"/>
      <c r="H3" s="18"/>
      <c r="I3" s="29" t="s">
        <v>2</v>
      </c>
      <c r="J3" s="18"/>
      <c r="K3" s="18"/>
      <c r="L3" s="18"/>
      <c r="M3" s="18"/>
      <c r="N3" s="18"/>
    </row>
    <row r="4" spans="1:14" ht="14.1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6" spans="1:14" ht="5.0999999999999996" customHeight="1" x14ac:dyDescent="0.25">
      <c r="B6" s="31"/>
      <c r="C6" s="21"/>
      <c r="D6" s="24"/>
      <c r="E6" s="21"/>
      <c r="F6" s="23"/>
      <c r="G6" s="21"/>
      <c r="H6" s="26"/>
      <c r="I6" s="21"/>
      <c r="J6" s="27"/>
      <c r="K6" s="21"/>
      <c r="L6" s="32"/>
      <c r="M6" s="21"/>
    </row>
    <row r="7" spans="1:14" ht="38.1" customHeight="1" x14ac:dyDescent="0.25">
      <c r="B7" s="22">
        <f>COUNT(Mängelliste!$B$2:$B$60)</f>
        <v>18</v>
      </c>
      <c r="C7" s="21"/>
      <c r="D7" s="22">
        <f>COUNTIF(Mängelliste!$G$2:$G$60,"Offen")</f>
        <v>6</v>
      </c>
      <c r="E7" s="21"/>
      <c r="F7" s="22">
        <f>COUNTIF(Mängelliste!$G$2:$G$60,"In Bearbeitung")</f>
        <v>5</v>
      </c>
      <c r="G7" s="21"/>
      <c r="H7" s="22">
        <f>COUNTIF(Mängelliste!$G$2:$G$60,"Behoben")+COUNTIF(Mängelliste!$G$2:$G$60,"Geprüft")</f>
        <v>6</v>
      </c>
      <c r="I7" s="21"/>
      <c r="J7" s="22">
        <f ca="1">COUNTIF(Mängelliste!$K$2:$K$60,"&lt;0")</f>
        <v>11</v>
      </c>
      <c r="K7" s="21"/>
      <c r="L7" s="20">
        <f>IFERROR((COUNTIF(Mängelliste!$G$2:$G$60,"Behoben")+COUNTIF(Mängelliste!$G$2:$G$60,"Geprüft"))/COUNT(Mängelliste!$B$2:$B$60),0)</f>
        <v>0.33333333333333331</v>
      </c>
      <c r="M7" s="21"/>
    </row>
    <row r="8" spans="1:14" ht="18" customHeight="1" x14ac:dyDescent="0.25">
      <c r="B8" s="28" t="s">
        <v>3</v>
      </c>
      <c r="C8" s="21"/>
      <c r="D8" s="28" t="s">
        <v>4</v>
      </c>
      <c r="E8" s="21"/>
      <c r="F8" s="28" t="s">
        <v>5</v>
      </c>
      <c r="G8" s="21"/>
      <c r="H8" s="28" t="s">
        <v>6</v>
      </c>
      <c r="I8" s="21"/>
      <c r="J8" s="28" t="s">
        <v>7</v>
      </c>
      <c r="K8" s="21"/>
      <c r="L8" s="28" t="s">
        <v>8</v>
      </c>
      <c r="M8" s="21"/>
    </row>
    <row r="10" spans="1:14" ht="18" customHeight="1" x14ac:dyDescent="0.25">
      <c r="B10" s="25" t="str">
        <f>"Durchschnittliche Bearbeitungsdauer (abgeschlossene Mängel): " &amp; TEXT(IFERROR(AVERAGEIF(Mängelliste!$N$2:$N$60,"&gt;=0"),0),"0.0") &amp; " Tage   |   "&amp;"Geschätztes Gesamtvolumen offener/aktiver Mängel: "&amp;TEXT(SUMIFS(Mängelliste!$M$2:$M$60,Mängelliste!$G$2:$G$60,"&lt;&gt;Behoben",Mängelliste!$G$2:$G$60,"&lt;&gt;Geprüft",Mängelliste!$G$2:$G$60,"&lt;&gt;Abgelehnt"),"#,##0")&amp;" €"</f>
        <v>Durchschnittliche Bearbeitungsdauer (abgeschlossene Mängel): 07 Tage   |   Geschätztes Gesamtvolumen offener/aktiver Mängel: 4990,0 €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</row>
  </sheetData>
  <mergeCells count="23">
    <mergeCell ref="B10:M10"/>
    <mergeCell ref="H6:I6"/>
    <mergeCell ref="J6:K6"/>
    <mergeCell ref="L8:M8"/>
    <mergeCell ref="B8:C8"/>
    <mergeCell ref="F8:G8"/>
    <mergeCell ref="D7:E7"/>
    <mergeCell ref="H7:I7"/>
    <mergeCell ref="J7:K7"/>
    <mergeCell ref="D8:E8"/>
    <mergeCell ref="B6:C6"/>
    <mergeCell ref="L6:M6"/>
    <mergeCell ref="H8:I8"/>
    <mergeCell ref="J8:K8"/>
    <mergeCell ref="A3:H4"/>
    <mergeCell ref="I1:N2"/>
    <mergeCell ref="L7:M7"/>
    <mergeCell ref="B7:C7"/>
    <mergeCell ref="F6:G6"/>
    <mergeCell ref="F7:G7"/>
    <mergeCell ref="D6:E6"/>
    <mergeCell ref="I3:N4"/>
    <mergeCell ref="A1:H2"/>
  </mergeCells>
  <pageMargins left="0.75" right="0.75" top="1" bottom="1" header="0.5" footer="0.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B2A38"/>
    <pageSetUpPr fitToPage="1"/>
  </sheetPr>
  <dimension ref="A1:O60"/>
  <sheetViews>
    <sheetView showGridLines="0" workbookViewId="0">
      <pane xSplit="2" ySplit="5" topLeftCell="C6" activePane="bottomRight" state="frozen"/>
      <selection pane="topRight"/>
      <selection pane="bottomLeft"/>
      <selection pane="bottomRight" sqref="A1:H3"/>
    </sheetView>
  </sheetViews>
  <sheetFormatPr baseColWidth="10" defaultColWidth="9.140625" defaultRowHeight="15" x14ac:dyDescent="0.25"/>
  <cols>
    <col min="1" max="1" width="11" customWidth="1"/>
    <col min="2" max="2" width="12" customWidth="1"/>
    <col min="3" max="3" width="22" customWidth="1"/>
    <col min="4" max="4" width="18" customWidth="1"/>
    <col min="5" max="5" width="42" customWidth="1"/>
    <col min="6" max="6" width="11" customWidth="1"/>
    <col min="7" max="7" width="14" customWidth="1"/>
    <col min="8" max="8" width="24" customWidth="1"/>
    <col min="9" max="9" width="15" customWidth="1"/>
    <col min="10" max="10" width="13" customWidth="1"/>
    <col min="11" max="11" width="10" customWidth="1"/>
    <col min="12" max="12" width="12" customWidth="1"/>
    <col min="13" max="13" width="11" customWidth="1"/>
    <col min="14" max="14" width="13" customWidth="1"/>
    <col min="15" max="15" width="38" customWidth="1"/>
  </cols>
  <sheetData>
    <row r="1" spans="1:15" ht="9.9499999999999993" customHeight="1" x14ac:dyDescent="0.25">
      <c r="A1" s="34" t="s">
        <v>9</v>
      </c>
      <c r="B1" s="18"/>
      <c r="C1" s="18"/>
      <c r="D1" s="18"/>
      <c r="E1" s="18"/>
      <c r="F1" s="18"/>
      <c r="G1" s="18"/>
      <c r="H1" s="18"/>
      <c r="I1" s="33" t="s">
        <v>10</v>
      </c>
      <c r="J1" s="18"/>
      <c r="K1" s="18"/>
      <c r="L1" s="18"/>
      <c r="M1" s="18"/>
      <c r="N1" s="18"/>
      <c r="O1" s="18"/>
    </row>
    <row r="2" spans="1:15" ht="26.1" customHeight="1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ht="9.9499999999999993" customHeight="1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5" spans="1:15" ht="32.1" customHeight="1" x14ac:dyDescent="0.25">
      <c r="A5" s="8" t="s">
        <v>11</v>
      </c>
      <c r="B5" s="8" t="s">
        <v>12</v>
      </c>
      <c r="C5" s="8" t="s">
        <v>13</v>
      </c>
      <c r="D5" s="8" t="s">
        <v>14</v>
      </c>
      <c r="E5" s="8" t="s">
        <v>15</v>
      </c>
      <c r="F5" s="8" t="s">
        <v>16</v>
      </c>
      <c r="G5" s="8" t="s">
        <v>17</v>
      </c>
      <c r="H5" s="8" t="s">
        <v>18</v>
      </c>
      <c r="I5" s="8" t="s">
        <v>19</v>
      </c>
      <c r="J5" s="8" t="s">
        <v>20</v>
      </c>
      <c r="K5" s="8" t="s">
        <v>21</v>
      </c>
      <c r="L5" s="8" t="s">
        <v>22</v>
      </c>
      <c r="M5" s="8" t="s">
        <v>23</v>
      </c>
      <c r="N5" s="8" t="s">
        <v>24</v>
      </c>
      <c r="O5" s="8" t="s">
        <v>25</v>
      </c>
    </row>
    <row r="6" spans="1:15" ht="33.950000000000003" customHeight="1" x14ac:dyDescent="0.25">
      <c r="A6" s="9" t="str">
        <f t="shared" ref="A6:A37" si="0">"M-2026-"&amp;TEXT(ROW()-5,"000")</f>
        <v>M-2026-001</v>
      </c>
      <c r="B6" s="10">
        <v>46036</v>
      </c>
      <c r="C6" s="11" t="s">
        <v>26</v>
      </c>
      <c r="D6" s="5" t="s">
        <v>27</v>
      </c>
      <c r="E6" s="11" t="s">
        <v>28</v>
      </c>
      <c r="F6" s="12" t="s">
        <v>29</v>
      </c>
      <c r="G6" s="12" t="s">
        <v>30</v>
      </c>
      <c r="H6" s="11" t="s">
        <v>31</v>
      </c>
      <c r="I6" s="2" t="s">
        <v>32</v>
      </c>
      <c r="J6" s="10">
        <v>46050</v>
      </c>
      <c r="K6" s="5" t="str">
        <f t="shared" ref="K6:K37" ca="1" si="1">IF(OR($J6="",$G6="Behoben",$G6="Geprüft",$G6="Abgelehnt"),"",$J6-TODAY())</f>
        <v/>
      </c>
      <c r="L6" s="10">
        <v>46046</v>
      </c>
      <c r="M6" s="7">
        <v>180</v>
      </c>
      <c r="N6" s="5">
        <f t="shared" ref="N6:N37" si="2">IF($L6="","",$L6-$B6)</f>
        <v>10</v>
      </c>
      <c r="O6" s="11" t="s">
        <v>33</v>
      </c>
    </row>
    <row r="7" spans="1:15" ht="33.950000000000003" customHeight="1" x14ac:dyDescent="0.25">
      <c r="A7" s="13" t="str">
        <f t="shared" si="0"/>
        <v>M-2026-002</v>
      </c>
      <c r="B7" s="14">
        <v>46038</v>
      </c>
      <c r="C7" s="15" t="s">
        <v>34</v>
      </c>
      <c r="D7" s="4" t="s">
        <v>35</v>
      </c>
      <c r="E7" s="15" t="s">
        <v>36</v>
      </c>
      <c r="F7" s="16" t="s">
        <v>37</v>
      </c>
      <c r="G7" s="16" t="s">
        <v>38</v>
      </c>
      <c r="H7" s="15" t="s">
        <v>39</v>
      </c>
      <c r="I7" s="3" t="s">
        <v>40</v>
      </c>
      <c r="J7" s="14">
        <v>46058</v>
      </c>
      <c r="K7" s="4">
        <f t="shared" ca="1" si="1"/>
        <v>-138</v>
      </c>
      <c r="L7" s="14"/>
      <c r="M7" s="6">
        <v>650</v>
      </c>
      <c r="N7" s="4" t="str">
        <f t="shared" si="2"/>
        <v/>
      </c>
      <c r="O7" s="15" t="s">
        <v>41</v>
      </c>
    </row>
    <row r="8" spans="1:15" ht="33.950000000000003" customHeight="1" x14ac:dyDescent="0.25">
      <c r="A8" s="9" t="str">
        <f t="shared" si="0"/>
        <v>M-2026-003</v>
      </c>
      <c r="B8" s="10">
        <v>46041</v>
      </c>
      <c r="C8" s="11" t="s">
        <v>42</v>
      </c>
      <c r="D8" s="5" t="s">
        <v>43</v>
      </c>
      <c r="E8" s="11" t="s">
        <v>44</v>
      </c>
      <c r="F8" s="12" t="s">
        <v>45</v>
      </c>
      <c r="G8" s="12" t="s">
        <v>30</v>
      </c>
      <c r="H8" s="11" t="s">
        <v>46</v>
      </c>
      <c r="I8" s="2" t="s">
        <v>32</v>
      </c>
      <c r="J8" s="10">
        <v>46043</v>
      </c>
      <c r="K8" s="5" t="str">
        <f t="shared" ca="1" si="1"/>
        <v/>
      </c>
      <c r="L8" s="10">
        <v>46042</v>
      </c>
      <c r="M8" s="7">
        <v>95</v>
      </c>
      <c r="N8" s="5">
        <f t="shared" si="2"/>
        <v>1</v>
      </c>
      <c r="O8" s="11" t="s">
        <v>47</v>
      </c>
    </row>
    <row r="9" spans="1:15" ht="33.950000000000003" customHeight="1" x14ac:dyDescent="0.25">
      <c r="A9" s="13" t="str">
        <f t="shared" si="0"/>
        <v>M-2026-004</v>
      </c>
      <c r="B9" s="14">
        <v>46044</v>
      </c>
      <c r="C9" s="15" t="s">
        <v>48</v>
      </c>
      <c r="D9" s="4" t="s">
        <v>49</v>
      </c>
      <c r="E9" s="15" t="s">
        <v>50</v>
      </c>
      <c r="F9" s="16" t="s">
        <v>45</v>
      </c>
      <c r="G9" s="16" t="s">
        <v>38</v>
      </c>
      <c r="H9" s="15" t="s">
        <v>51</v>
      </c>
      <c r="I9" s="3" t="s">
        <v>52</v>
      </c>
      <c r="J9" s="14">
        <v>46051</v>
      </c>
      <c r="K9" s="4">
        <f t="shared" ca="1" si="1"/>
        <v>-145</v>
      </c>
      <c r="L9" s="14"/>
      <c r="M9" s="6">
        <v>1200</v>
      </c>
      <c r="N9" s="4" t="str">
        <f t="shared" si="2"/>
        <v/>
      </c>
      <c r="O9" s="15" t="s">
        <v>53</v>
      </c>
    </row>
    <row r="10" spans="1:15" ht="33.950000000000003" customHeight="1" x14ac:dyDescent="0.25">
      <c r="A10" s="9" t="str">
        <f t="shared" si="0"/>
        <v>M-2026-005</v>
      </c>
      <c r="B10" s="10">
        <v>46047</v>
      </c>
      <c r="C10" s="11" t="s">
        <v>54</v>
      </c>
      <c r="D10" s="5" t="s">
        <v>55</v>
      </c>
      <c r="E10" s="11" t="s">
        <v>56</v>
      </c>
      <c r="F10" s="12" t="s">
        <v>57</v>
      </c>
      <c r="G10" s="12" t="s">
        <v>58</v>
      </c>
      <c r="H10" s="11" t="s">
        <v>59</v>
      </c>
      <c r="I10" s="2" t="s">
        <v>60</v>
      </c>
      <c r="J10" s="10">
        <v>46068</v>
      </c>
      <c r="K10" s="5">
        <f t="shared" ca="1" si="1"/>
        <v>-128</v>
      </c>
      <c r="L10" s="10"/>
      <c r="M10" s="7">
        <v>120</v>
      </c>
      <c r="N10" s="5" t="str">
        <f t="shared" si="2"/>
        <v/>
      </c>
      <c r="O10" s="11" t="s">
        <v>61</v>
      </c>
    </row>
    <row r="11" spans="1:15" ht="33.950000000000003" customHeight="1" x14ac:dyDescent="0.25">
      <c r="A11" s="13" t="str">
        <f t="shared" si="0"/>
        <v>M-2026-006</v>
      </c>
      <c r="B11" s="14">
        <v>46050</v>
      </c>
      <c r="C11" s="15" t="s">
        <v>62</v>
      </c>
      <c r="D11" s="4" t="s">
        <v>63</v>
      </c>
      <c r="E11" s="15" t="s">
        <v>64</v>
      </c>
      <c r="F11" s="16" t="s">
        <v>37</v>
      </c>
      <c r="G11" s="16" t="s">
        <v>58</v>
      </c>
      <c r="H11" s="15" t="s">
        <v>39</v>
      </c>
      <c r="I11" s="3" t="s">
        <v>40</v>
      </c>
      <c r="J11" s="14">
        <v>46063</v>
      </c>
      <c r="K11" s="4">
        <f t="shared" ca="1" si="1"/>
        <v>-133</v>
      </c>
      <c r="L11" s="14"/>
      <c r="M11" s="6">
        <v>400</v>
      </c>
      <c r="N11" s="4" t="str">
        <f t="shared" si="2"/>
        <v/>
      </c>
      <c r="O11" s="15" t="s">
        <v>65</v>
      </c>
    </row>
    <row r="12" spans="1:15" ht="33.950000000000003" customHeight="1" x14ac:dyDescent="0.25">
      <c r="A12" s="9" t="str">
        <f t="shared" si="0"/>
        <v>M-2026-007</v>
      </c>
      <c r="B12" s="10">
        <v>46055</v>
      </c>
      <c r="C12" s="11" t="s">
        <v>66</v>
      </c>
      <c r="D12" s="5" t="s">
        <v>67</v>
      </c>
      <c r="E12" s="11" t="s">
        <v>68</v>
      </c>
      <c r="F12" s="12" t="s">
        <v>29</v>
      </c>
      <c r="G12" s="12" t="s">
        <v>30</v>
      </c>
      <c r="H12" s="11" t="s">
        <v>69</v>
      </c>
      <c r="I12" s="2" t="s">
        <v>70</v>
      </c>
      <c r="J12" s="10">
        <v>46062</v>
      </c>
      <c r="K12" s="5" t="str">
        <f t="shared" ca="1" si="1"/>
        <v/>
      </c>
      <c r="L12" s="10">
        <v>46060</v>
      </c>
      <c r="M12" s="7">
        <v>310</v>
      </c>
      <c r="N12" s="5">
        <f t="shared" si="2"/>
        <v>5</v>
      </c>
      <c r="O12" s="11" t="s">
        <v>71</v>
      </c>
    </row>
    <row r="13" spans="1:15" ht="33.950000000000003" customHeight="1" x14ac:dyDescent="0.25">
      <c r="A13" s="13" t="str">
        <f t="shared" si="0"/>
        <v>M-2026-008</v>
      </c>
      <c r="B13" s="14">
        <v>46058</v>
      </c>
      <c r="C13" s="15" t="s">
        <v>72</v>
      </c>
      <c r="D13" s="4" t="s">
        <v>73</v>
      </c>
      <c r="E13" s="15" t="s">
        <v>74</v>
      </c>
      <c r="F13" s="16" t="s">
        <v>57</v>
      </c>
      <c r="G13" s="16" t="s">
        <v>75</v>
      </c>
      <c r="H13" s="15" t="s">
        <v>76</v>
      </c>
      <c r="I13" s="3" t="s">
        <v>52</v>
      </c>
      <c r="J13" s="14">
        <v>46073</v>
      </c>
      <c r="K13" s="4" t="str">
        <f t="shared" ca="1" si="1"/>
        <v/>
      </c>
      <c r="L13" s="14">
        <v>46071</v>
      </c>
      <c r="M13" s="6">
        <v>0</v>
      </c>
      <c r="N13" s="4">
        <f t="shared" si="2"/>
        <v>13</v>
      </c>
      <c r="O13" s="15" t="s">
        <v>77</v>
      </c>
    </row>
    <row r="14" spans="1:15" ht="33.950000000000003" customHeight="1" x14ac:dyDescent="0.25">
      <c r="A14" s="9" t="str">
        <f t="shared" si="0"/>
        <v>M-2026-009</v>
      </c>
      <c r="B14" s="10">
        <v>46062</v>
      </c>
      <c r="C14" s="11" t="s">
        <v>78</v>
      </c>
      <c r="D14" s="5" t="s">
        <v>79</v>
      </c>
      <c r="E14" s="11" t="s">
        <v>80</v>
      </c>
      <c r="F14" s="12" t="s">
        <v>37</v>
      </c>
      <c r="G14" s="12" t="s">
        <v>38</v>
      </c>
      <c r="H14" s="11" t="s">
        <v>39</v>
      </c>
      <c r="I14" s="2" t="s">
        <v>40</v>
      </c>
      <c r="J14" s="10">
        <v>46078</v>
      </c>
      <c r="K14" s="5">
        <f t="shared" ca="1" si="1"/>
        <v>-118</v>
      </c>
      <c r="L14" s="10"/>
      <c r="M14" s="7">
        <v>850</v>
      </c>
      <c r="N14" s="5" t="str">
        <f t="shared" si="2"/>
        <v/>
      </c>
      <c r="O14" s="11" t="s">
        <v>81</v>
      </c>
    </row>
    <row r="15" spans="1:15" ht="33.950000000000003" customHeight="1" x14ac:dyDescent="0.25">
      <c r="A15" s="13" t="str">
        <f t="shared" si="0"/>
        <v>M-2026-010</v>
      </c>
      <c r="B15" s="14">
        <v>46064</v>
      </c>
      <c r="C15" s="15" t="s">
        <v>82</v>
      </c>
      <c r="D15" s="4" t="s">
        <v>27</v>
      </c>
      <c r="E15" s="15" t="s">
        <v>83</v>
      </c>
      <c r="F15" s="16" t="s">
        <v>29</v>
      </c>
      <c r="G15" s="16" t="s">
        <v>58</v>
      </c>
      <c r="H15" s="15" t="s">
        <v>31</v>
      </c>
      <c r="I15" s="3" t="s">
        <v>32</v>
      </c>
      <c r="J15" s="14">
        <v>46081</v>
      </c>
      <c r="K15" s="4">
        <f t="shared" ca="1" si="1"/>
        <v>-115</v>
      </c>
      <c r="L15" s="14"/>
      <c r="M15" s="6">
        <v>150</v>
      </c>
      <c r="N15" s="4" t="str">
        <f t="shared" si="2"/>
        <v/>
      </c>
      <c r="O15" s="15" t="s">
        <v>84</v>
      </c>
    </row>
    <row r="16" spans="1:15" ht="33.950000000000003" customHeight="1" x14ac:dyDescent="0.25">
      <c r="A16" s="9" t="str">
        <f t="shared" si="0"/>
        <v>M-2026-011</v>
      </c>
      <c r="B16" s="10">
        <v>46067</v>
      </c>
      <c r="C16" s="11" t="s">
        <v>85</v>
      </c>
      <c r="D16" s="5" t="s">
        <v>49</v>
      </c>
      <c r="E16" s="11" t="s">
        <v>86</v>
      </c>
      <c r="F16" s="12" t="s">
        <v>29</v>
      </c>
      <c r="G16" s="12" t="s">
        <v>30</v>
      </c>
      <c r="H16" s="11" t="s">
        <v>51</v>
      </c>
      <c r="I16" s="2" t="s">
        <v>52</v>
      </c>
      <c r="J16" s="10">
        <v>46074</v>
      </c>
      <c r="K16" s="5" t="str">
        <f t="shared" ca="1" si="1"/>
        <v/>
      </c>
      <c r="L16" s="10">
        <v>46072</v>
      </c>
      <c r="M16" s="7">
        <v>0</v>
      </c>
      <c r="N16" s="5">
        <f t="shared" si="2"/>
        <v>5</v>
      </c>
      <c r="O16" s="11" t="s">
        <v>87</v>
      </c>
    </row>
    <row r="17" spans="1:15" ht="33.950000000000003" customHeight="1" x14ac:dyDescent="0.25">
      <c r="A17" s="13" t="str">
        <f t="shared" si="0"/>
        <v>M-2026-012</v>
      </c>
      <c r="B17" s="14">
        <v>46071</v>
      </c>
      <c r="C17" s="15" t="s">
        <v>88</v>
      </c>
      <c r="D17" s="4" t="s">
        <v>43</v>
      </c>
      <c r="E17" s="15" t="s">
        <v>89</v>
      </c>
      <c r="F17" s="16" t="s">
        <v>37</v>
      </c>
      <c r="G17" s="16" t="s">
        <v>30</v>
      </c>
      <c r="H17" s="15" t="s">
        <v>46</v>
      </c>
      <c r="I17" s="3" t="s">
        <v>60</v>
      </c>
      <c r="J17" s="14">
        <v>46078</v>
      </c>
      <c r="K17" s="4" t="str">
        <f t="shared" ca="1" si="1"/>
        <v/>
      </c>
      <c r="L17" s="14">
        <v>46076</v>
      </c>
      <c r="M17" s="6">
        <v>220</v>
      </c>
      <c r="N17" s="4">
        <f t="shared" si="2"/>
        <v>5</v>
      </c>
      <c r="O17" s="15" t="s">
        <v>90</v>
      </c>
    </row>
    <row r="18" spans="1:15" ht="33.950000000000003" customHeight="1" x14ac:dyDescent="0.25">
      <c r="A18" s="9" t="str">
        <f t="shared" si="0"/>
        <v>M-2026-013</v>
      </c>
      <c r="B18" s="10">
        <v>46074</v>
      </c>
      <c r="C18" s="11" t="s">
        <v>91</v>
      </c>
      <c r="D18" s="5" t="s">
        <v>35</v>
      </c>
      <c r="E18" s="11" t="s">
        <v>92</v>
      </c>
      <c r="F18" s="12" t="s">
        <v>45</v>
      </c>
      <c r="G18" s="12" t="s">
        <v>58</v>
      </c>
      <c r="H18" s="11" t="s">
        <v>76</v>
      </c>
      <c r="I18" s="2" t="s">
        <v>40</v>
      </c>
      <c r="J18" s="10">
        <v>46079</v>
      </c>
      <c r="K18" s="5">
        <f t="shared" ca="1" si="1"/>
        <v>-117</v>
      </c>
      <c r="L18" s="10"/>
      <c r="M18" s="7">
        <v>0</v>
      </c>
      <c r="N18" s="5" t="str">
        <f t="shared" si="2"/>
        <v/>
      </c>
      <c r="O18" s="11" t="s">
        <v>93</v>
      </c>
    </row>
    <row r="19" spans="1:15" ht="33.950000000000003" customHeight="1" x14ac:dyDescent="0.25">
      <c r="A19" s="13" t="str">
        <f t="shared" si="0"/>
        <v>M-2026-014</v>
      </c>
      <c r="B19" s="14">
        <v>46077</v>
      </c>
      <c r="C19" s="15" t="s">
        <v>94</v>
      </c>
      <c r="D19" s="4" t="s">
        <v>55</v>
      </c>
      <c r="E19" s="15" t="s">
        <v>95</v>
      </c>
      <c r="F19" s="16" t="s">
        <v>37</v>
      </c>
      <c r="G19" s="16" t="s">
        <v>38</v>
      </c>
      <c r="H19" s="15" t="s">
        <v>59</v>
      </c>
      <c r="I19" s="3" t="s">
        <v>70</v>
      </c>
      <c r="J19" s="14">
        <v>46084</v>
      </c>
      <c r="K19" s="4">
        <f t="shared" ca="1" si="1"/>
        <v>-112</v>
      </c>
      <c r="L19" s="14"/>
      <c r="M19" s="6">
        <v>480</v>
      </c>
      <c r="N19" s="4" t="str">
        <f t="shared" si="2"/>
        <v/>
      </c>
      <c r="O19" s="15" t="s">
        <v>96</v>
      </c>
    </row>
    <row r="20" spans="1:15" ht="33.950000000000003" customHeight="1" x14ac:dyDescent="0.25">
      <c r="A20" s="9" t="str">
        <f t="shared" si="0"/>
        <v>M-2026-015</v>
      </c>
      <c r="B20" s="10">
        <v>46080</v>
      </c>
      <c r="C20" s="11" t="s">
        <v>97</v>
      </c>
      <c r="D20" s="5" t="s">
        <v>63</v>
      </c>
      <c r="E20" s="11" t="s">
        <v>98</v>
      </c>
      <c r="F20" s="12" t="s">
        <v>29</v>
      </c>
      <c r="G20" s="12" t="s">
        <v>58</v>
      </c>
      <c r="H20" s="11" t="s">
        <v>39</v>
      </c>
      <c r="I20" s="2" t="s">
        <v>32</v>
      </c>
      <c r="J20" s="10">
        <v>46096</v>
      </c>
      <c r="K20" s="5">
        <f t="shared" ca="1" si="1"/>
        <v>-100</v>
      </c>
      <c r="L20" s="10"/>
      <c r="M20" s="7">
        <v>350</v>
      </c>
      <c r="N20" s="5" t="str">
        <f t="shared" si="2"/>
        <v/>
      </c>
      <c r="O20" s="11" t="s">
        <v>99</v>
      </c>
    </row>
    <row r="21" spans="1:15" ht="33.950000000000003" customHeight="1" x14ac:dyDescent="0.25">
      <c r="A21" s="13" t="str">
        <f t="shared" si="0"/>
        <v>M-2026-016</v>
      </c>
      <c r="B21" s="14">
        <v>46083</v>
      </c>
      <c r="C21" s="15" t="s">
        <v>100</v>
      </c>
      <c r="D21" s="4" t="s">
        <v>67</v>
      </c>
      <c r="E21" s="15" t="s">
        <v>101</v>
      </c>
      <c r="F21" s="16" t="s">
        <v>57</v>
      </c>
      <c r="G21" s="16" t="s">
        <v>102</v>
      </c>
      <c r="H21" s="15" t="s">
        <v>69</v>
      </c>
      <c r="I21" s="3" t="s">
        <v>70</v>
      </c>
      <c r="J21" s="14">
        <v>46090</v>
      </c>
      <c r="K21" s="4" t="str">
        <f t="shared" ca="1" si="1"/>
        <v/>
      </c>
      <c r="L21" s="14"/>
      <c r="M21" s="6">
        <v>0</v>
      </c>
      <c r="N21" s="4" t="str">
        <f t="shared" si="2"/>
        <v/>
      </c>
      <c r="O21" s="15" t="s">
        <v>103</v>
      </c>
    </row>
    <row r="22" spans="1:15" ht="33.950000000000003" customHeight="1" x14ac:dyDescent="0.25">
      <c r="A22" s="9" t="str">
        <f t="shared" si="0"/>
        <v>M-2026-017</v>
      </c>
      <c r="B22" s="10">
        <v>46086</v>
      </c>
      <c r="C22" s="11" t="s">
        <v>104</v>
      </c>
      <c r="D22" s="5" t="s">
        <v>73</v>
      </c>
      <c r="E22" s="11" t="s">
        <v>105</v>
      </c>
      <c r="F22" s="12" t="s">
        <v>29</v>
      </c>
      <c r="G22" s="12" t="s">
        <v>38</v>
      </c>
      <c r="H22" s="11" t="s">
        <v>51</v>
      </c>
      <c r="I22" s="2" t="s">
        <v>52</v>
      </c>
      <c r="J22" s="10">
        <v>46100</v>
      </c>
      <c r="K22" s="5">
        <f t="shared" ca="1" si="1"/>
        <v>-96</v>
      </c>
      <c r="L22" s="10"/>
      <c r="M22" s="7">
        <v>90</v>
      </c>
      <c r="N22" s="5" t="str">
        <f t="shared" si="2"/>
        <v/>
      </c>
      <c r="O22" s="11" t="s">
        <v>106</v>
      </c>
    </row>
    <row r="23" spans="1:15" ht="33.950000000000003" customHeight="1" x14ac:dyDescent="0.25">
      <c r="A23" s="13" t="str">
        <f t="shared" si="0"/>
        <v>M-2026-018</v>
      </c>
      <c r="B23" s="14">
        <v>46090</v>
      </c>
      <c r="C23" s="15" t="s">
        <v>107</v>
      </c>
      <c r="D23" s="4" t="s">
        <v>79</v>
      </c>
      <c r="E23" s="15" t="s">
        <v>108</v>
      </c>
      <c r="F23" s="16" t="s">
        <v>37</v>
      </c>
      <c r="G23" s="16" t="s">
        <v>58</v>
      </c>
      <c r="H23" s="15" t="s">
        <v>39</v>
      </c>
      <c r="I23" s="3" t="s">
        <v>40</v>
      </c>
      <c r="J23" s="14">
        <v>46111</v>
      </c>
      <c r="K23" s="4">
        <f t="shared" ca="1" si="1"/>
        <v>-85</v>
      </c>
      <c r="L23" s="14"/>
      <c r="M23" s="6">
        <v>700</v>
      </c>
      <c r="N23" s="4" t="str">
        <f t="shared" si="2"/>
        <v/>
      </c>
      <c r="O23" s="15" t="s">
        <v>109</v>
      </c>
    </row>
    <row r="24" spans="1:15" ht="30" customHeight="1" x14ac:dyDescent="0.25">
      <c r="A24" s="9" t="str">
        <f t="shared" si="0"/>
        <v>M-2026-019</v>
      </c>
      <c r="B24" s="10"/>
      <c r="C24" s="11"/>
      <c r="D24" s="5"/>
      <c r="E24" s="11"/>
      <c r="F24" s="12"/>
      <c r="G24" s="12"/>
      <c r="H24" s="11"/>
      <c r="I24" s="2"/>
      <c r="J24" s="10"/>
      <c r="K24" s="5" t="str">
        <f t="shared" ca="1" si="1"/>
        <v/>
      </c>
      <c r="L24" s="10"/>
      <c r="M24" s="7"/>
      <c r="N24" s="5" t="str">
        <f t="shared" si="2"/>
        <v/>
      </c>
      <c r="O24" s="11"/>
    </row>
    <row r="25" spans="1:15" ht="30" customHeight="1" x14ac:dyDescent="0.25">
      <c r="A25" s="13" t="str">
        <f t="shared" si="0"/>
        <v>M-2026-020</v>
      </c>
      <c r="B25" s="14"/>
      <c r="C25" s="15"/>
      <c r="D25" s="4"/>
      <c r="E25" s="15"/>
      <c r="F25" s="16"/>
      <c r="G25" s="16"/>
      <c r="H25" s="15"/>
      <c r="I25" s="3"/>
      <c r="J25" s="14"/>
      <c r="K25" s="4" t="str">
        <f t="shared" ca="1" si="1"/>
        <v/>
      </c>
      <c r="L25" s="14"/>
      <c r="M25" s="6"/>
      <c r="N25" s="4" t="str">
        <f t="shared" si="2"/>
        <v/>
      </c>
      <c r="O25" s="15"/>
    </row>
    <row r="26" spans="1:15" ht="30" customHeight="1" x14ac:dyDescent="0.25">
      <c r="A26" s="9" t="str">
        <f t="shared" si="0"/>
        <v>M-2026-021</v>
      </c>
      <c r="B26" s="10"/>
      <c r="C26" s="11"/>
      <c r="D26" s="5"/>
      <c r="E26" s="11"/>
      <c r="F26" s="12"/>
      <c r="G26" s="12"/>
      <c r="H26" s="11"/>
      <c r="I26" s="2"/>
      <c r="J26" s="10"/>
      <c r="K26" s="5" t="str">
        <f t="shared" ca="1" si="1"/>
        <v/>
      </c>
      <c r="L26" s="10"/>
      <c r="M26" s="7"/>
      <c r="N26" s="5" t="str">
        <f t="shared" si="2"/>
        <v/>
      </c>
      <c r="O26" s="11"/>
    </row>
    <row r="27" spans="1:15" ht="30" customHeight="1" x14ac:dyDescent="0.25">
      <c r="A27" s="13" t="str">
        <f t="shared" si="0"/>
        <v>M-2026-022</v>
      </c>
      <c r="B27" s="14"/>
      <c r="C27" s="15"/>
      <c r="D27" s="4"/>
      <c r="E27" s="15"/>
      <c r="F27" s="16"/>
      <c r="G27" s="16"/>
      <c r="H27" s="15"/>
      <c r="I27" s="3"/>
      <c r="J27" s="14"/>
      <c r="K27" s="4" t="str">
        <f t="shared" ca="1" si="1"/>
        <v/>
      </c>
      <c r="L27" s="14"/>
      <c r="M27" s="6"/>
      <c r="N27" s="4" t="str">
        <f t="shared" si="2"/>
        <v/>
      </c>
      <c r="O27" s="15"/>
    </row>
    <row r="28" spans="1:15" ht="30" customHeight="1" x14ac:dyDescent="0.25">
      <c r="A28" s="9" t="str">
        <f t="shared" si="0"/>
        <v>M-2026-023</v>
      </c>
      <c r="B28" s="10"/>
      <c r="C28" s="11"/>
      <c r="D28" s="5"/>
      <c r="E28" s="11"/>
      <c r="F28" s="12"/>
      <c r="G28" s="12"/>
      <c r="H28" s="11"/>
      <c r="I28" s="2"/>
      <c r="J28" s="10"/>
      <c r="K28" s="5" t="str">
        <f t="shared" ca="1" si="1"/>
        <v/>
      </c>
      <c r="L28" s="10"/>
      <c r="M28" s="7"/>
      <c r="N28" s="5" t="str">
        <f t="shared" si="2"/>
        <v/>
      </c>
      <c r="O28" s="11"/>
    </row>
    <row r="29" spans="1:15" ht="30" customHeight="1" x14ac:dyDescent="0.25">
      <c r="A29" s="13" t="str">
        <f t="shared" si="0"/>
        <v>M-2026-024</v>
      </c>
      <c r="B29" s="14"/>
      <c r="C29" s="15"/>
      <c r="D29" s="4"/>
      <c r="E29" s="15"/>
      <c r="F29" s="16"/>
      <c r="G29" s="16"/>
      <c r="H29" s="15"/>
      <c r="I29" s="3"/>
      <c r="J29" s="14"/>
      <c r="K29" s="4" t="str">
        <f t="shared" ca="1" si="1"/>
        <v/>
      </c>
      <c r="L29" s="14"/>
      <c r="M29" s="6"/>
      <c r="N29" s="4" t="str">
        <f t="shared" si="2"/>
        <v/>
      </c>
      <c r="O29" s="15"/>
    </row>
    <row r="30" spans="1:15" ht="30" customHeight="1" x14ac:dyDescent="0.25">
      <c r="A30" s="9" t="str">
        <f t="shared" si="0"/>
        <v>M-2026-025</v>
      </c>
      <c r="B30" s="10"/>
      <c r="C30" s="11"/>
      <c r="D30" s="5"/>
      <c r="E30" s="11"/>
      <c r="F30" s="12"/>
      <c r="G30" s="12"/>
      <c r="H30" s="11"/>
      <c r="I30" s="2"/>
      <c r="J30" s="10"/>
      <c r="K30" s="5" t="str">
        <f t="shared" ca="1" si="1"/>
        <v/>
      </c>
      <c r="L30" s="10"/>
      <c r="M30" s="7"/>
      <c r="N30" s="5" t="str">
        <f t="shared" si="2"/>
        <v/>
      </c>
      <c r="O30" s="11"/>
    </row>
    <row r="31" spans="1:15" ht="30" customHeight="1" x14ac:dyDescent="0.25">
      <c r="A31" s="13" t="str">
        <f t="shared" si="0"/>
        <v>M-2026-026</v>
      </c>
      <c r="B31" s="14"/>
      <c r="C31" s="15"/>
      <c r="D31" s="4"/>
      <c r="E31" s="15"/>
      <c r="F31" s="16"/>
      <c r="G31" s="16"/>
      <c r="H31" s="15"/>
      <c r="I31" s="3"/>
      <c r="J31" s="14"/>
      <c r="K31" s="4" t="str">
        <f t="shared" ca="1" si="1"/>
        <v/>
      </c>
      <c r="L31" s="14"/>
      <c r="M31" s="6"/>
      <c r="N31" s="4" t="str">
        <f t="shared" si="2"/>
        <v/>
      </c>
      <c r="O31" s="15"/>
    </row>
    <row r="32" spans="1:15" ht="30" customHeight="1" x14ac:dyDescent="0.25">
      <c r="A32" s="9" t="str">
        <f t="shared" si="0"/>
        <v>M-2026-027</v>
      </c>
      <c r="B32" s="10"/>
      <c r="C32" s="11"/>
      <c r="D32" s="5"/>
      <c r="E32" s="11"/>
      <c r="F32" s="12"/>
      <c r="G32" s="12"/>
      <c r="H32" s="11"/>
      <c r="I32" s="2"/>
      <c r="J32" s="10"/>
      <c r="K32" s="5" t="str">
        <f t="shared" ca="1" si="1"/>
        <v/>
      </c>
      <c r="L32" s="10"/>
      <c r="M32" s="7"/>
      <c r="N32" s="5" t="str">
        <f t="shared" si="2"/>
        <v/>
      </c>
      <c r="O32" s="11"/>
    </row>
    <row r="33" spans="1:15" ht="30" customHeight="1" x14ac:dyDescent="0.25">
      <c r="A33" s="13" t="str">
        <f t="shared" si="0"/>
        <v>M-2026-028</v>
      </c>
      <c r="B33" s="14"/>
      <c r="C33" s="15"/>
      <c r="D33" s="4"/>
      <c r="E33" s="15"/>
      <c r="F33" s="16"/>
      <c r="G33" s="16"/>
      <c r="H33" s="15"/>
      <c r="I33" s="3"/>
      <c r="J33" s="14"/>
      <c r="K33" s="4" t="str">
        <f t="shared" ca="1" si="1"/>
        <v/>
      </c>
      <c r="L33" s="14"/>
      <c r="M33" s="6"/>
      <c r="N33" s="4" t="str">
        <f t="shared" si="2"/>
        <v/>
      </c>
      <c r="O33" s="15"/>
    </row>
    <row r="34" spans="1:15" ht="30" customHeight="1" x14ac:dyDescent="0.25">
      <c r="A34" s="9" t="str">
        <f t="shared" si="0"/>
        <v>M-2026-029</v>
      </c>
      <c r="B34" s="10"/>
      <c r="C34" s="11"/>
      <c r="D34" s="5"/>
      <c r="E34" s="11"/>
      <c r="F34" s="12"/>
      <c r="G34" s="12"/>
      <c r="H34" s="11"/>
      <c r="I34" s="2"/>
      <c r="J34" s="10"/>
      <c r="K34" s="5" t="str">
        <f t="shared" ca="1" si="1"/>
        <v/>
      </c>
      <c r="L34" s="10"/>
      <c r="M34" s="7"/>
      <c r="N34" s="5" t="str">
        <f t="shared" si="2"/>
        <v/>
      </c>
      <c r="O34" s="11"/>
    </row>
    <row r="35" spans="1:15" ht="30" customHeight="1" x14ac:dyDescent="0.25">
      <c r="A35" s="13" t="str">
        <f t="shared" si="0"/>
        <v>M-2026-030</v>
      </c>
      <c r="B35" s="14"/>
      <c r="C35" s="15"/>
      <c r="D35" s="4"/>
      <c r="E35" s="15"/>
      <c r="F35" s="16"/>
      <c r="G35" s="16"/>
      <c r="H35" s="15"/>
      <c r="I35" s="3"/>
      <c r="J35" s="14"/>
      <c r="K35" s="4" t="str">
        <f t="shared" ca="1" si="1"/>
        <v/>
      </c>
      <c r="L35" s="14"/>
      <c r="M35" s="6"/>
      <c r="N35" s="4" t="str">
        <f t="shared" si="2"/>
        <v/>
      </c>
      <c r="O35" s="15"/>
    </row>
    <row r="36" spans="1:15" ht="30" customHeight="1" x14ac:dyDescent="0.25">
      <c r="A36" s="9" t="str">
        <f t="shared" si="0"/>
        <v>M-2026-031</v>
      </c>
      <c r="B36" s="10"/>
      <c r="C36" s="11"/>
      <c r="D36" s="5"/>
      <c r="E36" s="11"/>
      <c r="F36" s="12"/>
      <c r="G36" s="12"/>
      <c r="H36" s="11"/>
      <c r="I36" s="2"/>
      <c r="J36" s="10"/>
      <c r="K36" s="5" t="str">
        <f t="shared" ca="1" si="1"/>
        <v/>
      </c>
      <c r="L36" s="10"/>
      <c r="M36" s="7"/>
      <c r="N36" s="5" t="str">
        <f t="shared" si="2"/>
        <v/>
      </c>
      <c r="O36" s="11"/>
    </row>
    <row r="37" spans="1:15" ht="30" customHeight="1" x14ac:dyDescent="0.25">
      <c r="A37" s="13" t="str">
        <f t="shared" si="0"/>
        <v>M-2026-032</v>
      </c>
      <c r="B37" s="14"/>
      <c r="C37" s="15"/>
      <c r="D37" s="4"/>
      <c r="E37" s="15"/>
      <c r="F37" s="16"/>
      <c r="G37" s="16"/>
      <c r="H37" s="15"/>
      <c r="I37" s="3"/>
      <c r="J37" s="14"/>
      <c r="K37" s="4" t="str">
        <f t="shared" ca="1" si="1"/>
        <v/>
      </c>
      <c r="L37" s="14"/>
      <c r="M37" s="6"/>
      <c r="N37" s="4" t="str">
        <f t="shared" si="2"/>
        <v/>
      </c>
      <c r="O37" s="15"/>
    </row>
    <row r="38" spans="1:15" ht="30" customHeight="1" x14ac:dyDescent="0.25">
      <c r="A38" s="9" t="str">
        <f t="shared" ref="A38:A60" si="3">"M-2026-"&amp;TEXT(ROW()-5,"000")</f>
        <v>M-2026-033</v>
      </c>
      <c r="B38" s="10"/>
      <c r="C38" s="11"/>
      <c r="D38" s="5"/>
      <c r="E38" s="11"/>
      <c r="F38" s="12"/>
      <c r="G38" s="12"/>
      <c r="H38" s="11"/>
      <c r="I38" s="2"/>
      <c r="J38" s="10"/>
      <c r="K38" s="5" t="str">
        <f t="shared" ref="K38:K60" ca="1" si="4">IF(OR($J38="",$G38="Behoben",$G38="Geprüft",$G38="Abgelehnt"),"",$J38-TODAY())</f>
        <v/>
      </c>
      <c r="L38" s="10"/>
      <c r="M38" s="7"/>
      <c r="N38" s="5" t="str">
        <f t="shared" ref="N38:N60" si="5">IF($L38="","",$L38-$B38)</f>
        <v/>
      </c>
      <c r="O38" s="11"/>
    </row>
    <row r="39" spans="1:15" ht="30" customHeight="1" x14ac:dyDescent="0.25">
      <c r="A39" s="13" t="str">
        <f t="shared" si="3"/>
        <v>M-2026-034</v>
      </c>
      <c r="B39" s="14"/>
      <c r="C39" s="15"/>
      <c r="D39" s="4"/>
      <c r="E39" s="15"/>
      <c r="F39" s="16"/>
      <c r="G39" s="16"/>
      <c r="H39" s="15"/>
      <c r="I39" s="3"/>
      <c r="J39" s="14"/>
      <c r="K39" s="4" t="str">
        <f t="shared" ca="1" si="4"/>
        <v/>
      </c>
      <c r="L39" s="14"/>
      <c r="M39" s="6"/>
      <c r="N39" s="4" t="str">
        <f t="shared" si="5"/>
        <v/>
      </c>
      <c r="O39" s="15"/>
    </row>
    <row r="40" spans="1:15" ht="30" customHeight="1" x14ac:dyDescent="0.25">
      <c r="A40" s="9" t="str">
        <f t="shared" si="3"/>
        <v>M-2026-035</v>
      </c>
      <c r="B40" s="10"/>
      <c r="C40" s="11"/>
      <c r="D40" s="5"/>
      <c r="E40" s="11"/>
      <c r="F40" s="12"/>
      <c r="G40" s="12"/>
      <c r="H40" s="11"/>
      <c r="I40" s="2"/>
      <c r="J40" s="10"/>
      <c r="K40" s="5" t="str">
        <f t="shared" ca="1" si="4"/>
        <v/>
      </c>
      <c r="L40" s="10"/>
      <c r="M40" s="7"/>
      <c r="N40" s="5" t="str">
        <f t="shared" si="5"/>
        <v/>
      </c>
      <c r="O40" s="11"/>
    </row>
    <row r="41" spans="1:15" ht="30" customHeight="1" x14ac:dyDescent="0.25">
      <c r="A41" s="13" t="str">
        <f t="shared" si="3"/>
        <v>M-2026-036</v>
      </c>
      <c r="B41" s="14"/>
      <c r="C41" s="15"/>
      <c r="D41" s="4"/>
      <c r="E41" s="15"/>
      <c r="F41" s="16"/>
      <c r="G41" s="16"/>
      <c r="H41" s="15"/>
      <c r="I41" s="3"/>
      <c r="J41" s="14"/>
      <c r="K41" s="4" t="str">
        <f t="shared" ca="1" si="4"/>
        <v/>
      </c>
      <c r="L41" s="14"/>
      <c r="M41" s="6"/>
      <c r="N41" s="4" t="str">
        <f t="shared" si="5"/>
        <v/>
      </c>
      <c r="O41" s="15"/>
    </row>
    <row r="42" spans="1:15" ht="30" customHeight="1" x14ac:dyDescent="0.25">
      <c r="A42" s="9" t="str">
        <f t="shared" si="3"/>
        <v>M-2026-037</v>
      </c>
      <c r="B42" s="10"/>
      <c r="C42" s="11"/>
      <c r="D42" s="5"/>
      <c r="E42" s="11"/>
      <c r="F42" s="12"/>
      <c r="G42" s="12"/>
      <c r="H42" s="11"/>
      <c r="I42" s="2"/>
      <c r="J42" s="10"/>
      <c r="K42" s="5" t="str">
        <f t="shared" ca="1" si="4"/>
        <v/>
      </c>
      <c r="L42" s="10"/>
      <c r="M42" s="7"/>
      <c r="N42" s="5" t="str">
        <f t="shared" si="5"/>
        <v/>
      </c>
      <c r="O42" s="11"/>
    </row>
    <row r="43" spans="1:15" ht="30" customHeight="1" x14ac:dyDescent="0.25">
      <c r="A43" s="13" t="str">
        <f t="shared" si="3"/>
        <v>M-2026-038</v>
      </c>
      <c r="B43" s="14"/>
      <c r="C43" s="15"/>
      <c r="D43" s="4"/>
      <c r="E43" s="15"/>
      <c r="F43" s="16"/>
      <c r="G43" s="16"/>
      <c r="H43" s="15"/>
      <c r="I43" s="3"/>
      <c r="J43" s="14"/>
      <c r="K43" s="4" t="str">
        <f t="shared" ca="1" si="4"/>
        <v/>
      </c>
      <c r="L43" s="14"/>
      <c r="M43" s="6"/>
      <c r="N43" s="4" t="str">
        <f t="shared" si="5"/>
        <v/>
      </c>
      <c r="O43" s="15"/>
    </row>
    <row r="44" spans="1:15" ht="30" customHeight="1" x14ac:dyDescent="0.25">
      <c r="A44" s="9" t="str">
        <f t="shared" si="3"/>
        <v>M-2026-039</v>
      </c>
      <c r="B44" s="10"/>
      <c r="C44" s="11"/>
      <c r="D44" s="5"/>
      <c r="E44" s="11"/>
      <c r="F44" s="12"/>
      <c r="G44" s="12"/>
      <c r="H44" s="11"/>
      <c r="I44" s="2"/>
      <c r="J44" s="10"/>
      <c r="K44" s="5" t="str">
        <f t="shared" ca="1" si="4"/>
        <v/>
      </c>
      <c r="L44" s="10"/>
      <c r="M44" s="7"/>
      <c r="N44" s="5" t="str">
        <f t="shared" si="5"/>
        <v/>
      </c>
      <c r="O44" s="11"/>
    </row>
    <row r="45" spans="1:15" ht="30" customHeight="1" x14ac:dyDescent="0.25">
      <c r="A45" s="13" t="str">
        <f t="shared" si="3"/>
        <v>M-2026-040</v>
      </c>
      <c r="B45" s="14"/>
      <c r="C45" s="15"/>
      <c r="D45" s="4"/>
      <c r="E45" s="15"/>
      <c r="F45" s="16"/>
      <c r="G45" s="16"/>
      <c r="H45" s="15"/>
      <c r="I45" s="3"/>
      <c r="J45" s="14"/>
      <c r="K45" s="4" t="str">
        <f t="shared" ca="1" si="4"/>
        <v/>
      </c>
      <c r="L45" s="14"/>
      <c r="M45" s="6"/>
      <c r="N45" s="4" t="str">
        <f t="shared" si="5"/>
        <v/>
      </c>
      <c r="O45" s="15"/>
    </row>
    <row r="46" spans="1:15" ht="30" customHeight="1" x14ac:dyDescent="0.25">
      <c r="A46" s="9" t="str">
        <f t="shared" si="3"/>
        <v>M-2026-041</v>
      </c>
      <c r="B46" s="10"/>
      <c r="C46" s="11"/>
      <c r="D46" s="5"/>
      <c r="E46" s="11"/>
      <c r="F46" s="12"/>
      <c r="G46" s="12"/>
      <c r="H46" s="11"/>
      <c r="I46" s="2"/>
      <c r="J46" s="10"/>
      <c r="K46" s="5" t="str">
        <f t="shared" ca="1" si="4"/>
        <v/>
      </c>
      <c r="L46" s="10"/>
      <c r="M46" s="7"/>
      <c r="N46" s="5" t="str">
        <f t="shared" si="5"/>
        <v/>
      </c>
      <c r="O46" s="11"/>
    </row>
    <row r="47" spans="1:15" ht="30" customHeight="1" x14ac:dyDescent="0.25">
      <c r="A47" s="13" t="str">
        <f t="shared" si="3"/>
        <v>M-2026-042</v>
      </c>
      <c r="B47" s="14"/>
      <c r="C47" s="15"/>
      <c r="D47" s="4"/>
      <c r="E47" s="15"/>
      <c r="F47" s="16"/>
      <c r="G47" s="16"/>
      <c r="H47" s="15"/>
      <c r="I47" s="3"/>
      <c r="J47" s="14"/>
      <c r="K47" s="4" t="str">
        <f t="shared" ca="1" si="4"/>
        <v/>
      </c>
      <c r="L47" s="14"/>
      <c r="M47" s="6"/>
      <c r="N47" s="4" t="str">
        <f t="shared" si="5"/>
        <v/>
      </c>
      <c r="O47" s="15"/>
    </row>
    <row r="48" spans="1:15" ht="30" customHeight="1" x14ac:dyDescent="0.25">
      <c r="A48" s="9" t="str">
        <f t="shared" si="3"/>
        <v>M-2026-043</v>
      </c>
      <c r="B48" s="10"/>
      <c r="C48" s="11"/>
      <c r="D48" s="5"/>
      <c r="E48" s="11"/>
      <c r="F48" s="12"/>
      <c r="G48" s="12"/>
      <c r="H48" s="11"/>
      <c r="I48" s="2"/>
      <c r="J48" s="10"/>
      <c r="K48" s="5" t="str">
        <f t="shared" ca="1" si="4"/>
        <v/>
      </c>
      <c r="L48" s="10"/>
      <c r="M48" s="7"/>
      <c r="N48" s="5" t="str">
        <f t="shared" si="5"/>
        <v/>
      </c>
      <c r="O48" s="11"/>
    </row>
    <row r="49" spans="1:15" ht="30" customHeight="1" x14ac:dyDescent="0.25">
      <c r="A49" s="13" t="str">
        <f t="shared" si="3"/>
        <v>M-2026-044</v>
      </c>
      <c r="B49" s="14"/>
      <c r="C49" s="15"/>
      <c r="D49" s="4"/>
      <c r="E49" s="15"/>
      <c r="F49" s="16"/>
      <c r="G49" s="16"/>
      <c r="H49" s="15"/>
      <c r="I49" s="3"/>
      <c r="J49" s="14"/>
      <c r="K49" s="4" t="str">
        <f t="shared" ca="1" si="4"/>
        <v/>
      </c>
      <c r="L49" s="14"/>
      <c r="M49" s="6"/>
      <c r="N49" s="4" t="str">
        <f t="shared" si="5"/>
        <v/>
      </c>
      <c r="O49" s="15"/>
    </row>
    <row r="50" spans="1:15" ht="30" customHeight="1" x14ac:dyDescent="0.25">
      <c r="A50" s="9" t="str">
        <f t="shared" si="3"/>
        <v>M-2026-045</v>
      </c>
      <c r="B50" s="10"/>
      <c r="C50" s="11"/>
      <c r="D50" s="5"/>
      <c r="E50" s="11"/>
      <c r="F50" s="12"/>
      <c r="G50" s="12"/>
      <c r="H50" s="11"/>
      <c r="I50" s="2"/>
      <c r="J50" s="10"/>
      <c r="K50" s="5" t="str">
        <f t="shared" ca="1" si="4"/>
        <v/>
      </c>
      <c r="L50" s="10"/>
      <c r="M50" s="7"/>
      <c r="N50" s="5" t="str">
        <f t="shared" si="5"/>
        <v/>
      </c>
      <c r="O50" s="11"/>
    </row>
    <row r="51" spans="1:15" ht="30" customHeight="1" x14ac:dyDescent="0.25">
      <c r="A51" s="13" t="str">
        <f t="shared" si="3"/>
        <v>M-2026-046</v>
      </c>
      <c r="B51" s="14"/>
      <c r="C51" s="15"/>
      <c r="D51" s="4"/>
      <c r="E51" s="15"/>
      <c r="F51" s="16"/>
      <c r="G51" s="16"/>
      <c r="H51" s="15"/>
      <c r="I51" s="3"/>
      <c r="J51" s="14"/>
      <c r="K51" s="4" t="str">
        <f t="shared" ca="1" si="4"/>
        <v/>
      </c>
      <c r="L51" s="14"/>
      <c r="M51" s="6"/>
      <c r="N51" s="4" t="str">
        <f t="shared" si="5"/>
        <v/>
      </c>
      <c r="O51" s="15"/>
    </row>
    <row r="52" spans="1:15" ht="30" customHeight="1" x14ac:dyDescent="0.25">
      <c r="A52" s="9" t="str">
        <f t="shared" si="3"/>
        <v>M-2026-047</v>
      </c>
      <c r="B52" s="10"/>
      <c r="C52" s="11"/>
      <c r="D52" s="5"/>
      <c r="E52" s="11"/>
      <c r="F52" s="12"/>
      <c r="G52" s="12"/>
      <c r="H52" s="11"/>
      <c r="I52" s="2"/>
      <c r="J52" s="10"/>
      <c r="K52" s="5" t="str">
        <f t="shared" ca="1" si="4"/>
        <v/>
      </c>
      <c r="L52" s="10"/>
      <c r="M52" s="7"/>
      <c r="N52" s="5" t="str">
        <f t="shared" si="5"/>
        <v/>
      </c>
      <c r="O52" s="11"/>
    </row>
    <row r="53" spans="1:15" ht="30" customHeight="1" x14ac:dyDescent="0.25">
      <c r="A53" s="13" t="str">
        <f t="shared" si="3"/>
        <v>M-2026-048</v>
      </c>
      <c r="B53" s="14"/>
      <c r="C53" s="15"/>
      <c r="D53" s="4"/>
      <c r="E53" s="15"/>
      <c r="F53" s="16"/>
      <c r="G53" s="16"/>
      <c r="H53" s="15"/>
      <c r="I53" s="3"/>
      <c r="J53" s="14"/>
      <c r="K53" s="4" t="str">
        <f t="shared" ca="1" si="4"/>
        <v/>
      </c>
      <c r="L53" s="14"/>
      <c r="M53" s="6"/>
      <c r="N53" s="4" t="str">
        <f t="shared" si="5"/>
        <v/>
      </c>
      <c r="O53" s="15"/>
    </row>
    <row r="54" spans="1:15" ht="30" customHeight="1" x14ac:dyDescent="0.25">
      <c r="A54" s="9" t="str">
        <f t="shared" si="3"/>
        <v>M-2026-049</v>
      </c>
      <c r="B54" s="10"/>
      <c r="C54" s="11"/>
      <c r="D54" s="5"/>
      <c r="E54" s="11"/>
      <c r="F54" s="12"/>
      <c r="G54" s="12"/>
      <c r="H54" s="11"/>
      <c r="I54" s="2"/>
      <c r="J54" s="10"/>
      <c r="K54" s="5" t="str">
        <f t="shared" ca="1" si="4"/>
        <v/>
      </c>
      <c r="L54" s="10"/>
      <c r="M54" s="7"/>
      <c r="N54" s="5" t="str">
        <f t="shared" si="5"/>
        <v/>
      </c>
      <c r="O54" s="11"/>
    </row>
    <row r="55" spans="1:15" ht="30" customHeight="1" x14ac:dyDescent="0.25">
      <c r="A55" s="13" t="str">
        <f t="shared" si="3"/>
        <v>M-2026-050</v>
      </c>
      <c r="B55" s="14"/>
      <c r="C55" s="15"/>
      <c r="D55" s="4"/>
      <c r="E55" s="15"/>
      <c r="F55" s="16"/>
      <c r="G55" s="16"/>
      <c r="H55" s="15"/>
      <c r="I55" s="3"/>
      <c r="J55" s="14"/>
      <c r="K55" s="4" t="str">
        <f t="shared" ca="1" si="4"/>
        <v/>
      </c>
      <c r="L55" s="14"/>
      <c r="M55" s="6"/>
      <c r="N55" s="4" t="str">
        <f t="shared" si="5"/>
        <v/>
      </c>
      <c r="O55" s="15"/>
    </row>
    <row r="56" spans="1:15" ht="30" customHeight="1" x14ac:dyDescent="0.25">
      <c r="A56" s="9" t="str">
        <f t="shared" si="3"/>
        <v>M-2026-051</v>
      </c>
      <c r="B56" s="10"/>
      <c r="C56" s="11"/>
      <c r="D56" s="5"/>
      <c r="E56" s="11"/>
      <c r="F56" s="12"/>
      <c r="G56" s="12"/>
      <c r="H56" s="11"/>
      <c r="I56" s="2"/>
      <c r="J56" s="10"/>
      <c r="K56" s="5" t="str">
        <f t="shared" ca="1" si="4"/>
        <v/>
      </c>
      <c r="L56" s="10"/>
      <c r="M56" s="7"/>
      <c r="N56" s="5" t="str">
        <f t="shared" si="5"/>
        <v/>
      </c>
      <c r="O56" s="11"/>
    </row>
    <row r="57" spans="1:15" ht="30" customHeight="1" x14ac:dyDescent="0.25">
      <c r="A57" s="13" t="str">
        <f t="shared" si="3"/>
        <v>M-2026-052</v>
      </c>
      <c r="B57" s="14"/>
      <c r="C57" s="15"/>
      <c r="D57" s="4"/>
      <c r="E57" s="15"/>
      <c r="F57" s="16"/>
      <c r="G57" s="16"/>
      <c r="H57" s="15"/>
      <c r="I57" s="3"/>
      <c r="J57" s="14"/>
      <c r="K57" s="4" t="str">
        <f t="shared" ca="1" si="4"/>
        <v/>
      </c>
      <c r="L57" s="14"/>
      <c r="M57" s="6"/>
      <c r="N57" s="4" t="str">
        <f t="shared" si="5"/>
        <v/>
      </c>
      <c r="O57" s="15"/>
    </row>
    <row r="58" spans="1:15" ht="30" customHeight="1" x14ac:dyDescent="0.25">
      <c r="A58" s="9" t="str">
        <f t="shared" si="3"/>
        <v>M-2026-053</v>
      </c>
      <c r="B58" s="10"/>
      <c r="C58" s="11"/>
      <c r="D58" s="5"/>
      <c r="E58" s="11"/>
      <c r="F58" s="12"/>
      <c r="G58" s="12"/>
      <c r="H58" s="11"/>
      <c r="I58" s="2"/>
      <c r="J58" s="10"/>
      <c r="K58" s="5" t="str">
        <f t="shared" ca="1" si="4"/>
        <v/>
      </c>
      <c r="L58" s="10"/>
      <c r="M58" s="7"/>
      <c r="N58" s="5" t="str">
        <f t="shared" si="5"/>
        <v/>
      </c>
      <c r="O58" s="11"/>
    </row>
    <row r="59" spans="1:15" ht="30" customHeight="1" x14ac:dyDescent="0.25">
      <c r="A59" s="13" t="str">
        <f t="shared" si="3"/>
        <v>M-2026-054</v>
      </c>
      <c r="B59" s="14"/>
      <c r="C59" s="15"/>
      <c r="D59" s="4"/>
      <c r="E59" s="15"/>
      <c r="F59" s="16"/>
      <c r="G59" s="16"/>
      <c r="H59" s="15"/>
      <c r="I59" s="3"/>
      <c r="J59" s="14"/>
      <c r="K59" s="4" t="str">
        <f t="shared" ca="1" si="4"/>
        <v/>
      </c>
      <c r="L59" s="14"/>
      <c r="M59" s="6"/>
      <c r="N59" s="4" t="str">
        <f t="shared" si="5"/>
        <v/>
      </c>
      <c r="O59" s="15"/>
    </row>
    <row r="60" spans="1:15" ht="30" customHeight="1" x14ac:dyDescent="0.25">
      <c r="A60" s="9" t="str">
        <f t="shared" si="3"/>
        <v>M-2026-055</v>
      </c>
      <c r="B60" s="10"/>
      <c r="C60" s="11"/>
      <c r="D60" s="5"/>
      <c r="E60" s="11"/>
      <c r="F60" s="12"/>
      <c r="G60" s="12"/>
      <c r="H60" s="11"/>
      <c r="I60" s="2"/>
      <c r="J60" s="10"/>
      <c r="K60" s="5" t="str">
        <f t="shared" ca="1" si="4"/>
        <v/>
      </c>
      <c r="L60" s="10"/>
      <c r="M60" s="7"/>
      <c r="N60" s="5" t="str">
        <f t="shared" si="5"/>
        <v/>
      </c>
      <c r="O60" s="11"/>
    </row>
  </sheetData>
  <mergeCells count="2">
    <mergeCell ref="I1:O3"/>
    <mergeCell ref="A1:H3"/>
  </mergeCells>
  <conditionalFormatting sqref="F6:F60">
    <cfRule type="cellIs" dxfId="11" priority="6" operator="equal">
      <formula>"Niedrig"</formula>
    </cfRule>
    <cfRule type="cellIs" dxfId="10" priority="7" operator="equal">
      <formula>"Mittel"</formula>
    </cfRule>
    <cfRule type="cellIs" dxfId="9" priority="8" operator="equal">
      <formula>"Hoch"</formula>
    </cfRule>
    <cfRule type="cellIs" dxfId="8" priority="9" operator="equal">
      <formula>"Kritisch"</formula>
    </cfRule>
  </conditionalFormatting>
  <conditionalFormatting sqref="G6:G60">
    <cfRule type="cellIs" dxfId="7" priority="1" operator="equal">
      <formula>"Offen"</formula>
    </cfRule>
    <cfRule type="cellIs" dxfId="6" priority="2" operator="equal">
      <formula>"In Bearbeitung"</formula>
    </cfRule>
    <cfRule type="cellIs" dxfId="5" priority="3" operator="equal">
      <formula>"Behoben"</formula>
    </cfRule>
    <cfRule type="cellIs" dxfId="4" priority="4" operator="equal">
      <formula>"Geprüft"</formula>
    </cfRule>
    <cfRule type="cellIs" dxfId="3" priority="5" operator="equal">
      <formula>"Abgelehnt"</formula>
    </cfRule>
  </conditionalFormatting>
  <conditionalFormatting sqref="K6:K60">
    <cfRule type="cellIs" dxfId="2" priority="10" operator="lessThan">
      <formula>0</formula>
    </cfRule>
    <cfRule type="cellIs" dxfId="1" priority="11" operator="between">
      <formula>0</formula>
      <formula>3</formula>
    </cfRule>
    <cfRule type="expression" dxfId="0" priority="12">
      <formula>AND(ISNUMBER(K6),K6&gt;3)</formula>
    </cfRule>
  </conditionalFormatting>
  <pageMargins left="0.75" right="0.75" top="1" bottom="1" header="0.5" footer="0.5"/>
  <pageSetup fitToHeight="0" orientation="landscape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xr:uid="{00000000-0002-0000-0100-000000000000}">
          <x14:formula1>
            <xm:f>Stammdaten!$A$5:$A$14</xm:f>
          </x14:formula1>
          <xm:sqref>D6:D60</xm:sqref>
        </x14:dataValidation>
        <x14:dataValidation type="list" allowBlank="1" xr:uid="{00000000-0002-0000-0100-000001000000}">
          <x14:formula1>
            <xm:f>Stammdaten!$E$5:$E$8</xm:f>
          </x14:formula1>
          <xm:sqref>F6:F60</xm:sqref>
        </x14:dataValidation>
        <x14:dataValidation type="list" allowBlank="1" xr:uid="{00000000-0002-0000-0100-000002000000}">
          <x14:formula1>
            <xm:f>Stammdaten!$C$5:$C$9</xm:f>
          </x14:formula1>
          <xm:sqref>G6:G60</xm:sqref>
        </x14:dataValidation>
        <x14:dataValidation type="list" allowBlank="1" xr:uid="{00000000-0002-0000-0100-000003000000}">
          <x14:formula1>
            <xm:f>Stammdaten!$G$5:$G$12</xm:f>
          </x14:formula1>
          <xm:sqref>H6:H60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1B2A38"/>
    <pageSetUpPr fitToPage="1"/>
  </sheetPr>
  <dimension ref="A1:H45"/>
  <sheetViews>
    <sheetView showGridLines="0" workbookViewId="0">
      <selection sqref="A1:H1"/>
    </sheetView>
  </sheetViews>
  <sheetFormatPr baseColWidth="10" defaultColWidth="9.140625" defaultRowHeight="15" x14ac:dyDescent="0.25"/>
  <cols>
    <col min="1" max="1" width="22" customWidth="1"/>
    <col min="2" max="2" width="8" customWidth="1"/>
    <col min="3" max="3" width="16" customWidth="1"/>
    <col min="4" max="4" width="3" customWidth="1"/>
    <col min="5" max="5" width="13" customWidth="1"/>
    <col min="6" max="6" width="3" customWidth="1"/>
    <col min="7" max="7" width="26" customWidth="1"/>
    <col min="8" max="8" width="3" customWidth="1"/>
  </cols>
  <sheetData>
    <row r="1" spans="1:8" ht="21.95" customHeight="1" x14ac:dyDescent="0.25">
      <c r="A1" s="36" t="s">
        <v>110</v>
      </c>
      <c r="B1" s="18"/>
      <c r="C1" s="18"/>
      <c r="D1" s="18"/>
      <c r="E1" s="18"/>
      <c r="F1" s="18"/>
      <c r="G1" s="18"/>
      <c r="H1" s="18"/>
    </row>
    <row r="2" spans="1:8" ht="15.95" customHeight="1" x14ac:dyDescent="0.25">
      <c r="A2" s="35" t="s">
        <v>111</v>
      </c>
      <c r="B2" s="18"/>
      <c r="C2" s="18"/>
      <c r="D2" s="18"/>
      <c r="E2" s="18"/>
      <c r="F2" s="18"/>
      <c r="G2" s="18"/>
      <c r="H2" s="18"/>
    </row>
    <row r="4" spans="1:8" x14ac:dyDescent="0.25">
      <c r="A4" s="1" t="s">
        <v>112</v>
      </c>
      <c r="C4" s="1" t="s">
        <v>17</v>
      </c>
      <c r="E4" s="1" t="s">
        <v>16</v>
      </c>
      <c r="G4" s="1" t="s">
        <v>18</v>
      </c>
    </row>
    <row r="5" spans="1:8" x14ac:dyDescent="0.25">
      <c r="A5" s="2" t="s">
        <v>27</v>
      </c>
      <c r="C5" s="2" t="s">
        <v>58</v>
      </c>
      <c r="E5" s="2" t="s">
        <v>57</v>
      </c>
      <c r="G5" s="2" t="s">
        <v>31</v>
      </c>
    </row>
    <row r="6" spans="1:8" x14ac:dyDescent="0.25">
      <c r="A6" s="3" t="s">
        <v>55</v>
      </c>
      <c r="C6" s="3" t="s">
        <v>38</v>
      </c>
      <c r="E6" s="3" t="s">
        <v>29</v>
      </c>
      <c r="G6" s="3" t="s">
        <v>59</v>
      </c>
    </row>
    <row r="7" spans="1:8" x14ac:dyDescent="0.25">
      <c r="A7" s="2" t="s">
        <v>35</v>
      </c>
      <c r="C7" s="2" t="s">
        <v>30</v>
      </c>
      <c r="E7" s="2" t="s">
        <v>37</v>
      </c>
      <c r="G7" s="2" t="s">
        <v>39</v>
      </c>
    </row>
    <row r="8" spans="1:8" x14ac:dyDescent="0.25">
      <c r="A8" s="3" t="s">
        <v>79</v>
      </c>
      <c r="C8" s="3" t="s">
        <v>75</v>
      </c>
      <c r="E8" s="3" t="s">
        <v>45</v>
      </c>
      <c r="G8" s="3" t="s">
        <v>51</v>
      </c>
    </row>
    <row r="9" spans="1:8" x14ac:dyDescent="0.25">
      <c r="A9" s="2" t="s">
        <v>49</v>
      </c>
      <c r="C9" s="2" t="s">
        <v>102</v>
      </c>
      <c r="G9" s="2" t="s">
        <v>46</v>
      </c>
    </row>
    <row r="10" spans="1:8" x14ac:dyDescent="0.25">
      <c r="A10" s="3" t="s">
        <v>43</v>
      </c>
      <c r="G10" s="3" t="s">
        <v>69</v>
      </c>
    </row>
    <row r="11" spans="1:8" x14ac:dyDescent="0.25">
      <c r="A11" s="2" t="s">
        <v>67</v>
      </c>
      <c r="G11" s="2" t="s">
        <v>76</v>
      </c>
    </row>
    <row r="12" spans="1:8" x14ac:dyDescent="0.25">
      <c r="A12" s="3" t="s">
        <v>73</v>
      </c>
      <c r="G12" s="3" t="s">
        <v>113</v>
      </c>
    </row>
    <row r="13" spans="1:8" x14ac:dyDescent="0.25">
      <c r="A13" s="2" t="s">
        <v>63</v>
      </c>
    </row>
    <row r="14" spans="1:8" x14ac:dyDescent="0.25">
      <c r="A14" s="3" t="s">
        <v>114</v>
      </c>
    </row>
    <row r="17" spans="1:8" ht="21.95" customHeight="1" x14ac:dyDescent="0.25">
      <c r="A17" s="36" t="s">
        <v>115</v>
      </c>
      <c r="B17" s="18"/>
      <c r="C17" s="18"/>
      <c r="D17" s="18"/>
      <c r="E17" s="18"/>
      <c r="F17" s="18"/>
      <c r="G17" s="18"/>
      <c r="H17" s="18"/>
    </row>
    <row r="18" spans="1:8" x14ac:dyDescent="0.25">
      <c r="A18" s="35" t="s">
        <v>116</v>
      </c>
      <c r="B18" s="18"/>
      <c r="C18" s="18"/>
      <c r="D18" s="18"/>
      <c r="E18" s="18"/>
      <c r="F18" s="18"/>
      <c r="G18" s="18"/>
      <c r="H18" s="18"/>
    </row>
    <row r="20" spans="1:8" x14ac:dyDescent="0.25">
      <c r="A20" s="1" t="s">
        <v>17</v>
      </c>
      <c r="B20" s="1" t="s">
        <v>117</v>
      </c>
    </row>
    <row r="21" spans="1:8" x14ac:dyDescent="0.25">
      <c r="A21" s="3" t="s">
        <v>58</v>
      </c>
      <c r="B21" s="4">
        <f>COUNTIF(Mängelliste!$G$2:$G$60,A21)</f>
        <v>6</v>
      </c>
    </row>
    <row r="22" spans="1:8" x14ac:dyDescent="0.25">
      <c r="A22" s="2" t="s">
        <v>38</v>
      </c>
      <c r="B22" s="5">
        <f>COUNTIF(Mängelliste!$G$2:$G$60,A22)</f>
        <v>5</v>
      </c>
    </row>
    <row r="23" spans="1:8" x14ac:dyDescent="0.25">
      <c r="A23" s="3" t="s">
        <v>30</v>
      </c>
      <c r="B23" s="4">
        <f>COUNTIF(Mängelliste!$G$2:$G$60,A23)</f>
        <v>5</v>
      </c>
    </row>
    <row r="24" spans="1:8" x14ac:dyDescent="0.25">
      <c r="A24" s="2" t="s">
        <v>75</v>
      </c>
      <c r="B24" s="5">
        <f>COUNTIF(Mängelliste!$G$2:$G$60,A24)</f>
        <v>1</v>
      </c>
    </row>
    <row r="25" spans="1:8" x14ac:dyDescent="0.25">
      <c r="A25" s="3" t="s">
        <v>102</v>
      </c>
      <c r="B25" s="4">
        <f>COUNTIF(Mängelliste!$G$2:$G$60,A25)</f>
        <v>1</v>
      </c>
    </row>
    <row r="28" spans="1:8" x14ac:dyDescent="0.25">
      <c r="A28" s="1" t="s">
        <v>118</v>
      </c>
      <c r="B28" s="1" t="s">
        <v>117</v>
      </c>
      <c r="C28" s="1" t="s">
        <v>119</v>
      </c>
    </row>
    <row r="29" spans="1:8" x14ac:dyDescent="0.25">
      <c r="A29" s="3" t="s">
        <v>27</v>
      </c>
      <c r="B29" s="4">
        <f>COUNTIF(Mängelliste!$D$2:$D$60,A29)</f>
        <v>2</v>
      </c>
      <c r="C29" s="6">
        <f>SUMIF(Mängelliste!$D$2:$D$60,A29,Mängelliste!$M$2:$M$60)</f>
        <v>330</v>
      </c>
    </row>
    <row r="30" spans="1:8" x14ac:dyDescent="0.25">
      <c r="A30" s="2" t="s">
        <v>55</v>
      </c>
      <c r="B30" s="5">
        <f>COUNTIF(Mängelliste!$D$2:$D$60,A30)</f>
        <v>2</v>
      </c>
      <c r="C30" s="7">
        <f>SUMIF(Mängelliste!$D$2:$D$60,A30,Mängelliste!$M$2:$M$60)</f>
        <v>600</v>
      </c>
    </row>
    <row r="31" spans="1:8" x14ac:dyDescent="0.25">
      <c r="A31" s="3" t="s">
        <v>35</v>
      </c>
      <c r="B31" s="4">
        <f>COUNTIF(Mängelliste!$D$2:$D$60,A31)</f>
        <v>2</v>
      </c>
      <c r="C31" s="6">
        <f>SUMIF(Mängelliste!$D$2:$D$60,A31,Mängelliste!$M$2:$M$60)</f>
        <v>650</v>
      </c>
    </row>
    <row r="32" spans="1:8" x14ac:dyDescent="0.25">
      <c r="A32" s="2" t="s">
        <v>79</v>
      </c>
      <c r="B32" s="5">
        <f>COUNTIF(Mängelliste!$D$2:$D$60,A32)</f>
        <v>2</v>
      </c>
      <c r="C32" s="7">
        <f>SUMIF(Mängelliste!$D$2:$D$60,A32,Mängelliste!$M$2:$M$60)</f>
        <v>1550</v>
      </c>
    </row>
    <row r="33" spans="1:3" x14ac:dyDescent="0.25">
      <c r="A33" s="3" t="s">
        <v>49</v>
      </c>
      <c r="B33" s="4">
        <f>COUNTIF(Mängelliste!$D$2:$D$60,A33)</f>
        <v>2</v>
      </c>
      <c r="C33" s="6">
        <f>SUMIF(Mängelliste!$D$2:$D$60,A33,Mängelliste!$M$2:$M$60)</f>
        <v>1200</v>
      </c>
    </row>
    <row r="34" spans="1:3" x14ac:dyDescent="0.25">
      <c r="A34" s="2" t="s">
        <v>43</v>
      </c>
      <c r="B34" s="5">
        <f>COUNTIF(Mängelliste!$D$2:$D$60,A34)</f>
        <v>2</v>
      </c>
      <c r="C34" s="7">
        <f>SUMIF(Mängelliste!$D$2:$D$60,A34,Mängelliste!$M$2:$M$60)</f>
        <v>315</v>
      </c>
    </row>
    <row r="35" spans="1:3" x14ac:dyDescent="0.25">
      <c r="A35" s="3" t="s">
        <v>67</v>
      </c>
      <c r="B35" s="4">
        <f>COUNTIF(Mängelliste!$D$2:$D$60,A35)</f>
        <v>2</v>
      </c>
      <c r="C35" s="6">
        <f>SUMIF(Mängelliste!$D$2:$D$60,A35,Mängelliste!$M$2:$M$60)</f>
        <v>310</v>
      </c>
    </row>
    <row r="36" spans="1:3" x14ac:dyDescent="0.25">
      <c r="A36" s="2" t="s">
        <v>73</v>
      </c>
      <c r="B36" s="5">
        <f>COUNTIF(Mängelliste!$D$2:$D$60,A36)</f>
        <v>2</v>
      </c>
      <c r="C36" s="7">
        <f>SUMIF(Mängelliste!$D$2:$D$60,A36,Mängelliste!$M$2:$M$60)</f>
        <v>90</v>
      </c>
    </row>
    <row r="37" spans="1:3" x14ac:dyDescent="0.25">
      <c r="A37" s="3" t="s">
        <v>63</v>
      </c>
      <c r="B37" s="4">
        <f>COUNTIF(Mängelliste!$D$2:$D$60,A37)</f>
        <v>2</v>
      </c>
      <c r="C37" s="6">
        <f>SUMIF(Mängelliste!$D$2:$D$60,A37,Mängelliste!$M$2:$M$60)</f>
        <v>750</v>
      </c>
    </row>
    <row r="38" spans="1:3" x14ac:dyDescent="0.25">
      <c r="A38" s="2" t="s">
        <v>114</v>
      </c>
      <c r="B38" s="5">
        <f>COUNTIF(Mängelliste!$D$2:$D$60,A38)</f>
        <v>0</v>
      </c>
      <c r="C38" s="7">
        <f>SUMIF(Mängelliste!$D$2:$D$60,A38,Mängelliste!$M$2:$M$60)</f>
        <v>0</v>
      </c>
    </row>
    <row r="41" spans="1:3" x14ac:dyDescent="0.25">
      <c r="A41" s="1" t="s">
        <v>16</v>
      </c>
      <c r="B41" s="1" t="s">
        <v>117</v>
      </c>
    </row>
    <row r="42" spans="1:3" x14ac:dyDescent="0.25">
      <c r="A42" s="3" t="s">
        <v>57</v>
      </c>
      <c r="B42" s="4">
        <f>COUNTIF(Mängelliste!$F$2:$F$60,A42)</f>
        <v>3</v>
      </c>
    </row>
    <row r="43" spans="1:3" x14ac:dyDescent="0.25">
      <c r="A43" s="2" t="s">
        <v>29</v>
      </c>
      <c r="B43" s="5">
        <f>COUNTIF(Mängelliste!$F$2:$F$60,A43)</f>
        <v>6</v>
      </c>
    </row>
    <row r="44" spans="1:3" x14ac:dyDescent="0.25">
      <c r="A44" s="3" t="s">
        <v>37</v>
      </c>
      <c r="B44" s="4">
        <f>COUNTIF(Mängelliste!$F$2:$F$60,A44)</f>
        <v>6</v>
      </c>
    </row>
    <row r="45" spans="1:3" x14ac:dyDescent="0.25">
      <c r="A45" s="2" t="s">
        <v>45</v>
      </c>
      <c r="B45" s="5">
        <f>COUNTIF(Mängelliste!$F$2:$F$60,A45)</f>
        <v>3</v>
      </c>
    </row>
  </sheetData>
  <mergeCells count="4">
    <mergeCell ref="A18:H18"/>
    <mergeCell ref="A2:H2"/>
    <mergeCell ref="A17:H17"/>
    <mergeCell ref="A1:H1"/>
  </mergeCells>
  <pageMargins left="0.75" right="0.75" top="1" bottom="1" header="0.5" footer="0.5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4</vt:i4>
      </vt:variant>
    </vt:vector>
  </HeadingPairs>
  <TitlesOfParts>
    <vt:vector size="7" baseType="lpstr">
      <vt:lpstr>Dashboard</vt:lpstr>
      <vt:lpstr>Mängelliste</vt:lpstr>
      <vt:lpstr>Stammdaten</vt:lpstr>
      <vt:lpstr>Dashboard!Druckbereich</vt:lpstr>
      <vt:lpstr>Mängelliste!Druckbereich</vt:lpstr>
      <vt:lpstr>Stammdaten!Druckbereich</vt:lpstr>
      <vt:lpstr>Mängelliste!Drucktitel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Sergio Jiménez Canales</cp:lastModifiedBy>
  <dcterms:created xsi:type="dcterms:W3CDTF">2026-06-23T05:11:05Z</dcterms:created>
  <dcterms:modified xsi:type="dcterms:W3CDTF">2026-06-23T14:43:35Z</dcterms:modified>
</cp:coreProperties>
</file>