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30A20D60-7A00-4E6F-ACCE-2119EA608DF4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Bewertung" sheetId="1" r:id="rId1"/>
    <sheet name="Wirtschaftlichkeit" sheetId="2" r:id="rId2"/>
    <sheet name="Risikoanalyse" sheetId="3" r:id="rId3"/>
  </sheets>
  <definedNames>
    <definedName name="_xlnm.Print_Area" localSheetId="0">Bewertung!$A$1:$F$45</definedName>
    <definedName name="_xlnm.Print_Area" localSheetId="2">Risikoanalyse!$A$1:$I$31</definedName>
    <definedName name="_xlnm.Print_Area" localSheetId="1">Wirtschaftlichkeit!$A$1:$E$46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" i="1" l="1"/>
  <c r="F31" i="3"/>
  <c r="G31" i="3" s="1"/>
  <c r="A31" i="3"/>
  <c r="F30" i="3"/>
  <c r="G30" i="3" s="1"/>
  <c r="A30" i="3"/>
  <c r="F29" i="3"/>
  <c r="G29" i="3" s="1"/>
  <c r="A29" i="3"/>
  <c r="F28" i="3"/>
  <c r="G28" i="3" s="1"/>
  <c r="A28" i="3"/>
  <c r="F27" i="3"/>
  <c r="G27" i="3" s="1"/>
  <c r="A27" i="3"/>
  <c r="F26" i="3"/>
  <c r="G26" i="3" s="1"/>
  <c r="A26" i="3"/>
  <c r="F25" i="3"/>
  <c r="G25" i="3" s="1"/>
  <c r="A25" i="3"/>
  <c r="F24" i="3"/>
  <c r="G24" i="3" s="1"/>
  <c r="A24" i="3"/>
  <c r="F23" i="3"/>
  <c r="G23" i="3" s="1"/>
  <c r="A23" i="3"/>
  <c r="F22" i="3"/>
  <c r="G22" i="3" s="1"/>
  <c r="A22" i="3"/>
  <c r="G21" i="3"/>
  <c r="F21" i="3"/>
  <c r="A21" i="3"/>
  <c r="F20" i="3"/>
  <c r="G20" i="3" s="1"/>
  <c r="A20" i="3"/>
  <c r="G19" i="3"/>
  <c r="F19" i="3"/>
  <c r="A19" i="3"/>
  <c r="F18" i="3"/>
  <c r="G18" i="3" s="1"/>
  <c r="A18" i="3"/>
  <c r="F17" i="3"/>
  <c r="G17" i="3" s="1"/>
  <c r="A17" i="3"/>
  <c r="F16" i="3"/>
  <c r="G16" i="3" s="1"/>
  <c r="A16" i="3"/>
  <c r="F15" i="3"/>
  <c r="G15" i="3" s="1"/>
  <c r="A15" i="3"/>
  <c r="F14" i="3"/>
  <c r="G14" i="3" s="1"/>
  <c r="A14" i="3"/>
  <c r="F13" i="3"/>
  <c r="G13" i="3" s="1"/>
  <c r="A13" i="3"/>
  <c r="F12" i="3"/>
  <c r="G12" i="3" s="1"/>
  <c r="A12" i="3"/>
  <c r="G11" i="3"/>
  <c r="F11" i="3"/>
  <c r="A11" i="3"/>
  <c r="G10" i="3"/>
  <c r="F10" i="3"/>
  <c r="A10" i="3"/>
  <c r="F9" i="3"/>
  <c r="G9" i="3" s="1"/>
  <c r="A9" i="3"/>
  <c r="F8" i="3"/>
  <c r="G8" i="3" s="1"/>
  <c r="A8" i="3"/>
  <c r="F7" i="3"/>
  <c r="G7" i="3" s="1"/>
  <c r="A7" i="3"/>
  <c r="A3" i="3"/>
  <c r="E35" i="2"/>
  <c r="D29" i="2"/>
  <c r="E34" i="2" s="1"/>
  <c r="E36" i="2" s="1"/>
  <c r="C29" i="2"/>
  <c r="D34" i="2" s="1"/>
  <c r="D36" i="2" s="1"/>
  <c r="B29" i="2"/>
  <c r="C34" i="2" s="1"/>
  <c r="D22" i="2"/>
  <c r="C22" i="2"/>
  <c r="D35" i="2" s="1"/>
  <c r="B22" i="2"/>
  <c r="C35" i="2" s="1"/>
  <c r="B11" i="2"/>
  <c r="B13" i="2" s="1"/>
  <c r="A3" i="2"/>
  <c r="D40" i="1"/>
  <c r="F40" i="1" s="1"/>
  <c r="D36" i="1"/>
  <c r="F36" i="1" s="1"/>
  <c r="D32" i="1"/>
  <c r="F32" i="1" s="1"/>
  <c r="D28" i="1"/>
  <c r="F28" i="1" s="1"/>
  <c r="D24" i="1"/>
  <c r="F24" i="1" s="1"/>
  <c r="F42" i="1" s="1"/>
  <c r="D43" i="1" s="1"/>
  <c r="A1" i="1"/>
  <c r="B41" i="2" l="1"/>
  <c r="C36" i="2"/>
  <c r="B14" i="2"/>
  <c r="B42" i="2"/>
  <c r="B40" i="2" l="1"/>
  <c r="B43" i="2"/>
  <c r="D16" i="1" s="1"/>
  <c r="A16" i="1"/>
  <c r="B33" i="2"/>
  <c r="B36" i="2" s="1"/>
  <c r="B37" i="2" s="1"/>
  <c r="C37" i="2" s="1"/>
  <c r="D37" i="2" l="1"/>
  <c r="E37" i="2" s="1"/>
  <c r="B45" i="2" s="1"/>
  <c r="B44" i="2"/>
  <c r="C16" i="1" s="1"/>
</calcChain>
</file>

<file path=xl/sharedStrings.xml><?xml version="1.0" encoding="utf-8"?>
<sst xmlns="http://schemas.openxmlformats.org/spreadsheetml/2006/main" count="165" uniqueCount="142">
  <si>
    <t>Projektübersicht</t>
  </si>
  <si>
    <t>Projektname</t>
  </si>
  <si>
    <t>Errichtung einer Photovoltaikanlage am Betriebsstandort</t>
  </si>
  <si>
    <t>Branche / Bereich</t>
  </si>
  <si>
    <t>Facility Management &amp; Energie</t>
  </si>
  <si>
    <t>Auftraggeber</t>
  </si>
  <si>
    <t>Ahlborn Logistik GmbH</t>
  </si>
  <si>
    <t>Projektverantwortlicher</t>
  </si>
  <si>
    <t>Sandra Wittmann</t>
  </si>
  <si>
    <t>Kurzbeschreibung des Vorhabens</t>
  </si>
  <si>
    <t>Prüfung der Installation einer Photovoltaikanlage auf dem Dach des Logistikzentrums zur Reduzierung der Energiekosten und des betrieblichen CO₂-Ausstoßes.</t>
  </si>
  <si>
    <t>Geplanter Projektstart</t>
  </si>
  <si>
    <t>Geplante Umsetzungsdauer</t>
  </si>
  <si>
    <t>5 Monate (März – Juli 2026)</t>
  </si>
  <si>
    <t>Wirtschaftliche Kennzahlen im Überblick  (Details siehe Tabellenblatt „Wirtschaftlichkeit“)</t>
  </si>
  <si>
    <t>Investitionssumme</t>
  </si>
  <si>
    <t>Amortisationszeit</t>
  </si>
  <si>
    <t>Statischer ROI (3 Jahre)</t>
  </si>
  <si>
    <t>Machbarkeitsbewertung nach Kriterien</t>
  </si>
  <si>
    <t>Bewertungsskala 1–5: 1 = nicht erfüllt / großes Problem  ·  5 = vollständig erfüllt / kein Problem. Gewichtung × Ø Bewertung der Kategorie ergibt den gewichteten Beitrag zum Gesamtergebnis.</t>
  </si>
  <si>
    <t>Kategorie</t>
  </si>
  <si>
    <t>Gewichtung</t>
  </si>
  <si>
    <t>Kriterium</t>
  </si>
  <si>
    <t>Bewertung
(1–5)</t>
  </si>
  <si>
    <t>Kommentar</t>
  </si>
  <si>
    <t>Gewichteter
Beitrag</t>
  </si>
  <si>
    <t>1. Technische Machbarkeit</t>
  </si>
  <si>
    <t>Eignung der Dachflächen bzw. Standortgegebenheiten für die geplante Anlage</t>
  </si>
  <si>
    <t>Statik und Ausrichtung wurden vorab geprüft.</t>
  </si>
  <si>
    <t>Verfügbarkeit geeigneter Anlagentechnik und Komponenten</t>
  </si>
  <si>
    <t>Marktübliche Komponenten verfügbar.</t>
  </si>
  <si>
    <t>Technisches Know-how bzw. Unterstützung durch Fachbetriebe vorhanden</t>
  </si>
  <si>
    <t>Fachbetrieb für Montage bereits angefragt.</t>
  </si>
  <si>
    <t>Ø Bewertung der Kategorie</t>
  </si>
  <si>
    <t>2. Wirtschaftliche Machbarkeit</t>
  </si>
  <si>
    <t>Verhältnis von Investition zu erwarteter Einsparung</t>
  </si>
  <si>
    <t>Hohe Anfangsinvestition, siehe Wirtschaftlichkeitsanalyse.</t>
  </si>
  <si>
    <t>Finanzierbarkeit aus eigenen bzw. verfügbaren Mitteln</t>
  </si>
  <si>
    <t>Förderprogramm wird zusätzlich geprüft.</t>
  </si>
  <si>
    <t>Erwartete Amortisationszeit im Rahmen der Erwartungen</t>
  </si>
  <si>
    <t>Amortisation liegt über 3 Jahren.</t>
  </si>
  <si>
    <t>3. Rechtliche Machbarkeit</t>
  </si>
  <si>
    <t>Einhaltung baurechtlicher und energierechtlicher Vorgaben</t>
  </si>
  <si>
    <t>Keine besonderen Auflagen erkennbar.</t>
  </si>
  <si>
    <t>Erforderliche Genehmigungen sind erreichbar</t>
  </si>
  <si>
    <t>Anmeldung beim Netzbetreiber unkompliziert.</t>
  </si>
  <si>
    <t>Vertragliche Bedingungen für Netzanschluss und Einspeisung sind klar</t>
  </si>
  <si>
    <t>Einspeisevertrag wird derzeit verhandelt.</t>
  </si>
  <si>
    <t>4. Organisatorische Machbarkeit</t>
  </si>
  <si>
    <t>Verantwortlichkeiten für Betrieb und Wartung sind festgelegt</t>
  </si>
  <si>
    <t>Facility Management übernimmt die Betreuung.</t>
  </si>
  <si>
    <t>Unterstützung durch Geschäftsleitung bzw. Stakeholder</t>
  </si>
  <si>
    <t>Grundsätzliche Zustimmung liegt vor.</t>
  </si>
  <si>
    <t>Auswirkungen auf den laufenden Betrieb während der Bauphase sind beherrschbar</t>
  </si>
  <si>
    <t>Montage außerhalb der Kernarbeitszeiten geplant.</t>
  </si>
  <si>
    <t>5. Zeitliche Machbarkeit</t>
  </si>
  <si>
    <t>Realistischer Zeitplan unter aktuellen Rahmenbedingungen</t>
  </si>
  <si>
    <t>Lieferzeiten der Module aktuell stabil.</t>
  </si>
  <si>
    <t>Keine kritischen Abhängigkeiten von Dritten mit hohem Verzögerungsrisiko</t>
  </si>
  <si>
    <t>Ein Hauptlieferant, Alternativen vorhanden.</t>
  </si>
  <si>
    <t>Pufferzeiten für unvorhergesehene Verzögerungen vorhanden</t>
  </si>
  <si>
    <t>3 Wochen Puffer im Zeitplan enthalten.</t>
  </si>
  <si>
    <t>GESAMTPUNKTZAHL (gewichtet, Skala 1–5)</t>
  </si>
  <si>
    <t>Empfehlung</t>
  </si>
  <si>
    <t>Diese Bewertung dient als strukturierte Entscheidungsgrundlage und ersetzt keine vertiefte Einzelprüfung der jeweiligen Fachbereiche.</t>
  </si>
  <si>
    <t>WIRTSCHAFTLICHKEITSANALYSE</t>
  </si>
  <si>
    <t>1. Investitionskosten (einmalig)</t>
  </si>
  <si>
    <t>Position</t>
  </si>
  <si>
    <t>Betrag</t>
  </si>
  <si>
    <t>Solarmodule &amp; Wechselrichter</t>
  </si>
  <si>
    <t>Montage &amp; Installation</t>
  </si>
  <si>
    <t>Planung &amp; technisches Gutachten</t>
  </si>
  <si>
    <t>Netzanschluss &amp; Genehmigungen</t>
  </si>
  <si>
    <t>Zwischensumme</t>
  </si>
  <si>
    <t>Pufferquote für Unvorhergesehenes</t>
  </si>
  <si>
    <t>Unvorhergesehenes (Puffer)</t>
  </si>
  <si>
    <t>SUMME INVESTITION</t>
  </si>
  <si>
    <t>2. Laufende Kosten pro Jahr</t>
  </si>
  <si>
    <t>Jahr 1</t>
  </si>
  <si>
    <t>Jahr 2</t>
  </si>
  <si>
    <t>Jahr 3</t>
  </si>
  <si>
    <t>Wartung &amp; Reinigung der Anlage</t>
  </si>
  <si>
    <t>Versicherung</t>
  </si>
  <si>
    <t>Rücklage für Wechselrichter-Austausch</t>
  </si>
  <si>
    <t>Sonstige Betriebskosten</t>
  </si>
  <si>
    <t>SUMME LAUFENDE KOSTEN</t>
  </si>
  <si>
    <t>3. Erwarteter Nutzen pro Jahr</t>
  </si>
  <si>
    <t>Einsparung durch Eigenverbrauch (Stromkosten)</t>
  </si>
  <si>
    <t>Einspeisevergütung für Überschussstrom</t>
  </si>
  <si>
    <t>Sonstiger Nutzen (z. B. Nachhaltigkeitsziele)</t>
  </si>
  <si>
    <t>SUMME NUTZEN</t>
  </si>
  <si>
    <t>4. Cashflow- und Rentabilitätsrechnung</t>
  </si>
  <si>
    <t>Jahr 0</t>
  </si>
  <si>
    <t>Investition</t>
  </si>
  <si>
    <t>Nutzen</t>
  </si>
  <si>
    <t>Laufende Kosten</t>
  </si>
  <si>
    <t>Netto-Cashflow</t>
  </si>
  <si>
    <t>Kumulierter Cashflow</t>
  </si>
  <si>
    <t>5. Kennzahlen</t>
  </si>
  <si>
    <t>Gesamtinvestition</t>
  </si>
  <si>
    <t>Gesamtnutzen (3 Jahre)</t>
  </si>
  <si>
    <t>Gesamte laufende Kosten (3 Jahre)</t>
  </si>
  <si>
    <t>Kumulierter Cashflow (3 Jahre)</t>
  </si>
  <si>
    <t>RISIKOANALYSE</t>
  </si>
  <si>
    <t>Bewertungsskala je 1–5 (Eintrittswahrscheinlichkeit und Auswirkung). Risikowert = Wahrscheinlichkeit × Auswirkung. Risikostufe: 1–4 Niedrig · 5–9 Mittel · 10–15 Hoch · 16–25 Kritisch.</t>
  </si>
  <si>
    <t>Nr.</t>
  </si>
  <si>
    <t>Risiko</t>
  </si>
  <si>
    <t>Eintritts-
wahrscheinlichkeit
(1–5)</t>
  </si>
  <si>
    <t>Auswirkung
(1–5)</t>
  </si>
  <si>
    <t>Risiko-
wert</t>
  </si>
  <si>
    <t>Risiko-
stufe</t>
  </si>
  <si>
    <t>Gegenmaßnahme</t>
  </si>
  <si>
    <t>Verantwortlich</t>
  </si>
  <si>
    <t>Preisschwankungen bei Solarmodulen und Komponenten</t>
  </si>
  <si>
    <t>Finanziell</t>
  </si>
  <si>
    <t>Frühzeitige Fixpreisangebote einholen und Bestellzeitpunkt absichern.</t>
  </si>
  <si>
    <t>Lieferverzögerung bei Solarmodulen</t>
  </si>
  <si>
    <t>Organisatorisch</t>
  </si>
  <si>
    <t>Lieferzeiten vertraglich absichern, alternative Lieferanten prüfen.</t>
  </si>
  <si>
    <t>Einkauf</t>
  </si>
  <si>
    <t>Eingeschränkte Tragfähigkeit der Dachkonstruktion</t>
  </si>
  <si>
    <t>Technisch</t>
  </si>
  <si>
    <t>Statische Prüfung durch Fachingenieur vor Baubeginn.</t>
  </si>
  <si>
    <t>Facility Management</t>
  </si>
  <si>
    <t>Verzögerte Genehmigung durch den Netzbetreiber</t>
  </si>
  <si>
    <t>Rechtlich</t>
  </si>
  <si>
    <t>Antrag frühzeitig stellen, Rückfragen zeitnah klären.</t>
  </si>
  <si>
    <t>Geringerer Stromertrag als kalkuliert</t>
  </si>
  <si>
    <t>Markt</t>
  </si>
  <si>
    <t>Ertragsprognose durch unabhängiges Gutachten absichern.</t>
  </si>
  <si>
    <t>Ausfall oder Defekt des Wechselrichters</t>
  </si>
  <si>
    <t>Wartungsvertrag mit Garantieverlängerung abschließen.</t>
  </si>
  <si>
    <t>Technischer Dienst</t>
  </si>
  <si>
    <t>Änderung der Einspeisevergütung durch gesetzliche Neuregelung</t>
  </si>
  <si>
    <t>Regelmäßige Marktbeobachtung, Verträge flexibel gestalten.</t>
  </si>
  <si>
    <t>Rechtsabteilung</t>
  </si>
  <si>
    <t>Beeinträchtigung des laufenden Betriebs während der Bauphase</t>
  </si>
  <si>
    <t>Bauarbeiten außerhalb der Hauptbetriebszeiten planen.</t>
  </si>
  <si>
    <t>Betriebsleitung</t>
  </si>
  <si>
    <t>Diebstahl oder Vandalismus an der Anlage</t>
  </si>
  <si>
    <t>Sonstiges</t>
  </si>
  <si>
    <t>Versicherung abschließen und Anlage zusätzlich sichern.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</si>
</sst>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&quot; €&quot;"/>
    <numFmt numFmtId="166" formatCode="0.00&quot; Jahre&quot;"/>
    <numFmt numFmtId="167" formatCode="0.0%"/>
  </numFmts>
  <fonts count="19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10.5"/>
      <color rgb="FFFFFFFF"/>
      <name val="Calibri"/>
      <charset val="1"/>
    </font>
    <font>
      <b/>
      <sz val="11"/>
      <color rgb="FFFFFFFF"/>
      <name val="Calibri"/>
      <charset val="1"/>
    </font>
    <font>
      <b/>
      <sz val="10"/>
      <color rgb="FF6B6A60"/>
      <name val="Calibri"/>
      <charset val="1"/>
    </font>
    <font>
      <b/>
      <sz val="11"/>
      <color rgb="FF21302A"/>
      <name val="Calibri"/>
      <charset val="1"/>
    </font>
    <font>
      <b/>
      <sz val="9.5"/>
      <color rgb="FFFFFFFF"/>
      <name val="Calibri"/>
      <charset val="1"/>
    </font>
    <font>
      <b/>
      <sz val="15"/>
      <color rgb="FFA3782F"/>
      <name val="Calibri"/>
      <charset val="1"/>
    </font>
    <font>
      <i/>
      <sz val="9"/>
      <color rgb="FF6B6A60"/>
      <name val="Calibri"/>
      <charset val="1"/>
    </font>
    <font>
      <b/>
      <sz val="10.5"/>
      <color rgb="FF2B4035"/>
      <name val="Calibri"/>
      <charset val="1"/>
    </font>
    <font>
      <b/>
      <sz val="11"/>
      <color rgb="FF2B4035"/>
      <name val="Calibri"/>
      <charset val="1"/>
    </font>
    <font>
      <sz val="10"/>
      <color rgb="FF21302A"/>
      <name val="Calibri"/>
      <charset val="1"/>
    </font>
    <font>
      <b/>
      <sz val="10.5"/>
      <color rgb="FF21302A"/>
      <name val="Calibri"/>
      <charset val="1"/>
    </font>
    <font>
      <b/>
      <sz val="12"/>
      <color rgb="FFFFFFFF"/>
      <name val="Calibri"/>
      <charset val="1"/>
    </font>
    <font>
      <b/>
      <sz val="15"/>
      <color rgb="FFFFFFFF"/>
      <name val="Calibri"/>
      <charset val="1"/>
    </font>
    <font>
      <b/>
      <sz val="19"/>
      <color rgb="FFFFFFFF"/>
      <name val="Calibri"/>
      <charset val="1"/>
    </font>
    <font>
      <b/>
      <sz val="10"/>
      <color rgb="FFFFFFFF"/>
      <name val="Calibri"/>
      <charset val="1"/>
    </font>
    <font>
      <b/>
      <sz val="10"/>
      <color rgb="FF21302A"/>
      <name val="Calibri"/>
      <charset val="1"/>
    </font>
    <font>
      <b/>
      <sz val="13"/>
      <color rgb="FFA3782F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2B4035"/>
        <bgColor rgb="FF21302A"/>
      </patternFill>
    </fill>
    <fill>
      <patternFill patternType="solid">
        <fgColor rgb="FFC9974C"/>
        <bgColor rgb="FFA3782F"/>
      </patternFill>
    </fill>
    <fill>
      <patternFill patternType="solid">
        <fgColor rgb="FF1C2B24"/>
        <bgColor rgb="FF21302A"/>
      </patternFill>
    </fill>
    <fill>
      <patternFill patternType="solid">
        <fgColor rgb="FFFFFFFF"/>
        <bgColor rgb="FFF6F4EE"/>
      </patternFill>
    </fill>
    <fill>
      <patternFill patternType="solid">
        <fgColor rgb="FFF6F4EE"/>
        <bgColor rgb="FFFFFFFF"/>
      </patternFill>
    </fill>
    <fill>
      <patternFill patternType="solid">
        <fgColor rgb="FFECE7DA"/>
        <bgColor rgb="FFD9E8D6"/>
      </patternFill>
    </fill>
    <fill>
      <patternFill patternType="solid">
        <fgColor rgb="FFA3782F"/>
        <bgColor rgb="FF8A5A12"/>
      </patternFill>
    </fill>
  </fills>
  <borders count="2">
    <border>
      <left/>
      <right/>
      <top/>
      <bottom/>
      <diagonal/>
    </border>
    <border>
      <left style="thin">
        <color rgb="FFDAD3C2"/>
      </left>
      <right style="thin">
        <color rgb="FFDAD3C2"/>
      </right>
      <top style="thin">
        <color rgb="FFDAD3C2"/>
      </top>
      <bottom style="thin">
        <color rgb="FFDAD3C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5" borderId="1" xfId="0" applyFont="1" applyFill="1" applyBorder="1" applyAlignment="1">
      <alignment horizontal="center" vertical="center" wrapText="1"/>
    </xf>
    <xf numFmtId="9" fontId="10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167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" fillId="6" borderId="1" xfId="0" applyNumberFormat="1" applyFont="1" applyFill="1" applyBorder="1"/>
    <xf numFmtId="0" fontId="5" fillId="5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/>
    <xf numFmtId="0" fontId="5" fillId="5" borderId="1" xfId="0" applyFont="1" applyFill="1" applyBorder="1"/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left" vertical="center" indent="1"/>
    </xf>
    <xf numFmtId="0" fontId="4" fillId="6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/>
    </xf>
    <xf numFmtId="166" fontId="7" fillId="7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 indent="1"/>
    </xf>
    <xf numFmtId="0" fontId="11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left" vertical="center" wrapText="1" indent="1"/>
    </xf>
    <xf numFmtId="2" fontId="12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 indent="1"/>
    </xf>
    <xf numFmtId="0" fontId="11" fillId="5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indent="1"/>
    </xf>
    <xf numFmtId="165" fontId="11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indent="1"/>
    </xf>
    <xf numFmtId="165" fontId="11" fillId="6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left" vertical="center" indent="1"/>
    </xf>
    <xf numFmtId="165" fontId="17" fillId="7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indent="1"/>
    </xf>
    <xf numFmtId="0" fontId="16" fillId="8" borderId="1" xfId="0" applyFont="1" applyFill="1" applyBorder="1" applyAlignment="1">
      <alignment horizontal="left" vertical="center" indent="1"/>
    </xf>
    <xf numFmtId="165" fontId="16" fillId="8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indent="1"/>
    </xf>
    <xf numFmtId="165" fontId="16" fillId="2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indent="1"/>
    </xf>
    <xf numFmtId="0" fontId="12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 indent="1"/>
    </xf>
    <xf numFmtId="9" fontId="10" fillId="5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indent="1"/>
    </xf>
    <xf numFmtId="0" fontId="0" fillId="2" borderId="1" xfId="0" applyFill="1" applyBorder="1"/>
    <xf numFmtId="0" fontId="5" fillId="6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9" fontId="11" fillId="6" borderId="1" xfId="0" applyNumberFormat="1" applyFont="1" applyFill="1" applyBorder="1" applyAlignment="1">
      <alignment horizontal="center" vertical="center"/>
    </xf>
    <xf numFmtId="165" fontId="3" fillId="8" borderId="1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5" fontId="18" fillId="6" borderId="1" xfId="0" applyNumberFormat="1" applyFont="1" applyFill="1" applyBorder="1" applyAlignment="1">
      <alignment horizontal="center" vertical="center"/>
    </xf>
    <xf numFmtId="167" fontId="18" fillId="6" borderId="1" xfId="0" applyNumberFormat="1" applyFont="1" applyFill="1" applyBorder="1" applyAlignment="1">
      <alignment horizontal="center" vertical="center"/>
    </xf>
    <xf numFmtId="166" fontId="18" fillId="5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8">
    <dxf>
      <font>
        <b/>
        <color rgb="FFA3201F"/>
        <name val="Calibri"/>
        <charset val="1"/>
      </font>
      <fill>
        <patternFill>
          <bgColor rgb="FFF4C7C7"/>
        </patternFill>
      </fill>
    </dxf>
    <dxf>
      <font>
        <b/>
        <color rgb="FF9A4A12"/>
        <name val="Calibri"/>
        <charset val="1"/>
      </font>
      <fill>
        <patternFill>
          <bgColor rgb="FFF8D2AE"/>
        </patternFill>
      </fill>
    </dxf>
    <dxf>
      <font>
        <b/>
        <color rgb="FF8A5A12"/>
        <name val="Calibri"/>
        <charset val="1"/>
      </font>
      <fill>
        <patternFill>
          <bgColor rgb="FFFBE6B3"/>
        </patternFill>
      </fill>
    </dxf>
    <dxf>
      <font>
        <b/>
        <color rgb="FF2E6B3E"/>
        <name val="Calibri"/>
        <charset val="1"/>
      </font>
      <fill>
        <patternFill>
          <bgColor rgb="FFD9E8D6"/>
        </patternFill>
      </fill>
    </dxf>
    <dxf>
      <font>
        <b/>
        <color rgb="FFA3201F"/>
        <name val="Calibri"/>
        <charset val="1"/>
      </font>
      <fill>
        <patternFill>
          <bgColor rgb="FFF4C7C7"/>
        </patternFill>
      </fill>
    </dxf>
    <dxf>
      <font>
        <b/>
        <color rgb="FF9A4A12"/>
        <name val="Calibri"/>
        <charset val="1"/>
      </font>
      <fill>
        <patternFill>
          <bgColor rgb="FFF8D2AE"/>
        </patternFill>
      </fill>
    </dxf>
    <dxf>
      <font>
        <b/>
        <color rgb="FF8A5A12"/>
        <name val="Calibri"/>
        <charset val="1"/>
      </font>
      <fill>
        <patternFill>
          <bgColor rgb="FFFBE6B3"/>
        </patternFill>
      </fill>
    </dxf>
    <dxf>
      <font>
        <b/>
        <color rgb="FF2E6B3E"/>
        <name val="Calibri"/>
        <charset val="1"/>
      </font>
      <fill>
        <patternFill>
          <bgColor rgb="FFD9E8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6B3E"/>
      <rgbColor rgb="FF000080"/>
      <rgbColor rgb="FFA3782F"/>
      <rgbColor rgb="FF800080"/>
      <rgbColor rgb="FF008080"/>
      <rgbColor rgb="FFDAD3C2"/>
      <rgbColor rgb="FF808080"/>
      <rgbColor rgb="FF9999FF"/>
      <rgbColor rgb="FFA3201F"/>
      <rgbColor rgb="FFF6F4EE"/>
      <rgbColor rgb="FFECE7DA"/>
      <rgbColor rgb="FF660066"/>
      <rgbColor rgb="FFFF8080"/>
      <rgbColor rgb="FF0066CC"/>
      <rgbColor rgb="FFF4C7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8D6"/>
      <rgbColor rgb="FFFBE6B3"/>
      <rgbColor rgb="FF99CCFF"/>
      <rgbColor rgb="FFFF99CC"/>
      <rgbColor rgb="FFCC99FF"/>
      <rgbColor rgb="FFF8D2AE"/>
      <rgbColor rgb="FF3366FF"/>
      <rgbColor rgb="FF33CCCC"/>
      <rgbColor rgb="FF99CC00"/>
      <rgbColor rgb="FFFFCC00"/>
      <rgbColor rgb="FFFF9900"/>
      <rgbColor rgb="FFFF6600"/>
      <rgbColor rgb="FF6B6A60"/>
      <rgbColor rgb="FFC9974C"/>
      <rgbColor rgb="FF2B4035"/>
      <rgbColor rgb="FF339966"/>
      <rgbColor rgb="FF003300"/>
      <rgbColor rgb="FF1C2B24"/>
      <rgbColor rgb="FF9A4A12"/>
      <rgbColor rgb="FF8A5A12"/>
      <rgbColor rgb="FF333399"/>
      <rgbColor rgb="FF2130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4035"/>
    <pageSetUpPr fitToPage="1"/>
  </sheetPr>
  <dimension ref="A1:F45"/>
  <sheetViews>
    <sheetView showGridLines="0" tabSelected="1" zoomScaleNormal="100" workbookViewId="0">
      <pane ySplit="4" topLeftCell="A18" activePane="bottomLeft" state="frozen"/>
      <selection pane="bottomLeft" activeCell="I27" sqref="I27"/>
    </sheetView>
  </sheetViews>
  <sheetFormatPr baseColWidth="10" defaultColWidth="8.7109375" defaultRowHeight="15" x14ac:dyDescent="0.25"/>
  <cols>
    <col min="1" max="1" width="28" customWidth="1"/>
    <col min="2" max="2" width="12" customWidth="1"/>
    <col min="3" max="3" width="44" customWidth="1"/>
    <col min="4" max="4" width="13" customWidth="1"/>
    <col min="5" max="5" width="28" customWidth="1"/>
    <col min="6" max="6" width="17" customWidth="1"/>
  </cols>
  <sheetData>
    <row r="1" spans="1:6" ht="21" customHeight="1" x14ac:dyDescent="0.25">
      <c r="A1" s="14" t="str">
        <f>"MACHBARKEITSSTUDIE  –  "&amp;B6</f>
        <v>MACHBARKEITSSTUDIE  –  Errichtung einer Photovoltaikanlage am Betriebsstandort</v>
      </c>
      <c r="B1" s="14"/>
      <c r="C1" s="14"/>
      <c r="D1" s="14"/>
      <c r="E1" s="14"/>
      <c r="F1" s="14"/>
    </row>
    <row r="2" spans="1:6" ht="21" customHeight="1" x14ac:dyDescent="0.25">
      <c r="A2" s="14"/>
      <c r="B2" s="14"/>
      <c r="C2" s="14"/>
      <c r="D2" s="14"/>
      <c r="E2" s="14"/>
      <c r="F2" s="14"/>
    </row>
    <row r="3" spans="1:6" ht="18.75" customHeight="1" x14ac:dyDescent="0.25">
      <c r="A3" s="13" t="str">
        <f ca="1">"Auftraggeber: "&amp;B8&amp;"     |     Verantwortlich: "&amp;B9&amp;"     |     Stand: "&amp;TEXT(TODAY(),"DD.MM.AAAA")</f>
        <v>Auftraggeber: Ahlborn Logistik GmbH     |     Verantwortlich: Sandra Wittmann     |     Stand: 23.06.2026</v>
      </c>
      <c r="B3" s="13"/>
      <c r="C3" s="13"/>
      <c r="D3" s="13"/>
      <c r="E3" s="13"/>
      <c r="F3" s="13"/>
    </row>
    <row r="4" spans="1:6" ht="6" customHeight="1" x14ac:dyDescent="0.25"/>
    <row r="5" spans="1:6" ht="19.5" customHeight="1" x14ac:dyDescent="0.25">
      <c r="A5" s="12" t="s">
        <v>0</v>
      </c>
      <c r="B5" s="12"/>
      <c r="C5" s="12"/>
      <c r="D5" s="12"/>
      <c r="E5" s="12"/>
      <c r="F5" s="12"/>
    </row>
    <row r="6" spans="1:6" ht="18" customHeight="1" x14ac:dyDescent="0.25">
      <c r="A6" s="15" t="s">
        <v>1</v>
      </c>
      <c r="B6" s="11" t="s">
        <v>2</v>
      </c>
      <c r="C6" s="11"/>
      <c r="D6" s="11"/>
      <c r="E6" s="11"/>
      <c r="F6" s="11"/>
    </row>
    <row r="7" spans="1:6" ht="18" customHeight="1" x14ac:dyDescent="0.25">
      <c r="A7" s="16" t="s">
        <v>3</v>
      </c>
      <c r="B7" s="10" t="s">
        <v>4</v>
      </c>
      <c r="C7" s="10"/>
      <c r="D7" s="10"/>
      <c r="E7" s="10"/>
      <c r="F7" s="10"/>
    </row>
    <row r="8" spans="1:6" ht="18" customHeight="1" x14ac:dyDescent="0.25">
      <c r="A8" s="15" t="s">
        <v>5</v>
      </c>
      <c r="B8" s="11" t="s">
        <v>6</v>
      </c>
      <c r="C8" s="11"/>
      <c r="D8" s="11"/>
      <c r="E8" s="11"/>
      <c r="F8" s="11"/>
    </row>
    <row r="9" spans="1:6" ht="18" customHeight="1" x14ac:dyDescent="0.25">
      <c r="A9" s="16" t="s">
        <v>7</v>
      </c>
      <c r="B9" s="10" t="s">
        <v>8</v>
      </c>
      <c r="C9" s="10"/>
      <c r="D9" s="10"/>
      <c r="E9" s="10"/>
      <c r="F9" s="10"/>
    </row>
    <row r="10" spans="1:6" ht="39.75" customHeight="1" x14ac:dyDescent="0.25">
      <c r="A10" s="17" t="s">
        <v>9</v>
      </c>
      <c r="B10" s="9" t="s">
        <v>10</v>
      </c>
      <c r="C10" s="9"/>
      <c r="D10" s="9"/>
      <c r="E10" s="9"/>
      <c r="F10" s="9"/>
    </row>
    <row r="11" spans="1:6" ht="18" customHeight="1" x14ac:dyDescent="0.25">
      <c r="A11" s="16" t="s">
        <v>11</v>
      </c>
      <c r="B11" s="8">
        <v>46082</v>
      </c>
      <c r="C11" s="8"/>
      <c r="D11" s="8"/>
      <c r="E11" s="8"/>
      <c r="F11" s="8"/>
    </row>
    <row r="12" spans="1:6" ht="18" customHeight="1" x14ac:dyDescent="0.25">
      <c r="A12" s="15" t="s">
        <v>12</v>
      </c>
      <c r="B12" s="11" t="s">
        <v>13</v>
      </c>
      <c r="C12" s="11"/>
      <c r="D12" s="11"/>
      <c r="E12" s="11"/>
      <c r="F12" s="11"/>
    </row>
    <row r="14" spans="1:6" ht="19.5" customHeight="1" x14ac:dyDescent="0.25">
      <c r="A14" s="12" t="s">
        <v>14</v>
      </c>
      <c r="B14" s="12"/>
      <c r="C14" s="12"/>
      <c r="D14" s="12"/>
      <c r="E14" s="12"/>
      <c r="F14" s="12"/>
    </row>
    <row r="15" spans="1:6" ht="18" customHeight="1" x14ac:dyDescent="0.25">
      <c r="A15" s="7" t="s">
        <v>15</v>
      </c>
      <c r="B15" s="7"/>
      <c r="C15" s="18" t="s">
        <v>16</v>
      </c>
      <c r="D15" s="7" t="s">
        <v>17</v>
      </c>
      <c r="E15" s="7"/>
      <c r="F15" s="7"/>
    </row>
    <row r="16" spans="1:6" ht="25.5" customHeight="1" x14ac:dyDescent="0.25">
      <c r="A16" s="6">
        <f>Wirtschaftlichkeit!B14</f>
        <v>124200</v>
      </c>
      <c r="B16" s="6"/>
      <c r="C16" s="19" t="str">
        <f>Wirtschaftlichkeit!B44</f>
        <v>&gt; 3 Jahre</v>
      </c>
      <c r="D16" s="5">
        <f>Wirtschaftlichkeit!B43</f>
        <v>0.6529790660225443</v>
      </c>
      <c r="E16" s="5"/>
      <c r="F16" s="5"/>
    </row>
    <row r="18" spans="1:6" ht="19.5" customHeight="1" x14ac:dyDescent="0.25">
      <c r="A18" s="12" t="s">
        <v>18</v>
      </c>
      <c r="B18" s="12"/>
      <c r="C18" s="12"/>
      <c r="D18" s="12"/>
      <c r="E18" s="12"/>
      <c r="F18" s="12"/>
    </row>
    <row r="19" spans="1:6" ht="15.75" customHeight="1" x14ac:dyDescent="0.25">
      <c r="A19" s="4" t="s">
        <v>19</v>
      </c>
      <c r="B19" s="4"/>
      <c r="C19" s="4"/>
      <c r="D19" s="4"/>
      <c r="E19" s="4"/>
      <c r="F19" s="4"/>
    </row>
    <row r="20" spans="1:6" ht="27.75" customHeight="1" x14ac:dyDescent="0.25">
      <c r="A20" s="20" t="s">
        <v>20</v>
      </c>
      <c r="B20" s="20" t="s">
        <v>21</v>
      </c>
      <c r="C20" s="20" t="s">
        <v>22</v>
      </c>
      <c r="D20" s="20" t="s">
        <v>23</v>
      </c>
      <c r="E20" s="20" t="s">
        <v>24</v>
      </c>
      <c r="F20" s="20" t="s">
        <v>25</v>
      </c>
    </row>
    <row r="21" spans="1:6" ht="30" customHeight="1" x14ac:dyDescent="0.25">
      <c r="A21" s="3" t="s">
        <v>26</v>
      </c>
      <c r="B21" s="2">
        <v>0.2</v>
      </c>
      <c r="C21" s="21" t="s">
        <v>27</v>
      </c>
      <c r="D21" s="22">
        <v>5</v>
      </c>
      <c r="E21" s="21" t="s">
        <v>28</v>
      </c>
      <c r="F21" s="23"/>
    </row>
    <row r="22" spans="1:6" ht="30" customHeight="1" x14ac:dyDescent="0.25">
      <c r="A22" s="3"/>
      <c r="B22" s="2"/>
      <c r="C22" s="21" t="s">
        <v>29</v>
      </c>
      <c r="D22" s="22">
        <v>4</v>
      </c>
      <c r="E22" s="21" t="s">
        <v>30</v>
      </c>
      <c r="F22" s="23"/>
    </row>
    <row r="23" spans="1:6" ht="30" customHeight="1" x14ac:dyDescent="0.25">
      <c r="A23" s="3"/>
      <c r="B23" s="2"/>
      <c r="C23" s="21" t="s">
        <v>31</v>
      </c>
      <c r="D23" s="22">
        <v>4</v>
      </c>
      <c r="E23" s="21" t="s">
        <v>32</v>
      </c>
      <c r="F23" s="23"/>
    </row>
    <row r="24" spans="1:6" ht="19.5" customHeight="1" x14ac:dyDescent="0.25">
      <c r="A24" s="3"/>
      <c r="B24" s="2"/>
      <c r="C24" s="24" t="s">
        <v>33</v>
      </c>
      <c r="D24" s="25">
        <f>AVERAGE(D21:D23)</f>
        <v>4.333333333333333</v>
      </c>
      <c r="E24" s="24"/>
      <c r="F24" s="26">
        <f>B21*D24</f>
        <v>0.8666666666666667</v>
      </c>
    </row>
    <row r="25" spans="1:6" ht="30" customHeight="1" x14ac:dyDescent="0.25">
      <c r="A25" s="1" t="s">
        <v>34</v>
      </c>
      <c r="B25" s="46">
        <v>0.3</v>
      </c>
      <c r="C25" s="27" t="s">
        <v>35</v>
      </c>
      <c r="D25" s="28">
        <v>3</v>
      </c>
      <c r="E25" s="27" t="s">
        <v>36</v>
      </c>
      <c r="F25" s="23"/>
    </row>
    <row r="26" spans="1:6" ht="30" customHeight="1" x14ac:dyDescent="0.25">
      <c r="A26" s="1"/>
      <c r="B26" s="46"/>
      <c r="C26" s="27" t="s">
        <v>37</v>
      </c>
      <c r="D26" s="28">
        <v>4</v>
      </c>
      <c r="E26" s="27" t="s">
        <v>38</v>
      </c>
      <c r="F26" s="23"/>
    </row>
    <row r="27" spans="1:6" ht="30" customHeight="1" x14ac:dyDescent="0.25">
      <c r="A27" s="1"/>
      <c r="B27" s="46"/>
      <c r="C27" s="27" t="s">
        <v>39</v>
      </c>
      <c r="D27" s="28">
        <v>3</v>
      </c>
      <c r="E27" s="27" t="s">
        <v>40</v>
      </c>
      <c r="F27" s="23"/>
    </row>
    <row r="28" spans="1:6" ht="19.5" customHeight="1" x14ac:dyDescent="0.25">
      <c r="A28" s="1"/>
      <c r="B28" s="46"/>
      <c r="C28" s="24" t="s">
        <v>33</v>
      </c>
      <c r="D28" s="25">
        <f>AVERAGE(D25:D27)</f>
        <v>3.3333333333333335</v>
      </c>
      <c r="E28" s="24"/>
      <c r="F28" s="26">
        <f>B25*D28</f>
        <v>1</v>
      </c>
    </row>
    <row r="29" spans="1:6" ht="30" customHeight="1" x14ac:dyDescent="0.25">
      <c r="A29" s="3" t="s">
        <v>41</v>
      </c>
      <c r="B29" s="2">
        <v>0.15</v>
      </c>
      <c r="C29" s="21" t="s">
        <v>42</v>
      </c>
      <c r="D29" s="22">
        <v>5</v>
      </c>
      <c r="E29" s="21" t="s">
        <v>43</v>
      </c>
      <c r="F29" s="23"/>
    </row>
    <row r="30" spans="1:6" ht="30" customHeight="1" x14ac:dyDescent="0.25">
      <c r="A30" s="3"/>
      <c r="B30" s="2"/>
      <c r="C30" s="21" t="s">
        <v>44</v>
      </c>
      <c r="D30" s="22">
        <v>5</v>
      </c>
      <c r="E30" s="21" t="s">
        <v>45</v>
      </c>
      <c r="F30" s="23"/>
    </row>
    <row r="31" spans="1:6" ht="30" customHeight="1" x14ac:dyDescent="0.25">
      <c r="A31" s="3"/>
      <c r="B31" s="2"/>
      <c r="C31" s="21" t="s">
        <v>46</v>
      </c>
      <c r="D31" s="22">
        <v>4</v>
      </c>
      <c r="E31" s="21" t="s">
        <v>47</v>
      </c>
      <c r="F31" s="23"/>
    </row>
    <row r="32" spans="1:6" ht="19.5" customHeight="1" x14ac:dyDescent="0.25">
      <c r="A32" s="3"/>
      <c r="B32" s="2"/>
      <c r="C32" s="24" t="s">
        <v>33</v>
      </c>
      <c r="D32" s="25">
        <f>AVERAGE(D29:D31)</f>
        <v>4.666666666666667</v>
      </c>
      <c r="E32" s="24"/>
      <c r="F32" s="26">
        <f>B29*D32</f>
        <v>0.70000000000000007</v>
      </c>
    </row>
    <row r="33" spans="1:6" ht="30" customHeight="1" x14ac:dyDescent="0.25">
      <c r="A33" s="1" t="s">
        <v>48</v>
      </c>
      <c r="B33" s="46">
        <v>0.15</v>
      </c>
      <c r="C33" s="27" t="s">
        <v>49</v>
      </c>
      <c r="D33" s="28">
        <v>5</v>
      </c>
      <c r="E33" s="27" t="s">
        <v>50</v>
      </c>
      <c r="F33" s="23"/>
    </row>
    <row r="34" spans="1:6" ht="30" customHeight="1" x14ac:dyDescent="0.25">
      <c r="A34" s="1"/>
      <c r="B34" s="46"/>
      <c r="C34" s="27" t="s">
        <v>51</v>
      </c>
      <c r="D34" s="28">
        <v>4</v>
      </c>
      <c r="E34" s="27" t="s">
        <v>52</v>
      </c>
      <c r="F34" s="23"/>
    </row>
    <row r="35" spans="1:6" ht="30" customHeight="1" x14ac:dyDescent="0.25">
      <c r="A35" s="1"/>
      <c r="B35" s="46"/>
      <c r="C35" s="27" t="s">
        <v>53</v>
      </c>
      <c r="D35" s="28">
        <v>4</v>
      </c>
      <c r="E35" s="27" t="s">
        <v>54</v>
      </c>
      <c r="F35" s="23"/>
    </row>
    <row r="36" spans="1:6" ht="19.5" customHeight="1" x14ac:dyDescent="0.25">
      <c r="A36" s="1"/>
      <c r="B36" s="46"/>
      <c r="C36" s="24" t="s">
        <v>33</v>
      </c>
      <c r="D36" s="25">
        <f>AVERAGE(D33:D35)</f>
        <v>4.333333333333333</v>
      </c>
      <c r="E36" s="24"/>
      <c r="F36" s="26">
        <f>B33*D36</f>
        <v>0.64999999999999991</v>
      </c>
    </row>
    <row r="37" spans="1:6" ht="30" customHeight="1" x14ac:dyDescent="0.25">
      <c r="A37" s="3" t="s">
        <v>55</v>
      </c>
      <c r="B37" s="2">
        <v>0.2</v>
      </c>
      <c r="C37" s="21" t="s">
        <v>56</v>
      </c>
      <c r="D37" s="22">
        <v>4</v>
      </c>
      <c r="E37" s="21" t="s">
        <v>57</v>
      </c>
      <c r="F37" s="23"/>
    </row>
    <row r="38" spans="1:6" ht="30" customHeight="1" x14ac:dyDescent="0.25">
      <c r="A38" s="3"/>
      <c r="B38" s="2"/>
      <c r="C38" s="21" t="s">
        <v>58</v>
      </c>
      <c r="D38" s="22">
        <v>4</v>
      </c>
      <c r="E38" s="21" t="s">
        <v>59</v>
      </c>
      <c r="F38" s="23"/>
    </row>
    <row r="39" spans="1:6" ht="30" customHeight="1" x14ac:dyDescent="0.25">
      <c r="A39" s="3"/>
      <c r="B39" s="2"/>
      <c r="C39" s="21" t="s">
        <v>60</v>
      </c>
      <c r="D39" s="22">
        <v>4</v>
      </c>
      <c r="E39" s="21" t="s">
        <v>61</v>
      </c>
      <c r="F39" s="23"/>
    </row>
    <row r="40" spans="1:6" ht="19.5" customHeight="1" x14ac:dyDescent="0.25">
      <c r="A40" s="3"/>
      <c r="B40" s="2"/>
      <c r="C40" s="24" t="s">
        <v>33</v>
      </c>
      <c r="D40" s="25">
        <f>AVERAGE(D37:D39)</f>
        <v>4</v>
      </c>
      <c r="E40" s="24"/>
      <c r="F40" s="26">
        <f>B37*D40</f>
        <v>0.8</v>
      </c>
    </row>
    <row r="42" spans="1:6" ht="24" customHeight="1" x14ac:dyDescent="0.25">
      <c r="A42" s="47" t="s">
        <v>62</v>
      </c>
      <c r="B42" s="47"/>
      <c r="C42" s="47"/>
      <c r="D42" s="48"/>
      <c r="E42" s="48"/>
      <c r="F42" s="29">
        <f>F24+F28+F32+F36+F40</f>
        <v>4.0166666666666666</v>
      </c>
    </row>
    <row r="43" spans="1:6" ht="27.75" customHeight="1" x14ac:dyDescent="0.25">
      <c r="A43" s="49" t="s">
        <v>63</v>
      </c>
      <c r="B43" s="49"/>
      <c r="C43" s="49"/>
      <c r="D43" s="50" t="str">
        <f>IF(F42&gt;=4,"Empfehlung: Durchführen – das Vorhaben ist gut machbar.",IF(F42&gt;=3,"Bedingt empfehlenswert – einzelne Kategorien vor Umsetzung verbessern.",IF(F42&gt;=2,"Eingeschränkt machbar – Risiken und offene Punkte genau prüfen.","Nicht empfehlenswert – Vorhaben in dieser Form nicht weiterverfolgen.")))</f>
        <v>Empfehlung: Durchführen – das Vorhaben ist gut machbar.</v>
      </c>
      <c r="E43" s="50"/>
      <c r="F43" s="50"/>
    </row>
    <row r="45" spans="1:6" ht="15.75" customHeight="1" x14ac:dyDescent="0.25">
      <c r="A45" s="4" t="s">
        <v>64</v>
      </c>
      <c r="B45" s="4"/>
      <c r="C45" s="4"/>
      <c r="D45" s="4"/>
      <c r="E45" s="4"/>
      <c r="F45" s="4"/>
    </row>
  </sheetData>
  <mergeCells count="32">
    <mergeCell ref="A42:C42"/>
    <mergeCell ref="D42:E42"/>
    <mergeCell ref="A43:C43"/>
    <mergeCell ref="D43:F43"/>
    <mergeCell ref="A45:F45"/>
    <mergeCell ref="A29:A32"/>
    <mergeCell ref="B29:B32"/>
    <mergeCell ref="A33:A36"/>
    <mergeCell ref="B33:B36"/>
    <mergeCell ref="A37:A40"/>
    <mergeCell ref="B37:B40"/>
    <mergeCell ref="A18:F18"/>
    <mergeCell ref="A19:F19"/>
    <mergeCell ref="A21:A24"/>
    <mergeCell ref="B21:B24"/>
    <mergeCell ref="A25:A28"/>
    <mergeCell ref="B25:B28"/>
    <mergeCell ref="A14:F14"/>
    <mergeCell ref="A15:B15"/>
    <mergeCell ref="D15:F15"/>
    <mergeCell ref="A16:B16"/>
    <mergeCell ref="D16:F16"/>
    <mergeCell ref="B8:F8"/>
    <mergeCell ref="B9:F9"/>
    <mergeCell ref="B10:F10"/>
    <mergeCell ref="B11:F11"/>
    <mergeCell ref="B12:F12"/>
    <mergeCell ref="A1:F2"/>
    <mergeCell ref="A3:F3"/>
    <mergeCell ref="A5:F5"/>
    <mergeCell ref="B6:F6"/>
    <mergeCell ref="B7:F7"/>
  </mergeCells>
  <conditionalFormatting sqref="D21:D23">
    <cfRule type="colorScale" priority="2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25:D27">
    <cfRule type="colorScale" priority="3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29:D31">
    <cfRule type="colorScale" priority="4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33:D35">
    <cfRule type="colorScale" priority="5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37:D39">
    <cfRule type="colorScale" priority="6">
      <colorScale>
        <cfvo type="num" val="1"/>
        <cfvo type="num" val="3"/>
        <cfvo type="num" val="5"/>
        <color rgb="FFF4C7C7"/>
        <color rgb="FFFBE6B3"/>
        <color rgb="FFD9E8D6"/>
      </colorScale>
    </cfRule>
  </conditionalFormatting>
  <conditionalFormatting sqref="D43:F43">
    <cfRule type="expression" dxfId="7" priority="7">
      <formula>$F$42&gt;=4</formula>
    </cfRule>
    <cfRule type="expression" dxfId="6" priority="8">
      <formula>AND($F$42&gt;=3,$F$42&lt;4)</formula>
    </cfRule>
    <cfRule type="expression" dxfId="5" priority="9">
      <formula>AND($F$42&gt;=2,$F$42&lt;3)</formula>
    </cfRule>
    <cfRule type="expression" dxfId="4" priority="10">
      <formula>$F$42&lt;2</formula>
    </cfRule>
  </conditionalFormatting>
  <dataValidations count="1">
    <dataValidation type="list" allowBlank="1" errorTitle="Ungültige Eingabe" error="Bitte einen Wert zwischen 1 und 5 auswählen." sqref="D21:D23 D25:D27 D29:D31 D33:D35 D37:D39" xr:uid="{00000000-0002-0000-0000-000000000000}">
      <formula1>"1,2,3,4,5"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9974C"/>
    <pageSetUpPr fitToPage="1"/>
  </sheetPr>
  <dimension ref="A1:E45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ColWidth="8.7109375" defaultRowHeight="15" x14ac:dyDescent="0.25"/>
  <cols>
    <col min="1" max="1" width="38" customWidth="1"/>
    <col min="2" max="5" width="16" customWidth="1"/>
  </cols>
  <sheetData>
    <row r="1" spans="1:5" ht="21" customHeight="1" x14ac:dyDescent="0.25">
      <c r="A1" s="51" t="s">
        <v>65</v>
      </c>
      <c r="B1" s="51"/>
      <c r="C1" s="51"/>
      <c r="D1" s="51"/>
      <c r="E1" s="51"/>
    </row>
    <row r="2" spans="1:5" ht="21" customHeight="1" x14ac:dyDescent="0.25">
      <c r="A2" s="51"/>
      <c r="B2" s="51"/>
      <c r="C2" s="51"/>
      <c r="D2" s="51"/>
      <c r="E2" s="51"/>
    </row>
    <row r="3" spans="1:5" ht="18.75" customHeight="1" x14ac:dyDescent="0.25">
      <c r="A3" s="13" t="str">
        <f ca="1">"Projekt: "&amp;Bewertung!$B$6&amp;"     |     Stand: "&amp;TEXT(TODAY(),"DD.MM.YYYY")</f>
        <v>Projekt: Errichtung einer Photovoltaikanlage am Betriebsstandort     |     Stand: 23.06.YYYY</v>
      </c>
      <c r="B3" s="13"/>
      <c r="C3" s="13"/>
      <c r="D3" s="13"/>
      <c r="E3" s="13"/>
    </row>
    <row r="4" spans="1:5" ht="6" customHeight="1" x14ac:dyDescent="0.25"/>
    <row r="5" spans="1:5" ht="19.5" customHeight="1" x14ac:dyDescent="0.25">
      <c r="A5" s="12" t="s">
        <v>66</v>
      </c>
      <c r="B5" s="12"/>
      <c r="C5" s="12"/>
      <c r="D5" s="12"/>
      <c r="E5" s="12"/>
    </row>
    <row r="6" spans="1:5" ht="18" customHeight="1" x14ac:dyDescent="0.25">
      <c r="A6" s="30" t="s">
        <v>67</v>
      </c>
      <c r="B6" s="52" t="s">
        <v>68</v>
      </c>
      <c r="C6" s="52"/>
      <c r="D6" s="52"/>
      <c r="E6" s="52"/>
    </row>
    <row r="7" spans="1:5" ht="16.5" customHeight="1" x14ac:dyDescent="0.25">
      <c r="A7" s="31" t="s">
        <v>69</v>
      </c>
      <c r="B7" s="53">
        <v>85000</v>
      </c>
      <c r="C7" s="53"/>
      <c r="D7" s="53"/>
      <c r="E7" s="53"/>
    </row>
    <row r="8" spans="1:5" ht="16.5" customHeight="1" x14ac:dyDescent="0.25">
      <c r="A8" s="33" t="s">
        <v>70</v>
      </c>
      <c r="B8" s="54">
        <v>18000</v>
      </c>
      <c r="C8" s="54"/>
      <c r="D8" s="54"/>
      <c r="E8" s="54"/>
    </row>
    <row r="9" spans="1:5" ht="16.5" customHeight="1" x14ac:dyDescent="0.25">
      <c r="A9" s="31" t="s">
        <v>71</v>
      </c>
      <c r="B9" s="53">
        <v>7000</v>
      </c>
      <c r="C9" s="53"/>
      <c r="D9" s="53"/>
      <c r="E9" s="53"/>
    </row>
    <row r="10" spans="1:5" ht="16.5" customHeight="1" x14ac:dyDescent="0.25">
      <c r="A10" s="33" t="s">
        <v>72</v>
      </c>
      <c r="B10" s="54">
        <v>5000</v>
      </c>
      <c r="C10" s="54"/>
      <c r="D10" s="54"/>
      <c r="E10" s="54"/>
    </row>
    <row r="11" spans="1:5" ht="16.5" customHeight="1" x14ac:dyDescent="0.25">
      <c r="A11" s="35" t="s">
        <v>73</v>
      </c>
      <c r="B11" s="55">
        <f>SUM(B7:B10)</f>
        <v>115000</v>
      </c>
      <c r="C11" s="55"/>
      <c r="D11" s="55"/>
      <c r="E11" s="55"/>
    </row>
    <row r="12" spans="1:5" ht="16.5" customHeight="1" x14ac:dyDescent="0.25">
      <c r="A12" s="33" t="s">
        <v>74</v>
      </c>
      <c r="B12" s="56">
        <v>0.08</v>
      </c>
      <c r="C12" s="56"/>
      <c r="D12" s="56"/>
      <c r="E12" s="56"/>
    </row>
    <row r="13" spans="1:5" ht="16.5" customHeight="1" x14ac:dyDescent="0.25">
      <c r="A13" s="31" t="s">
        <v>75</v>
      </c>
      <c r="B13" s="53">
        <f>B11*B12</f>
        <v>9200</v>
      </c>
      <c r="C13" s="53"/>
      <c r="D13" s="53"/>
      <c r="E13" s="53"/>
    </row>
    <row r="14" spans="1:5" ht="16.5" customHeight="1" x14ac:dyDescent="0.25">
      <c r="A14" s="37" t="s">
        <v>76</v>
      </c>
      <c r="B14" s="57">
        <f>B11+B13</f>
        <v>124200</v>
      </c>
      <c r="C14" s="57"/>
      <c r="D14" s="57"/>
      <c r="E14" s="57"/>
    </row>
    <row r="16" spans="1:5" ht="19.5" customHeight="1" x14ac:dyDescent="0.25">
      <c r="A16" s="12" t="s">
        <v>77</v>
      </c>
      <c r="B16" s="12"/>
      <c r="C16" s="12"/>
      <c r="D16" s="12"/>
      <c r="E16" s="12"/>
    </row>
    <row r="17" spans="1:5" ht="18" customHeight="1" x14ac:dyDescent="0.25">
      <c r="A17" s="30" t="s">
        <v>67</v>
      </c>
      <c r="B17" s="30" t="s">
        <v>78</v>
      </c>
      <c r="C17" s="30" t="s">
        <v>79</v>
      </c>
      <c r="D17" s="30" t="s">
        <v>80</v>
      </c>
    </row>
    <row r="18" spans="1:5" ht="16.5" customHeight="1" x14ac:dyDescent="0.25">
      <c r="A18" s="31" t="s">
        <v>81</v>
      </c>
      <c r="B18" s="32">
        <v>2500</v>
      </c>
      <c r="C18" s="32">
        <v>2600</v>
      </c>
      <c r="D18" s="32">
        <v>2700</v>
      </c>
    </row>
    <row r="19" spans="1:5" ht="16.5" customHeight="1" x14ac:dyDescent="0.25">
      <c r="A19" s="33" t="s">
        <v>82</v>
      </c>
      <c r="B19" s="34">
        <v>1200</v>
      </c>
      <c r="C19" s="34">
        <v>1200</v>
      </c>
      <c r="D19" s="34">
        <v>1300</v>
      </c>
    </row>
    <row r="20" spans="1:5" ht="16.5" customHeight="1" x14ac:dyDescent="0.25">
      <c r="A20" s="31" t="s">
        <v>83</v>
      </c>
      <c r="B20" s="32">
        <v>1500</v>
      </c>
      <c r="C20" s="32">
        <v>1500</v>
      </c>
      <c r="D20" s="32">
        <v>1500</v>
      </c>
    </row>
    <row r="21" spans="1:5" ht="16.5" customHeight="1" x14ac:dyDescent="0.25">
      <c r="A21" s="33" t="s">
        <v>84</v>
      </c>
      <c r="B21" s="34">
        <v>800</v>
      </c>
      <c r="C21" s="34">
        <v>800</v>
      </c>
      <c r="D21" s="34">
        <v>900</v>
      </c>
    </row>
    <row r="22" spans="1:5" ht="16.5" customHeight="1" x14ac:dyDescent="0.25">
      <c r="A22" s="38" t="s">
        <v>85</v>
      </c>
      <c r="B22" s="39">
        <f>SUM(B18:B21)</f>
        <v>6000</v>
      </c>
      <c r="C22" s="39">
        <f>SUM(C18:C21)</f>
        <v>6100</v>
      </c>
      <c r="D22" s="39">
        <f>SUM(D18:D21)</f>
        <v>6400</v>
      </c>
    </row>
    <row r="24" spans="1:5" ht="19.5" customHeight="1" x14ac:dyDescent="0.25">
      <c r="A24" s="12" t="s">
        <v>86</v>
      </c>
      <c r="B24" s="12"/>
      <c r="C24" s="12"/>
      <c r="D24" s="12"/>
      <c r="E24" s="12"/>
    </row>
    <row r="25" spans="1:5" ht="18" customHeight="1" x14ac:dyDescent="0.25">
      <c r="A25" s="30" t="s">
        <v>67</v>
      </c>
      <c r="B25" s="30" t="s">
        <v>78</v>
      </c>
      <c r="C25" s="30" t="s">
        <v>79</v>
      </c>
      <c r="D25" s="30" t="s">
        <v>80</v>
      </c>
    </row>
    <row r="26" spans="1:5" ht="16.5" customHeight="1" x14ac:dyDescent="0.25">
      <c r="A26" s="31" t="s">
        <v>87</v>
      </c>
      <c r="B26" s="32">
        <v>22000</v>
      </c>
      <c r="C26" s="32">
        <v>23000</v>
      </c>
      <c r="D26" s="32">
        <v>24000</v>
      </c>
    </row>
    <row r="27" spans="1:5" ht="16.5" customHeight="1" x14ac:dyDescent="0.25">
      <c r="A27" s="33" t="s">
        <v>88</v>
      </c>
      <c r="B27" s="34">
        <v>9000</v>
      </c>
      <c r="C27" s="34">
        <v>9200</v>
      </c>
      <c r="D27" s="34">
        <v>9400</v>
      </c>
    </row>
    <row r="28" spans="1:5" ht="16.5" customHeight="1" x14ac:dyDescent="0.25">
      <c r="A28" s="31" t="s">
        <v>89</v>
      </c>
      <c r="B28" s="32">
        <v>1000</v>
      </c>
      <c r="C28" s="32">
        <v>1000</v>
      </c>
      <c r="D28" s="32">
        <v>1000</v>
      </c>
    </row>
    <row r="29" spans="1:5" ht="16.5" customHeight="1" x14ac:dyDescent="0.25">
      <c r="A29" s="38" t="s">
        <v>90</v>
      </c>
      <c r="B29" s="39">
        <f>SUM(B26:B28)</f>
        <v>32000</v>
      </c>
      <c r="C29" s="39">
        <f>SUM(C26:C28)</f>
        <v>33200</v>
      </c>
      <c r="D29" s="39">
        <f>SUM(D26:D28)</f>
        <v>34400</v>
      </c>
    </row>
    <row r="31" spans="1:5" ht="19.5" customHeight="1" x14ac:dyDescent="0.25">
      <c r="A31" s="12" t="s">
        <v>91</v>
      </c>
      <c r="B31" s="12"/>
      <c r="C31" s="12"/>
      <c r="D31" s="12"/>
      <c r="E31" s="12"/>
    </row>
    <row r="32" spans="1:5" ht="18" customHeight="1" x14ac:dyDescent="0.25">
      <c r="A32" s="30" t="s">
        <v>67</v>
      </c>
      <c r="B32" s="30" t="s">
        <v>92</v>
      </c>
      <c r="C32" s="30" t="s">
        <v>78</v>
      </c>
      <c r="D32" s="30" t="s">
        <v>79</v>
      </c>
      <c r="E32" s="30" t="s">
        <v>80</v>
      </c>
    </row>
    <row r="33" spans="1:5" ht="16.5" customHeight="1" x14ac:dyDescent="0.25">
      <c r="A33" s="31" t="s">
        <v>93</v>
      </c>
      <c r="B33" s="32">
        <f>-B14</f>
        <v>-124200</v>
      </c>
      <c r="C33" s="32">
        <v>0</v>
      </c>
      <c r="D33" s="32">
        <v>0</v>
      </c>
      <c r="E33" s="32">
        <v>0</v>
      </c>
    </row>
    <row r="34" spans="1:5" ht="16.5" customHeight="1" x14ac:dyDescent="0.25">
      <c r="A34" s="33" t="s">
        <v>94</v>
      </c>
      <c r="B34" s="34">
        <v>0</v>
      </c>
      <c r="C34" s="34">
        <f>B29</f>
        <v>32000</v>
      </c>
      <c r="D34" s="34">
        <f>C29</f>
        <v>33200</v>
      </c>
      <c r="E34" s="34">
        <f>D29</f>
        <v>34400</v>
      </c>
    </row>
    <row r="35" spans="1:5" ht="16.5" customHeight="1" x14ac:dyDescent="0.25">
      <c r="A35" s="31" t="s">
        <v>95</v>
      </c>
      <c r="B35" s="32">
        <v>0</v>
      </c>
      <c r="C35" s="32">
        <f>-B22</f>
        <v>-6000</v>
      </c>
      <c r="D35" s="32">
        <f>-C22</f>
        <v>-6100</v>
      </c>
      <c r="E35" s="32">
        <f>-D22</f>
        <v>-6400</v>
      </c>
    </row>
    <row r="36" spans="1:5" ht="16.5" customHeight="1" x14ac:dyDescent="0.25">
      <c r="A36" s="35" t="s">
        <v>96</v>
      </c>
      <c r="B36" s="36">
        <f>SUM(B33:B35)</f>
        <v>-124200</v>
      </c>
      <c r="C36" s="36">
        <f>SUM(C33:C35)</f>
        <v>26000</v>
      </c>
      <c r="D36" s="36">
        <f>SUM(D33:D35)</f>
        <v>27100</v>
      </c>
      <c r="E36" s="36">
        <f>SUM(E33:E35)</f>
        <v>28000</v>
      </c>
    </row>
    <row r="37" spans="1:5" ht="16.5" customHeight="1" x14ac:dyDescent="0.25">
      <c r="A37" s="40" t="s">
        <v>97</v>
      </c>
      <c r="B37" s="41">
        <f>B36</f>
        <v>-124200</v>
      </c>
      <c r="C37" s="41">
        <f>B37+C36</f>
        <v>-98200</v>
      </c>
      <c r="D37" s="41">
        <f>C37+D36</f>
        <v>-71100</v>
      </c>
      <c r="E37" s="41">
        <f>D37+E36</f>
        <v>-43100</v>
      </c>
    </row>
    <row r="39" spans="1:5" ht="19.5" customHeight="1" x14ac:dyDescent="0.25">
      <c r="A39" s="12" t="s">
        <v>98</v>
      </c>
      <c r="B39" s="12"/>
      <c r="C39" s="12"/>
      <c r="D39" s="12"/>
      <c r="E39" s="12"/>
    </row>
    <row r="40" spans="1:5" ht="18.75" customHeight="1" x14ac:dyDescent="0.25">
      <c r="A40" s="42" t="s">
        <v>99</v>
      </c>
      <c r="B40" s="58">
        <f>B14</f>
        <v>124200</v>
      </c>
      <c r="C40" s="58"/>
      <c r="D40" s="58"/>
      <c r="E40" s="58"/>
    </row>
    <row r="41" spans="1:5" ht="18.75" customHeight="1" x14ac:dyDescent="0.25">
      <c r="A41" s="43" t="s">
        <v>100</v>
      </c>
      <c r="B41" s="59">
        <f>SUM(C34:E34)</f>
        <v>99600</v>
      </c>
      <c r="C41" s="59"/>
      <c r="D41" s="59"/>
      <c r="E41" s="59"/>
    </row>
    <row r="42" spans="1:5" ht="18.75" customHeight="1" x14ac:dyDescent="0.25">
      <c r="A42" s="42" t="s">
        <v>101</v>
      </c>
      <c r="B42" s="58">
        <f>SUM(B22:D22)</f>
        <v>18500</v>
      </c>
      <c r="C42" s="58"/>
      <c r="D42" s="58"/>
      <c r="E42" s="58"/>
    </row>
    <row r="43" spans="1:5" ht="18.75" customHeight="1" x14ac:dyDescent="0.25">
      <c r="A43" s="43" t="s">
        <v>17</v>
      </c>
      <c r="B43" s="60">
        <f>SUM(C36:E36)/B14</f>
        <v>0.6529790660225443</v>
      </c>
      <c r="C43" s="60"/>
      <c r="D43" s="60"/>
      <c r="E43" s="60"/>
    </row>
    <row r="44" spans="1:5" ht="18.75" customHeight="1" x14ac:dyDescent="0.25">
      <c r="A44" s="42" t="s">
        <v>16</v>
      </c>
      <c r="B44" s="61" t="str">
        <f>IF(C37&gt;=0,-B37/C36,IF(D37&gt;=0,1+(-C37)/D36,IF(E37&gt;=0,2+(-D37)/E36,"&gt; 3 Jahre")))</f>
        <v>&gt; 3 Jahre</v>
      </c>
      <c r="C44" s="61"/>
      <c r="D44" s="61"/>
      <c r="E44" s="61"/>
    </row>
    <row r="45" spans="1:5" ht="18.75" customHeight="1" x14ac:dyDescent="0.25">
      <c r="A45" s="43" t="s">
        <v>102</v>
      </c>
      <c r="B45" s="59">
        <f>E37</f>
        <v>-43100</v>
      </c>
      <c r="C45" s="59"/>
      <c r="D45" s="59"/>
      <c r="E45" s="59"/>
    </row>
  </sheetData>
  <mergeCells count="22">
    <mergeCell ref="B44:E44"/>
    <mergeCell ref="B45:E45"/>
    <mergeCell ref="A39:E39"/>
    <mergeCell ref="B40:E40"/>
    <mergeCell ref="B41:E41"/>
    <mergeCell ref="B42:E42"/>
    <mergeCell ref="B43:E43"/>
    <mergeCell ref="B13:E13"/>
    <mergeCell ref="B14:E14"/>
    <mergeCell ref="A16:E16"/>
    <mergeCell ref="A24:E24"/>
    <mergeCell ref="A31:E31"/>
    <mergeCell ref="B8:E8"/>
    <mergeCell ref="B9:E9"/>
    <mergeCell ref="B10:E10"/>
    <mergeCell ref="B11:E11"/>
    <mergeCell ref="B12:E12"/>
    <mergeCell ref="A1:E2"/>
    <mergeCell ref="A3:E3"/>
    <mergeCell ref="A5:E5"/>
    <mergeCell ref="B6:E6"/>
    <mergeCell ref="B7:E7"/>
  </mergeCells>
  <pageMargins left="0.4" right="0.4" top="0.5" bottom="0.5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A4A12"/>
    <pageSetUpPr fitToPage="1"/>
  </sheetPr>
  <dimension ref="A1:I31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5" customWidth="1"/>
    <col min="2" max="2" width="38" customWidth="1"/>
    <col min="3" max="3" width="16" customWidth="1"/>
    <col min="4" max="6" width="11" customWidth="1"/>
    <col min="7" max="7" width="13" customWidth="1"/>
    <col min="8" max="8" width="36" customWidth="1"/>
    <col min="9" max="9" width="21" customWidth="1"/>
  </cols>
  <sheetData>
    <row r="1" spans="1:9" ht="21" customHeight="1" x14ac:dyDescent="0.25">
      <c r="A1" s="51" t="s">
        <v>103</v>
      </c>
      <c r="B1" s="51"/>
      <c r="C1" s="51"/>
      <c r="D1" s="51"/>
      <c r="E1" s="51"/>
      <c r="F1" s="51"/>
      <c r="G1" s="51"/>
      <c r="H1" s="51"/>
      <c r="I1" s="51"/>
    </row>
    <row r="2" spans="1:9" ht="21" customHeight="1" x14ac:dyDescent="0.25">
      <c r="A2" s="51"/>
      <c r="B2" s="51"/>
      <c r="C2" s="51"/>
      <c r="D2" s="51"/>
      <c r="E2" s="51"/>
      <c r="F2" s="51"/>
      <c r="G2" s="51"/>
      <c r="H2" s="51"/>
      <c r="I2" s="51"/>
    </row>
    <row r="3" spans="1:9" ht="18.75" customHeight="1" x14ac:dyDescent="0.25">
      <c r="A3" s="13" t="str">
        <f ca="1">"Projekt: "&amp;Bewertung!$B$6&amp;"     |     Stand: "&amp;TEXT(TODAY(),"DD.MM.YYYY")</f>
        <v>Projekt: Errichtung einer Photovoltaikanlage am Betriebsstandort     |     Stand: 23.06.YYYY</v>
      </c>
      <c r="B3" s="13"/>
      <c r="C3" s="13"/>
      <c r="D3" s="13"/>
      <c r="E3" s="13"/>
      <c r="F3" s="13"/>
      <c r="G3" s="13"/>
      <c r="H3" s="13"/>
      <c r="I3" s="13"/>
    </row>
    <row r="4" spans="1:9" ht="6" customHeight="1" x14ac:dyDescent="0.25"/>
    <row r="5" spans="1:9" ht="15.75" customHeight="1" x14ac:dyDescent="0.25">
      <c r="A5" s="4" t="s">
        <v>104</v>
      </c>
      <c r="B5" s="4"/>
      <c r="C5" s="4"/>
      <c r="D5" s="4"/>
      <c r="E5" s="4"/>
      <c r="F5" s="4"/>
      <c r="G5" s="4"/>
      <c r="H5" s="4"/>
      <c r="I5" s="4"/>
    </row>
    <row r="6" spans="1:9" ht="42" customHeight="1" x14ac:dyDescent="0.25">
      <c r="A6" s="20" t="s">
        <v>105</v>
      </c>
      <c r="B6" s="20" t="s">
        <v>106</v>
      </c>
      <c r="C6" s="20" t="s">
        <v>20</v>
      </c>
      <c r="D6" s="20" t="s">
        <v>107</v>
      </c>
      <c r="E6" s="20" t="s">
        <v>108</v>
      </c>
      <c r="F6" s="20" t="s">
        <v>109</v>
      </c>
      <c r="G6" s="20" t="s">
        <v>110</v>
      </c>
      <c r="H6" s="20" t="s">
        <v>111</v>
      </c>
      <c r="I6" s="20" t="s">
        <v>112</v>
      </c>
    </row>
    <row r="7" spans="1:9" ht="30" customHeight="1" x14ac:dyDescent="0.25">
      <c r="A7" s="28">
        <f t="shared" ref="A7:A31" si="0">IF(B7="","",ROW()-6)</f>
        <v>1</v>
      </c>
      <c r="B7" s="27" t="s">
        <v>113</v>
      </c>
      <c r="C7" s="28" t="s">
        <v>114</v>
      </c>
      <c r="D7" s="28">
        <v>4</v>
      </c>
      <c r="E7" s="28">
        <v>4</v>
      </c>
      <c r="F7" s="28">
        <f t="shared" ref="F7:F31" si="1">IF(OR(D7="",E7=""),"",D7*E7)</f>
        <v>16</v>
      </c>
      <c r="G7" s="28" t="str">
        <f t="shared" ref="G7:G31" si="2">IF(F7="","",IF(F7&lt;=4,"Niedrig",IF(F7&lt;=9,"Mittel",IF(F7&lt;=15,"Hoch","Kritisch"))))</f>
        <v>Kritisch</v>
      </c>
      <c r="H7" s="27" t="s">
        <v>115</v>
      </c>
      <c r="I7" s="31" t="s">
        <v>8</v>
      </c>
    </row>
    <row r="8" spans="1:9" ht="30" customHeight="1" x14ac:dyDescent="0.25">
      <c r="A8" s="44">
        <f t="shared" si="0"/>
        <v>2</v>
      </c>
      <c r="B8" s="45" t="s">
        <v>116</v>
      </c>
      <c r="C8" s="44" t="s">
        <v>117</v>
      </c>
      <c r="D8" s="44">
        <v>3</v>
      </c>
      <c r="E8" s="44">
        <v>3</v>
      </c>
      <c r="F8" s="44">
        <f t="shared" si="1"/>
        <v>9</v>
      </c>
      <c r="G8" s="44" t="str">
        <f t="shared" si="2"/>
        <v>Mittel</v>
      </c>
      <c r="H8" s="45" t="s">
        <v>118</v>
      </c>
      <c r="I8" s="33" t="s">
        <v>119</v>
      </c>
    </row>
    <row r="9" spans="1:9" ht="30" customHeight="1" x14ac:dyDescent="0.25">
      <c r="A9" s="28">
        <f t="shared" si="0"/>
        <v>3</v>
      </c>
      <c r="B9" s="27" t="s">
        <v>120</v>
      </c>
      <c r="C9" s="28" t="s">
        <v>121</v>
      </c>
      <c r="D9" s="28">
        <v>2</v>
      </c>
      <c r="E9" s="28">
        <v>5</v>
      </c>
      <c r="F9" s="28">
        <f t="shared" si="1"/>
        <v>10</v>
      </c>
      <c r="G9" s="28" t="str">
        <f t="shared" si="2"/>
        <v>Hoch</v>
      </c>
      <c r="H9" s="27" t="s">
        <v>122</v>
      </c>
      <c r="I9" s="31" t="s">
        <v>123</v>
      </c>
    </row>
    <row r="10" spans="1:9" ht="30" customHeight="1" x14ac:dyDescent="0.25">
      <c r="A10" s="44">
        <f t="shared" si="0"/>
        <v>4</v>
      </c>
      <c r="B10" s="45" t="s">
        <v>124</v>
      </c>
      <c r="C10" s="44" t="s">
        <v>125</v>
      </c>
      <c r="D10" s="44">
        <v>3</v>
      </c>
      <c r="E10" s="44">
        <v>3</v>
      </c>
      <c r="F10" s="44">
        <f t="shared" si="1"/>
        <v>9</v>
      </c>
      <c r="G10" s="44" t="str">
        <f t="shared" si="2"/>
        <v>Mittel</v>
      </c>
      <c r="H10" s="45" t="s">
        <v>126</v>
      </c>
      <c r="I10" s="33" t="s">
        <v>8</v>
      </c>
    </row>
    <row r="11" spans="1:9" ht="30" customHeight="1" x14ac:dyDescent="0.25">
      <c r="A11" s="28">
        <f t="shared" si="0"/>
        <v>5</v>
      </c>
      <c r="B11" s="27" t="s">
        <v>127</v>
      </c>
      <c r="C11" s="28" t="s">
        <v>128</v>
      </c>
      <c r="D11" s="28">
        <v>3</v>
      </c>
      <c r="E11" s="28">
        <v>4</v>
      </c>
      <c r="F11" s="28">
        <f t="shared" si="1"/>
        <v>12</v>
      </c>
      <c r="G11" s="28" t="str">
        <f t="shared" si="2"/>
        <v>Hoch</v>
      </c>
      <c r="H11" s="27" t="s">
        <v>129</v>
      </c>
      <c r="I11" s="31" t="s">
        <v>123</v>
      </c>
    </row>
    <row r="12" spans="1:9" ht="30" customHeight="1" x14ac:dyDescent="0.25">
      <c r="A12" s="44">
        <f t="shared" si="0"/>
        <v>6</v>
      </c>
      <c r="B12" s="45" t="s">
        <v>130</v>
      </c>
      <c r="C12" s="44" t="s">
        <v>121</v>
      </c>
      <c r="D12" s="44">
        <v>2</v>
      </c>
      <c r="E12" s="44">
        <v>3</v>
      </c>
      <c r="F12" s="44">
        <f t="shared" si="1"/>
        <v>6</v>
      </c>
      <c r="G12" s="44" t="str">
        <f t="shared" si="2"/>
        <v>Mittel</v>
      </c>
      <c r="H12" s="45" t="s">
        <v>131</v>
      </c>
      <c r="I12" s="33" t="s">
        <v>132</v>
      </c>
    </row>
    <row r="13" spans="1:9" ht="30" customHeight="1" x14ac:dyDescent="0.25">
      <c r="A13" s="28">
        <f t="shared" si="0"/>
        <v>7</v>
      </c>
      <c r="B13" s="27" t="s">
        <v>133</v>
      </c>
      <c r="C13" s="28" t="s">
        <v>125</v>
      </c>
      <c r="D13" s="28">
        <v>2</v>
      </c>
      <c r="E13" s="28">
        <v>3</v>
      </c>
      <c r="F13" s="28">
        <f t="shared" si="1"/>
        <v>6</v>
      </c>
      <c r="G13" s="28" t="str">
        <f t="shared" si="2"/>
        <v>Mittel</v>
      </c>
      <c r="H13" s="27" t="s">
        <v>134</v>
      </c>
      <c r="I13" s="31" t="s">
        <v>135</v>
      </c>
    </row>
    <row r="14" spans="1:9" ht="30" customHeight="1" x14ac:dyDescent="0.25">
      <c r="A14" s="44">
        <f t="shared" si="0"/>
        <v>8</v>
      </c>
      <c r="B14" s="45" t="s">
        <v>136</v>
      </c>
      <c r="C14" s="44" t="s">
        <v>117</v>
      </c>
      <c r="D14" s="44">
        <v>2</v>
      </c>
      <c r="E14" s="44">
        <v>2</v>
      </c>
      <c r="F14" s="44">
        <f t="shared" si="1"/>
        <v>4</v>
      </c>
      <c r="G14" s="44" t="str">
        <f t="shared" si="2"/>
        <v>Niedrig</v>
      </c>
      <c r="H14" s="45" t="s">
        <v>137</v>
      </c>
      <c r="I14" s="33" t="s">
        <v>138</v>
      </c>
    </row>
    <row r="15" spans="1:9" ht="30" customHeight="1" x14ac:dyDescent="0.25">
      <c r="A15" s="28">
        <f t="shared" si="0"/>
        <v>9</v>
      </c>
      <c r="B15" s="27" t="s">
        <v>139</v>
      </c>
      <c r="C15" s="28" t="s">
        <v>140</v>
      </c>
      <c r="D15" s="28">
        <v>1</v>
      </c>
      <c r="E15" s="28">
        <v>3</v>
      </c>
      <c r="F15" s="28">
        <f t="shared" si="1"/>
        <v>3</v>
      </c>
      <c r="G15" s="28" t="str">
        <f t="shared" si="2"/>
        <v>Niedrig</v>
      </c>
      <c r="H15" s="27" t="s">
        <v>141</v>
      </c>
      <c r="I15" s="31" t="s">
        <v>123</v>
      </c>
    </row>
    <row r="16" spans="1:9" ht="18" customHeight="1" x14ac:dyDescent="0.25">
      <c r="A16" s="44" t="str">
        <f t="shared" si="0"/>
        <v/>
      </c>
      <c r="B16" s="45"/>
      <c r="C16" s="44"/>
      <c r="D16" s="44"/>
      <c r="E16" s="44"/>
      <c r="F16" s="44" t="str">
        <f t="shared" si="1"/>
        <v/>
      </c>
      <c r="G16" s="44" t="str">
        <f t="shared" si="2"/>
        <v/>
      </c>
      <c r="H16" s="45"/>
      <c r="I16" s="33"/>
    </row>
    <row r="17" spans="1:9" ht="18" customHeight="1" x14ac:dyDescent="0.25">
      <c r="A17" s="28" t="str">
        <f t="shared" si="0"/>
        <v/>
      </c>
      <c r="B17" s="27"/>
      <c r="C17" s="28"/>
      <c r="D17" s="28"/>
      <c r="E17" s="28"/>
      <c r="F17" s="28" t="str">
        <f t="shared" si="1"/>
        <v/>
      </c>
      <c r="G17" s="28" t="str">
        <f t="shared" si="2"/>
        <v/>
      </c>
      <c r="H17" s="27"/>
      <c r="I17" s="31"/>
    </row>
    <row r="18" spans="1:9" ht="18" customHeight="1" x14ac:dyDescent="0.25">
      <c r="A18" s="44" t="str">
        <f t="shared" si="0"/>
        <v/>
      </c>
      <c r="B18" s="45"/>
      <c r="C18" s="44"/>
      <c r="D18" s="44"/>
      <c r="E18" s="44"/>
      <c r="F18" s="44" t="str">
        <f t="shared" si="1"/>
        <v/>
      </c>
      <c r="G18" s="44" t="str">
        <f t="shared" si="2"/>
        <v/>
      </c>
      <c r="H18" s="45"/>
      <c r="I18" s="33"/>
    </row>
    <row r="19" spans="1:9" ht="18" customHeight="1" x14ac:dyDescent="0.25">
      <c r="A19" s="28" t="str">
        <f t="shared" si="0"/>
        <v/>
      </c>
      <c r="B19" s="27"/>
      <c r="C19" s="28"/>
      <c r="D19" s="28"/>
      <c r="E19" s="28"/>
      <c r="F19" s="28" t="str">
        <f t="shared" si="1"/>
        <v/>
      </c>
      <c r="G19" s="28" t="str">
        <f t="shared" si="2"/>
        <v/>
      </c>
      <c r="H19" s="27"/>
      <c r="I19" s="31"/>
    </row>
    <row r="20" spans="1:9" ht="18" customHeight="1" x14ac:dyDescent="0.25">
      <c r="A20" s="44" t="str">
        <f t="shared" si="0"/>
        <v/>
      </c>
      <c r="B20" s="45"/>
      <c r="C20" s="44"/>
      <c r="D20" s="44"/>
      <c r="E20" s="44"/>
      <c r="F20" s="44" t="str">
        <f t="shared" si="1"/>
        <v/>
      </c>
      <c r="G20" s="44" t="str">
        <f t="shared" si="2"/>
        <v/>
      </c>
      <c r="H20" s="45"/>
      <c r="I20" s="33"/>
    </row>
    <row r="21" spans="1:9" ht="18" customHeight="1" x14ac:dyDescent="0.25">
      <c r="A21" s="28" t="str">
        <f t="shared" si="0"/>
        <v/>
      </c>
      <c r="B21" s="27"/>
      <c r="C21" s="28"/>
      <c r="D21" s="28"/>
      <c r="E21" s="28"/>
      <c r="F21" s="28" t="str">
        <f t="shared" si="1"/>
        <v/>
      </c>
      <c r="G21" s="28" t="str">
        <f t="shared" si="2"/>
        <v/>
      </c>
      <c r="H21" s="27"/>
      <c r="I21" s="31"/>
    </row>
    <row r="22" spans="1:9" ht="18" customHeight="1" x14ac:dyDescent="0.25">
      <c r="A22" s="44" t="str">
        <f t="shared" si="0"/>
        <v/>
      </c>
      <c r="B22" s="45"/>
      <c r="C22" s="44"/>
      <c r="D22" s="44"/>
      <c r="E22" s="44"/>
      <c r="F22" s="44" t="str">
        <f t="shared" si="1"/>
        <v/>
      </c>
      <c r="G22" s="44" t="str">
        <f t="shared" si="2"/>
        <v/>
      </c>
      <c r="H22" s="45"/>
      <c r="I22" s="33"/>
    </row>
    <row r="23" spans="1:9" ht="18" customHeight="1" x14ac:dyDescent="0.25">
      <c r="A23" s="28" t="str">
        <f t="shared" si="0"/>
        <v/>
      </c>
      <c r="B23" s="27"/>
      <c r="C23" s="28"/>
      <c r="D23" s="28"/>
      <c r="E23" s="28"/>
      <c r="F23" s="28" t="str">
        <f t="shared" si="1"/>
        <v/>
      </c>
      <c r="G23" s="28" t="str">
        <f t="shared" si="2"/>
        <v/>
      </c>
      <c r="H23" s="27"/>
      <c r="I23" s="31"/>
    </row>
    <row r="24" spans="1:9" ht="18" customHeight="1" x14ac:dyDescent="0.25">
      <c r="A24" s="44" t="str">
        <f t="shared" si="0"/>
        <v/>
      </c>
      <c r="B24" s="45"/>
      <c r="C24" s="44"/>
      <c r="D24" s="44"/>
      <c r="E24" s="44"/>
      <c r="F24" s="44" t="str">
        <f t="shared" si="1"/>
        <v/>
      </c>
      <c r="G24" s="44" t="str">
        <f t="shared" si="2"/>
        <v/>
      </c>
      <c r="H24" s="45"/>
      <c r="I24" s="33"/>
    </row>
    <row r="25" spans="1:9" ht="18" customHeight="1" x14ac:dyDescent="0.25">
      <c r="A25" s="28" t="str">
        <f t="shared" si="0"/>
        <v/>
      </c>
      <c r="B25" s="27"/>
      <c r="C25" s="28"/>
      <c r="D25" s="28"/>
      <c r="E25" s="28"/>
      <c r="F25" s="28" t="str">
        <f t="shared" si="1"/>
        <v/>
      </c>
      <c r="G25" s="28" t="str">
        <f t="shared" si="2"/>
        <v/>
      </c>
      <c r="H25" s="27"/>
      <c r="I25" s="31"/>
    </row>
    <row r="26" spans="1:9" ht="18" customHeight="1" x14ac:dyDescent="0.25">
      <c r="A26" s="44" t="str">
        <f t="shared" si="0"/>
        <v/>
      </c>
      <c r="B26" s="45"/>
      <c r="C26" s="44"/>
      <c r="D26" s="44"/>
      <c r="E26" s="44"/>
      <c r="F26" s="44" t="str">
        <f t="shared" si="1"/>
        <v/>
      </c>
      <c r="G26" s="44" t="str">
        <f t="shared" si="2"/>
        <v/>
      </c>
      <c r="H26" s="45"/>
      <c r="I26" s="33"/>
    </row>
    <row r="27" spans="1:9" ht="18" customHeight="1" x14ac:dyDescent="0.25">
      <c r="A27" s="28" t="str">
        <f t="shared" si="0"/>
        <v/>
      </c>
      <c r="B27" s="27"/>
      <c r="C27" s="28"/>
      <c r="D27" s="28"/>
      <c r="E27" s="28"/>
      <c r="F27" s="28" t="str">
        <f t="shared" si="1"/>
        <v/>
      </c>
      <c r="G27" s="28" t="str">
        <f t="shared" si="2"/>
        <v/>
      </c>
      <c r="H27" s="27"/>
      <c r="I27" s="31"/>
    </row>
    <row r="28" spans="1:9" ht="18" customHeight="1" x14ac:dyDescent="0.25">
      <c r="A28" s="44" t="str">
        <f t="shared" si="0"/>
        <v/>
      </c>
      <c r="B28" s="45"/>
      <c r="C28" s="44"/>
      <c r="D28" s="44"/>
      <c r="E28" s="44"/>
      <c r="F28" s="44" t="str">
        <f t="shared" si="1"/>
        <v/>
      </c>
      <c r="G28" s="44" t="str">
        <f t="shared" si="2"/>
        <v/>
      </c>
      <c r="H28" s="45"/>
      <c r="I28" s="33"/>
    </row>
    <row r="29" spans="1:9" ht="18" customHeight="1" x14ac:dyDescent="0.25">
      <c r="A29" s="28" t="str">
        <f t="shared" si="0"/>
        <v/>
      </c>
      <c r="B29" s="27"/>
      <c r="C29" s="28"/>
      <c r="D29" s="28"/>
      <c r="E29" s="28"/>
      <c r="F29" s="28" t="str">
        <f t="shared" si="1"/>
        <v/>
      </c>
      <c r="G29" s="28" t="str">
        <f t="shared" si="2"/>
        <v/>
      </c>
      <c r="H29" s="27"/>
      <c r="I29" s="31"/>
    </row>
    <row r="30" spans="1:9" ht="18" customHeight="1" x14ac:dyDescent="0.25">
      <c r="A30" s="44" t="str">
        <f t="shared" si="0"/>
        <v/>
      </c>
      <c r="B30" s="45"/>
      <c r="C30" s="44"/>
      <c r="D30" s="44"/>
      <c r="E30" s="44"/>
      <c r="F30" s="44" t="str">
        <f t="shared" si="1"/>
        <v/>
      </c>
      <c r="G30" s="44" t="str">
        <f t="shared" si="2"/>
        <v/>
      </c>
      <c r="H30" s="45"/>
      <c r="I30" s="33"/>
    </row>
    <row r="31" spans="1:9" ht="18" customHeight="1" x14ac:dyDescent="0.25">
      <c r="A31" s="28" t="str">
        <f t="shared" si="0"/>
        <v/>
      </c>
      <c r="B31" s="27"/>
      <c r="C31" s="28"/>
      <c r="D31" s="28"/>
      <c r="E31" s="28"/>
      <c r="F31" s="28" t="str">
        <f t="shared" si="1"/>
        <v/>
      </c>
      <c r="G31" s="28" t="str">
        <f t="shared" si="2"/>
        <v/>
      </c>
      <c r="H31" s="27"/>
      <c r="I31" s="31"/>
    </row>
  </sheetData>
  <mergeCells count="3">
    <mergeCell ref="A1:I2"/>
    <mergeCell ref="A3:I3"/>
    <mergeCell ref="A5:I5"/>
  </mergeCells>
  <conditionalFormatting sqref="G7:G31">
    <cfRule type="cellIs" dxfId="3" priority="2" operator="equal">
      <formula>"Niedrig"</formula>
    </cfRule>
    <cfRule type="cellIs" dxfId="2" priority="3" operator="equal">
      <formula>"Mittel"</formula>
    </cfRule>
    <cfRule type="cellIs" dxfId="1" priority="4" operator="equal">
      <formula>"Hoch"</formula>
    </cfRule>
    <cfRule type="cellIs" dxfId="0" priority="5" operator="equal">
      <formula>"Kritisch"</formula>
    </cfRule>
  </conditionalFormatting>
  <dataValidations count="2">
    <dataValidation type="list" allowBlank="1" errorTitle="Ungültige Eingabe" error="Bitte einen Wert aus der Liste auswählen." sqref="C7:C31" xr:uid="{00000000-0002-0000-0200-000000000000}">
      <formula1>"Finanziell,Technisch,Organisatorisch,Rechtlich,Markt,Sonstiges"</formula1>
      <formula2>0</formula2>
    </dataValidation>
    <dataValidation type="list" allowBlank="1" errorTitle="Ungültige Eingabe" error="Bitte einen Wert aus der Liste auswählen." sqref="D7:E31" xr:uid="{00000000-0002-0000-0200-000001000000}">
      <formula1>"1,2,3,4,5"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Bewertung</vt:lpstr>
      <vt:lpstr>Wirtschaftlichkeit</vt:lpstr>
      <vt:lpstr>Risikoanalyse</vt:lpstr>
      <vt:lpstr>Bewertung!Druckbereich</vt:lpstr>
      <vt:lpstr>Risikoanalyse!Druckbereich</vt:lpstr>
      <vt:lpstr>Wirtschaftlichkeit!Druckbereich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Machbarkeitsstudie Vorlage</dc:title>
  <dc:subject>Machbarkeitsstudie / Feasibility Study</dc:subject>
  <dc:creator>Machbarkeitsstudie Vorlage</dc:creator>
  <dc:description/>
  <cp:lastModifiedBy>Sergio Jiménez Canales</cp:lastModifiedBy>
  <cp:revision>0</cp:revision>
  <dcterms:created xsi:type="dcterms:W3CDTF">2026-06-22T14:12:57Z</dcterms:created>
  <dcterms:modified xsi:type="dcterms:W3CDTF">2026-06-23T14:32:59Z</dcterms:modified>
  <dc:language>en-US</dc:language>
</cp:coreProperties>
</file>