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B09C3D8-1A60-4195-9D39-5FD475BAACD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brechnung" sheetId="1" r:id="rId1"/>
    <sheet name="Jahresübersicht" sheetId="2" r:id="rId2"/>
  </sheets>
  <definedNames>
    <definedName name="_xlnm.Print_Area" localSheetId="0">Abrechnung!$A$1:$G$47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2" l="1"/>
  <c r="D18" i="2"/>
  <c r="C18" i="2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F8" i="2"/>
  <c r="F18" i="2" s="1"/>
  <c r="F7" i="2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F6" i="2"/>
  <c r="F18" i="1"/>
  <c r="F17" i="1"/>
  <c r="F20" i="1" s="1"/>
  <c r="F25" i="1" l="1"/>
  <c r="F26" i="1" s="1"/>
  <c r="B21" i="1"/>
  <c r="F36" i="1"/>
  <c r="F35" i="1"/>
  <c r="F33" i="1"/>
  <c r="F39" i="1"/>
  <c r="F38" i="1"/>
  <c r="F37" i="1"/>
  <c r="F34" i="1"/>
  <c r="F28" i="1"/>
  <c r="J9" i="2"/>
  <c r="J7" i="2"/>
  <c r="H25" i="2"/>
  <c r="H24" i="2"/>
  <c r="H23" i="2"/>
  <c r="J18" i="2"/>
  <c r="I18" i="2"/>
  <c r="G8" i="2"/>
  <c r="H8" i="2" s="1"/>
  <c r="G9" i="2"/>
  <c r="G13" i="2"/>
  <c r="G17" i="2"/>
  <c r="H9" i="2"/>
  <c r="H13" i="2"/>
  <c r="H17" i="2"/>
  <c r="H16" i="2"/>
  <c r="J8" i="2"/>
  <c r="G6" i="2"/>
  <c r="G10" i="2"/>
  <c r="G14" i="2"/>
  <c r="H10" i="2"/>
  <c r="H14" i="2"/>
  <c r="G12" i="2"/>
  <c r="G16" i="2"/>
  <c r="H12" i="2"/>
  <c r="G7" i="2"/>
  <c r="H7" i="2" s="1"/>
  <c r="G11" i="2"/>
  <c r="G15" i="2"/>
  <c r="H11" i="2"/>
  <c r="H15" i="2"/>
  <c r="J6" i="2"/>
  <c r="G18" i="2" l="1"/>
  <c r="F40" i="1"/>
  <c r="F41" i="1" s="1"/>
  <c r="H6" i="2"/>
  <c r="H18" i="2" s="1"/>
</calcChain>
</file>

<file path=xl/sharedStrings.xml><?xml version="1.0" encoding="utf-8"?>
<sst xmlns="http://schemas.openxmlformats.org/spreadsheetml/2006/main" count="111" uniqueCount="99">
  <si>
    <t>Gehaltsabrechnung  ·  Minijob (geringfügige Beschäftigung)</t>
  </si>
  <si>
    <t>Abrechnungszeitraum: März 2026   ·   § 8 Abs. 1 Nr. 1 SGB IV</t>
  </si>
  <si>
    <t>Arbeitgeber</t>
  </si>
  <si>
    <t>Arbeitnehmer/-in</t>
  </si>
  <si>
    <t>Firma</t>
  </si>
  <si>
    <t>Bäckerei am Marktplatz GmbH</t>
  </si>
  <si>
    <t>Name, Vorname</t>
  </si>
  <si>
    <t>Hoffmann, Lena</t>
  </si>
  <si>
    <t>Anschrift</t>
  </si>
  <si>
    <t>Bahnhofstraße 24, 60311 Frankfurt am Main</t>
  </si>
  <si>
    <t>Goethestraße 17, 60313 Frankfurt am Main</t>
  </si>
  <si>
    <t>Betriebsnummer</t>
  </si>
  <si>
    <t>98765432</t>
  </si>
  <si>
    <t>Personalnummer</t>
  </si>
  <si>
    <t>MJ-2026-014</t>
  </si>
  <si>
    <t>Steuernummer</t>
  </si>
  <si>
    <t>045/123/45678</t>
  </si>
  <si>
    <t>Geburtsdatum</t>
  </si>
  <si>
    <t>Minijob-Zentrale</t>
  </si>
  <si>
    <t>Knappschaft-Bahn-See, 45115 Essen</t>
  </si>
  <si>
    <t>SV-Nummer</t>
  </si>
  <si>
    <t>12 180792 H 047</t>
  </si>
  <si>
    <t>Beschäftigungsart</t>
  </si>
  <si>
    <t>Geringfügig entlohnt (Minijob)</t>
  </si>
  <si>
    <t>Steuer-ID</t>
  </si>
  <si>
    <t>47 110 815 220</t>
  </si>
  <si>
    <t>Beitragsgruppe</t>
  </si>
  <si>
    <t>6 5 0 0</t>
  </si>
  <si>
    <t>Eintrittsdatum</t>
  </si>
  <si>
    <t>Tätigkeit</t>
  </si>
  <si>
    <t>Verkaufshilfe Ladenlokal</t>
  </si>
  <si>
    <t>IBAN</t>
  </si>
  <si>
    <t>DE89 5005 0201 0123 4567 89</t>
  </si>
  <si>
    <t>Verdienst- und Stundenberechnung</t>
  </si>
  <si>
    <t>Bezeichnung</t>
  </si>
  <si>
    <t>Anzahl / Stunden</t>
  </si>
  <si>
    <t>Satz / Stundenlohn</t>
  </si>
  <si>
    <t>Faktor</t>
  </si>
  <si>
    <t>Betrag (€)</t>
  </si>
  <si>
    <t>Stundenlohn regulär</t>
  </si>
  <si>
    <t>Sonntagszuschlag (steuerfrei, optional)</t>
  </si>
  <si>
    <t>Sachbezug (z. B. Warengutschein, steuerfrei)</t>
  </si>
  <si>
    <t>Bruttolohn gesamt</t>
  </si>
  <si>
    <t>Abzüge Arbeitnehmer/-in</t>
  </si>
  <si>
    <t>Position</t>
  </si>
  <si>
    <t>Hinweis</t>
  </si>
  <si>
    <t>Satz</t>
  </si>
  <si>
    <t>Rentenversicherung – Eigenanteil</t>
  </si>
  <si>
    <t>RV-Befreiung beantragt?</t>
  </si>
  <si>
    <t>Nein</t>
  </si>
  <si>
    <t>Summe Abzüge</t>
  </si>
  <si>
    <t>AUSZAHLUNGSBETRAG (Netto)</t>
  </si>
  <si>
    <t>Arbeitgeberkosten (Pauschalabgaben an Minijob-Zentrale)</t>
  </si>
  <si>
    <t>Diese Beträge trägt ausschließlich der Arbeitgeber. Sie werden nicht vom Bruttolohn der/des Beschäftigten abgezogen.</t>
  </si>
  <si>
    <t>Bemessung</t>
  </si>
  <si>
    <t>Pauschale Rentenversicherung</t>
  </si>
  <si>
    <t>auf Brutto</t>
  </si>
  <si>
    <t>Pauschale Krankenversicherung</t>
  </si>
  <si>
    <t>Pauschale Lohnsteuer (inkl. Soli, KiSt)</t>
  </si>
  <si>
    <t>Umlage U1 (Krankheit)</t>
  </si>
  <si>
    <t>Umlage U2 (Mutterschaft)</t>
  </si>
  <si>
    <t>Insolvenzgeldumlage</t>
  </si>
  <si>
    <t>Unfallversicherung (Berufsgenossenschaft)</t>
  </si>
  <si>
    <t>Summe Pauschalabgaben</t>
  </si>
  <si>
    <t>Arbeitgeber-Gesamtkosten (Brutto + Pauschalabgaben)</t>
  </si>
  <si>
    <t>_______________________________</t>
  </si>
  <si>
    <t>Ort, Datum / Arbeitgeber</t>
  </si>
  <si>
    <t>Empfangsbestätigung Arbeitnehmer/-in</t>
  </si>
  <si>
    <t>Hinweise:   • Blau hinterlegte Zellen sind Eingabefelder.   • Mindestlohn 2026: 13,90 €/Std.   • Minijob-Grenze 2026: 603 €/Monat bzw. 7.236 €/Jahr.   • RV-Pflicht 3,6 %, Befreiung auf schriftlichen Antrag möglich.</t>
  </si>
  <si>
    <t>Jahresübersicht Minijob 2026  ·  Hoffmann, Lena</t>
  </si>
  <si>
    <t>Verfolgung der monatlichen Verdienste und der gesetzlichen Jahresgrenze von 7.236 € (2026).</t>
  </si>
  <si>
    <t>Monat</t>
  </si>
  <si>
    <t>Stunden</t>
  </si>
  <si>
    <t>Stundenlohn</t>
  </si>
  <si>
    <t>Sachbezug</t>
  </si>
  <si>
    <t>Bruttolohn</t>
  </si>
  <si>
    <t>Eigenanteil RV (3,6 %)</t>
  </si>
  <si>
    <t>Netto</t>
  </si>
  <si>
    <t>Kumuliert Brutto</t>
  </si>
  <si>
    <t>Status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</si>
  <si>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</si>
  <si>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</si>
  <si>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</si>
  <si>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</si>
  <si>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</si>
  <si>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</si>
  <si>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</si>
  <si>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</si>
  <si>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</si>
  <si>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</si>
  <si>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</si>
  <si>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</si>
  <si>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</si>
  <si>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Grenzwert-Übersicht Minijob 2026</t>
  </si>
  <si>
    <t>Monatliche Verdienstgrenze (Mindestlohn 13,90 € × 130 / 3, gerundet)</t>
  </si>
  <si>
    <t>Jährliche Verdienstgrenze (12 × Monatsgrenze)</t>
  </si>
  <si>
    <t>Bisher verdient (kumuliert)</t>
  </si>
  <si>
    <t>Restbudget bis Jahresgrenze</t>
  </si>
  <si>
    <t>Auslastung der Jahresgrenze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</si>
</sst>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.00&quot; h&quot;"/>
    <numFmt numFmtId="166" formatCode="#,##0.00&quot; €&quot;;[Red]\-#,##0.00&quot; €&quot;;\-"/>
    <numFmt numFmtId="167" formatCode="0.00&quot; x&quot;"/>
  </numFmts>
  <fonts count="20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404040"/>
      <name val="Arial"/>
      <charset val="1"/>
    </font>
    <font>
      <b/>
      <sz val="10"/>
      <color rgb="FFFFFFFF"/>
      <name val="Arial"/>
      <charset val="1"/>
    </font>
    <font>
      <b/>
      <sz val="9"/>
      <color rgb="FF40404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1"/>
      <color rgb="FFFFFFFF"/>
      <name val="Arial"/>
      <charset val="1"/>
    </font>
    <font>
      <i/>
      <sz val="9"/>
      <color rgb="FF000000"/>
      <name val="Arial"/>
      <charset val="1"/>
    </font>
    <font>
      <i/>
      <sz val="9"/>
      <color rgb="FF404040"/>
      <name val="Arial"/>
      <charset val="1"/>
    </font>
    <font>
      <b/>
      <sz val="10"/>
      <color rgb="FF0070C0"/>
      <name val="Arial"/>
      <charset val="1"/>
    </font>
    <font>
      <b/>
      <sz val="10"/>
      <color rgb="FF404040"/>
      <name val="Arial"/>
      <charset val="1"/>
    </font>
    <font>
      <b/>
      <sz val="10"/>
      <color rgb="FF000000"/>
      <name val="Arial"/>
      <charset val="1"/>
    </font>
    <font>
      <b/>
      <sz val="13"/>
      <color rgb="FFFFFFFF"/>
      <name val="Arial"/>
      <charset val="1"/>
    </font>
    <font>
      <b/>
      <sz val="14"/>
      <color rgb="FFFFFFFF"/>
      <name val="Arial"/>
      <charset val="1"/>
    </font>
    <font>
      <b/>
      <sz val="16"/>
      <color rgb="FFFFFFFF"/>
      <name val="Arial"/>
      <charset val="1"/>
    </font>
    <font>
      <sz val="10"/>
      <color rgb="FF0070C0"/>
      <name val="Arial"/>
      <charset val="1"/>
    </font>
    <font>
      <b/>
      <sz val="11"/>
      <color rgb="FF1F3864"/>
      <name val="Arial"/>
      <charset val="1"/>
    </font>
    <font>
      <b/>
      <sz val="11"/>
      <color rgb="FF375623"/>
      <name val="Arial"/>
      <charset val="1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F2F2F2"/>
        <bgColor rgb="FFFAFAFA"/>
      </patternFill>
    </fill>
    <fill>
      <patternFill patternType="solid">
        <fgColor rgb="FF2E5597"/>
        <bgColor rgb="FF1F3864"/>
      </patternFill>
    </fill>
    <fill>
      <patternFill patternType="solid">
        <fgColor rgb="FFDDEBF7"/>
        <bgColor rgb="FFE7E6E6"/>
      </patternFill>
    </fill>
    <fill>
      <patternFill patternType="solid">
        <fgColor rgb="FFFAFAFA"/>
        <bgColor rgb="FFFFFFFF"/>
      </patternFill>
    </fill>
    <fill>
      <patternFill patternType="solid">
        <fgColor theme="0" tint="-0.499984740745262"/>
        <bgColor rgb="FF40404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3" fillId="2" borderId="2" xfId="0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 indent="1"/>
    </xf>
    <xf numFmtId="0" fontId="7" fillId="4" borderId="2" xfId="0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5" fontId="5" fillId="5" borderId="1" xfId="0" applyNumberFormat="1" applyFont="1" applyFill="1" applyBorder="1" applyAlignment="1">
      <alignment horizontal="right" vertical="center" wrapText="1" indent="1"/>
    </xf>
    <xf numFmtId="166" fontId="5" fillId="5" borderId="1" xfId="0" applyNumberFormat="1" applyFont="1" applyFill="1" applyBorder="1" applyAlignment="1">
      <alignment horizontal="right" vertical="center" wrapText="1" indent="1"/>
    </xf>
    <xf numFmtId="167" fontId="5" fillId="5" borderId="1" xfId="0" applyNumberFormat="1" applyFont="1" applyFill="1" applyBorder="1" applyAlignment="1">
      <alignment horizontal="right" vertical="center" wrapText="1" indent="1"/>
    </xf>
    <xf numFmtId="166" fontId="5" fillId="0" borderId="1" xfId="0" applyNumberFormat="1" applyFont="1" applyBorder="1" applyAlignment="1">
      <alignment horizontal="right" vertical="center" wrapText="1" indent="1"/>
    </xf>
    <xf numFmtId="165" fontId="5" fillId="0" borderId="1" xfId="0" applyNumberFormat="1" applyFont="1" applyBorder="1" applyAlignment="1">
      <alignment horizontal="right" vertical="center" wrapText="1" indent="1"/>
    </xf>
    <xf numFmtId="167" fontId="5" fillId="0" borderId="1" xfId="0" applyNumberFormat="1" applyFont="1" applyBorder="1" applyAlignment="1">
      <alignment horizontal="right" vertical="center" wrapText="1" indent="1"/>
    </xf>
    <xf numFmtId="166" fontId="7" fillId="4" borderId="1" xfId="0" applyNumberFormat="1" applyFont="1" applyFill="1" applyBorder="1" applyAlignment="1">
      <alignment horizontal="right" vertical="center" wrapText="1" indent="1"/>
    </xf>
    <xf numFmtId="0" fontId="10" fillId="5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right" vertical="center" wrapText="1" indent="1"/>
    </xf>
    <xf numFmtId="166" fontId="14" fillId="2" borderId="1" xfId="0" applyNumberFormat="1" applyFont="1" applyFill="1" applyBorder="1" applyAlignment="1">
      <alignment horizontal="righ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right" vertical="center" wrapText="1" indent="1"/>
    </xf>
    <xf numFmtId="0" fontId="5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 indent="1"/>
    </xf>
    <xf numFmtId="0" fontId="15" fillId="2" borderId="0" xfId="0" applyFont="1" applyFill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166" fontId="17" fillId="3" borderId="2" xfId="0" applyNumberFormat="1" applyFont="1" applyFill="1" applyBorder="1" applyAlignment="1">
      <alignment horizontal="right" vertical="center" wrapText="1" indent="1"/>
    </xf>
    <xf numFmtId="166" fontId="18" fillId="3" borderId="2" xfId="0" applyNumberFormat="1" applyFont="1" applyFill="1" applyBorder="1" applyAlignment="1">
      <alignment horizontal="right" vertical="center" wrapText="1" indent="1"/>
    </xf>
    <xf numFmtId="10" fontId="17" fillId="3" borderId="2" xfId="0" applyNumberFormat="1" applyFont="1" applyFill="1" applyBorder="1" applyAlignment="1">
      <alignment horizontal="right" vertical="center" wrapText="1" indent="1"/>
    </xf>
    <xf numFmtId="0" fontId="19" fillId="0" borderId="2" xfId="0" applyFont="1" applyBorder="1" applyAlignment="1">
      <alignment horizontal="left" vertical="center" wrapText="1"/>
    </xf>
    <xf numFmtId="164" fontId="19" fillId="0" borderId="2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ont>
        <i/>
        <sz val="10"/>
        <color rgb="FF404040"/>
        <name val="Arial"/>
        <charset val="1"/>
      </font>
      <fill>
        <patternFill>
          <bgColor rgb="FFE7E6E6"/>
        </patternFill>
      </fill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  <dxf>
      <font>
        <b/>
        <sz val="10"/>
        <color rgb="FFC00000"/>
        <name val="Arial"/>
        <charset val="1"/>
      </font>
      <fill>
        <patternFill>
          <bgColor rgb="FFF8CBAD"/>
        </patternFill>
      </fill>
    </dxf>
    <dxf>
      <font>
        <b/>
        <sz val="10"/>
        <color rgb="FF9C5700"/>
        <name val="Arial"/>
        <charset val="1"/>
      </font>
      <fill>
        <patternFill>
          <bgColor rgb="FFFFF2CC"/>
        </patternFill>
      </fill>
    </dxf>
    <dxf>
      <font>
        <b/>
        <sz val="10"/>
        <color rgb="FF375623"/>
        <name val="Arial"/>
        <charset val="1"/>
      </font>
      <fill>
        <patternFill>
          <bgColor rgb="FFC6EFCE"/>
        </patternFill>
      </fill>
    </dxf>
    <dxf>
      <font>
        <b/>
        <sz val="11"/>
        <color rgb="FF9C5700"/>
        <name val="Arial"/>
        <charset val="1"/>
      </font>
    </dxf>
    <dxf>
      <font>
        <b/>
        <sz val="11"/>
        <color rgb="FFC00000"/>
        <name val="Arial"/>
        <charset val="1"/>
      </font>
    </dxf>
    <dxf>
      <font>
        <b/>
        <sz val="11"/>
        <color rgb="FFC00000"/>
        <name val="Arial"/>
        <charset val="1"/>
      </font>
    </dxf>
    <dxf>
      <font>
        <i/>
        <sz val="9"/>
        <color rgb="FF375623"/>
        <name val="Arial"/>
        <charset val="1"/>
      </font>
      <fill>
        <patternFill>
          <bgColor rgb="FFC6EFCE"/>
        </patternFill>
      </fill>
    </dxf>
    <dxf>
      <font>
        <i/>
        <sz val="9"/>
        <color rgb="FF9C5700"/>
        <name val="Arial"/>
        <charset val="1"/>
      </font>
      <fill>
        <patternFill>
          <bgColor rgb="FFFFF2CC"/>
        </patternFill>
      </fill>
    </dxf>
    <dxf>
      <font>
        <b/>
        <sz val="9"/>
        <color rgb="FFC00000"/>
        <name val="Arial"/>
        <charset val="1"/>
      </font>
      <fill>
        <patternFill>
          <bgColor rgb="FFF8CBA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70C0"/>
      <rgbColor rgb="FFE7E6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AFAFA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75623"/>
      <rgbColor rgb="FF9C5700"/>
      <rgbColor rgb="FF993366"/>
      <rgbColor rgb="FF2E5597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7"/>
  <sheetViews>
    <sheetView showGridLines="0" tabSelected="1" zoomScaleNormal="100" workbookViewId="0">
      <selection activeCell="J16" sqref="J16"/>
    </sheetView>
  </sheetViews>
  <sheetFormatPr baseColWidth="10" defaultColWidth="8.7109375" defaultRowHeight="15" x14ac:dyDescent="0.25"/>
  <cols>
    <col min="1" max="1" width="0.7109375" customWidth="1"/>
    <col min="2" max="2" width="35" bestFit="1" customWidth="1"/>
    <col min="3" max="3" width="22" customWidth="1"/>
    <col min="4" max="4" width="18" customWidth="1"/>
    <col min="5" max="5" width="7.42578125" bestFit="1" customWidth="1"/>
    <col min="6" max="6" width="18.5703125" customWidth="1"/>
    <col min="7" max="7" width="2" customWidth="1"/>
  </cols>
  <sheetData>
    <row r="1" spans="2:6" ht="6.75" customHeight="1" x14ac:dyDescent="0.25"/>
    <row r="2" spans="2:6" ht="36" customHeight="1" x14ac:dyDescent="0.25">
      <c r="B2" s="13" t="s">
        <v>0</v>
      </c>
      <c r="C2" s="13"/>
      <c r="D2" s="13"/>
      <c r="E2" s="13"/>
      <c r="F2" s="13"/>
    </row>
    <row r="3" spans="2:6" ht="19.5" customHeight="1" x14ac:dyDescent="0.25">
      <c r="B3" s="12" t="s">
        <v>1</v>
      </c>
      <c r="C3" s="12"/>
      <c r="D3" s="12"/>
      <c r="E3" s="12"/>
      <c r="F3" s="12"/>
    </row>
    <row r="4" spans="2:6" ht="11.25" customHeight="1" x14ac:dyDescent="0.25"/>
    <row r="5" spans="2:6" ht="21.75" customHeight="1" x14ac:dyDescent="0.25">
      <c r="B5" s="11" t="s">
        <v>2</v>
      </c>
      <c r="C5" s="11"/>
      <c r="D5" s="11" t="s">
        <v>3</v>
      </c>
      <c r="E5" s="11"/>
      <c r="F5" s="11"/>
    </row>
    <row r="6" spans="2:6" ht="23.85" customHeight="1" x14ac:dyDescent="0.25">
      <c r="B6" s="14" t="s">
        <v>4</v>
      </c>
      <c r="C6" s="49" t="s">
        <v>5</v>
      </c>
      <c r="D6" s="14" t="s">
        <v>6</v>
      </c>
      <c r="E6" s="47" t="s">
        <v>7</v>
      </c>
      <c r="F6" s="47"/>
    </row>
    <row r="7" spans="2:6" ht="23.85" customHeight="1" x14ac:dyDescent="0.25">
      <c r="B7" s="14" t="s">
        <v>8</v>
      </c>
      <c r="C7" s="49" t="s">
        <v>9</v>
      </c>
      <c r="D7" s="14" t="s">
        <v>8</v>
      </c>
      <c r="E7" s="47" t="s">
        <v>10</v>
      </c>
      <c r="F7" s="47"/>
    </row>
    <row r="8" spans="2:6" ht="15" customHeight="1" x14ac:dyDescent="0.25">
      <c r="B8" s="14" t="s">
        <v>11</v>
      </c>
      <c r="C8" s="49" t="s">
        <v>12</v>
      </c>
      <c r="D8" s="14" t="s">
        <v>13</v>
      </c>
      <c r="E8" s="47" t="s">
        <v>14</v>
      </c>
      <c r="F8" s="47"/>
    </row>
    <row r="9" spans="2:6" x14ac:dyDescent="0.25">
      <c r="B9" s="14" t="s">
        <v>15</v>
      </c>
      <c r="C9" s="49" t="s">
        <v>16</v>
      </c>
      <c r="D9" s="14" t="s">
        <v>17</v>
      </c>
      <c r="E9" s="48">
        <v>33803</v>
      </c>
      <c r="F9" s="48"/>
    </row>
    <row r="10" spans="2:6" ht="23.85" customHeight="1" x14ac:dyDescent="0.25">
      <c r="B10" s="14" t="s">
        <v>18</v>
      </c>
      <c r="C10" s="49" t="s">
        <v>19</v>
      </c>
      <c r="D10" s="14" t="s">
        <v>20</v>
      </c>
      <c r="E10" s="47" t="s">
        <v>21</v>
      </c>
      <c r="F10" s="47"/>
    </row>
    <row r="11" spans="2:6" ht="23.85" customHeight="1" x14ac:dyDescent="0.25">
      <c r="B11" s="14" t="s">
        <v>22</v>
      </c>
      <c r="C11" s="49" t="s">
        <v>23</v>
      </c>
      <c r="D11" s="14" t="s">
        <v>24</v>
      </c>
      <c r="E11" s="47" t="s">
        <v>25</v>
      </c>
      <c r="F11" s="47"/>
    </row>
    <row r="12" spans="2:6" x14ac:dyDescent="0.25">
      <c r="B12" s="14" t="s">
        <v>26</v>
      </c>
      <c r="C12" s="49" t="s">
        <v>27</v>
      </c>
      <c r="D12" s="14" t="s">
        <v>28</v>
      </c>
      <c r="E12" s="48">
        <v>45536</v>
      </c>
      <c r="F12" s="48"/>
    </row>
    <row r="13" spans="2:6" ht="15" customHeight="1" x14ac:dyDescent="0.25">
      <c r="B13" s="14" t="s">
        <v>29</v>
      </c>
      <c r="C13" s="49" t="s">
        <v>30</v>
      </c>
      <c r="D13" s="14" t="s">
        <v>31</v>
      </c>
      <c r="E13" s="47" t="s">
        <v>32</v>
      </c>
      <c r="F13" s="47"/>
    </row>
    <row r="14" spans="2:6" ht="7.5" customHeight="1" x14ac:dyDescent="0.25"/>
    <row r="15" spans="2:6" ht="21.75" customHeight="1" x14ac:dyDescent="0.25">
      <c r="B15" s="11" t="s">
        <v>33</v>
      </c>
      <c r="C15" s="11"/>
      <c r="D15" s="11"/>
      <c r="E15" s="11"/>
      <c r="F15" s="11"/>
    </row>
    <row r="16" spans="2:6" ht="27.75" customHeight="1" x14ac:dyDescent="0.25">
      <c r="B16" s="50" t="s">
        <v>34</v>
      </c>
      <c r="C16" s="50" t="s">
        <v>35</v>
      </c>
      <c r="D16" s="50" t="s">
        <v>36</v>
      </c>
      <c r="E16" s="50" t="s">
        <v>37</v>
      </c>
      <c r="F16" s="50" t="s">
        <v>38</v>
      </c>
    </row>
    <row r="17" spans="2:6" x14ac:dyDescent="0.25">
      <c r="B17" s="15" t="s">
        <v>39</v>
      </c>
      <c r="C17" s="16">
        <v>42</v>
      </c>
      <c r="D17" s="17">
        <v>13.9</v>
      </c>
      <c r="E17" s="18">
        <v>1</v>
      </c>
      <c r="F17" s="19">
        <f>C17*D17*E17</f>
        <v>583.80000000000007</v>
      </c>
    </row>
    <row r="18" spans="2:6" x14ac:dyDescent="0.25">
      <c r="B18" s="15" t="s">
        <v>40</v>
      </c>
      <c r="C18" s="16">
        <v>0</v>
      </c>
      <c r="D18" s="17">
        <v>13.9</v>
      </c>
      <c r="E18" s="18">
        <v>0.5</v>
      </c>
      <c r="F18" s="19">
        <f>C18*D18*E18</f>
        <v>0</v>
      </c>
    </row>
    <row r="19" spans="2:6" ht="25.5" x14ac:dyDescent="0.25">
      <c r="B19" s="15" t="s">
        <v>41</v>
      </c>
      <c r="C19" s="20"/>
      <c r="D19" s="19"/>
      <c r="E19" s="21"/>
      <c r="F19" s="17">
        <v>0</v>
      </c>
    </row>
    <row r="20" spans="2:6" ht="24" customHeight="1" x14ac:dyDescent="0.25">
      <c r="B20" s="9" t="s">
        <v>42</v>
      </c>
      <c r="C20" s="9"/>
      <c r="D20" s="9"/>
      <c r="E20" s="9"/>
      <c r="F20" s="22">
        <f>SUM(F17:F19)</f>
        <v>583.80000000000007</v>
      </c>
    </row>
    <row r="21" spans="2:6" x14ac:dyDescent="0.25">
      <c r="B21" s="8" t="str">
        <f>IF(F20&gt;603,"⚠ Achtung: Bruttolohn übersteigt die Minijob-Grenze von 603 € (2026). Beschäftigung wird sozialversicherungspflichtig!",IF(F20&gt;540,"Hinweis: Monatsverdienst nahe an der 603 €-Grenze.","Innerhalb der Minijob-Grenze (603 € / Monat)."))</f>
        <v>Hinweis: Monatsverdienst nahe an der 603 €-Grenze.</v>
      </c>
      <c r="C21" s="8"/>
      <c r="D21" s="8"/>
      <c r="E21" s="8"/>
      <c r="F21" s="8"/>
    </row>
    <row r="22" spans="2:6" ht="7.5" customHeight="1" x14ac:dyDescent="0.25"/>
    <row r="23" spans="2:6" ht="21.75" customHeight="1" x14ac:dyDescent="0.25">
      <c r="B23" s="11" t="s">
        <v>43</v>
      </c>
      <c r="C23" s="11"/>
      <c r="D23" s="11"/>
      <c r="E23" s="11"/>
      <c r="F23" s="11"/>
    </row>
    <row r="24" spans="2:6" ht="24" customHeight="1" x14ac:dyDescent="0.25">
      <c r="B24" s="50" t="s">
        <v>44</v>
      </c>
      <c r="C24" s="50" t="s">
        <v>45</v>
      </c>
      <c r="D24" s="50"/>
      <c r="E24" s="50" t="s">
        <v>46</v>
      </c>
      <c r="F24" s="50" t="s">
        <v>38</v>
      </c>
    </row>
    <row r="25" spans="2:6" x14ac:dyDescent="0.25">
      <c r="B25" s="15" t="s">
        <v>47</v>
      </c>
      <c r="C25" s="7" t="s">
        <v>48</v>
      </c>
      <c r="D25" s="7"/>
      <c r="E25" s="23" t="s">
        <v>49</v>
      </c>
      <c r="F25" s="19">
        <f>IF(E25="Ja",0,F20*3.6%)</f>
        <v>21.016800000000003</v>
      </c>
    </row>
    <row r="26" spans="2:6" x14ac:dyDescent="0.25">
      <c r="B26" s="6" t="s">
        <v>50</v>
      </c>
      <c r="C26" s="6"/>
      <c r="D26" s="6"/>
      <c r="E26" s="6"/>
      <c r="F26" s="24">
        <f>F25</f>
        <v>21.016800000000003</v>
      </c>
    </row>
    <row r="27" spans="2:6" ht="7.5" customHeight="1" x14ac:dyDescent="0.25"/>
    <row r="28" spans="2:6" ht="30" customHeight="1" x14ac:dyDescent="0.25">
      <c r="B28" s="5" t="s">
        <v>51</v>
      </c>
      <c r="C28" s="5"/>
      <c r="D28" s="5"/>
      <c r="E28" s="5"/>
      <c r="F28" s="25">
        <f>F20-F26</f>
        <v>562.78320000000008</v>
      </c>
    </row>
    <row r="29" spans="2:6" ht="7.5" customHeight="1" x14ac:dyDescent="0.25"/>
    <row r="30" spans="2:6" ht="21.75" customHeight="1" x14ac:dyDescent="0.25">
      <c r="B30" s="11" t="s">
        <v>52</v>
      </c>
      <c r="C30" s="11"/>
      <c r="D30" s="11"/>
      <c r="E30" s="11"/>
      <c r="F30" s="11"/>
    </row>
    <row r="31" spans="2:6" ht="21.75" customHeight="1" x14ac:dyDescent="0.25">
      <c r="B31" s="4" t="s">
        <v>53</v>
      </c>
      <c r="C31" s="4"/>
      <c r="D31" s="4"/>
      <c r="E31" s="4"/>
      <c r="F31" s="4"/>
    </row>
    <row r="32" spans="2:6" ht="24" customHeight="1" x14ac:dyDescent="0.25">
      <c r="B32" s="3" t="s">
        <v>44</v>
      </c>
      <c r="C32" s="3"/>
      <c r="D32" s="26" t="s">
        <v>54</v>
      </c>
      <c r="E32" s="26" t="s">
        <v>46</v>
      </c>
      <c r="F32" s="26" t="s">
        <v>38</v>
      </c>
    </row>
    <row r="33" spans="2:6" ht="15" customHeight="1" x14ac:dyDescent="0.25">
      <c r="B33" s="10" t="s">
        <v>55</v>
      </c>
      <c r="C33" s="10"/>
      <c r="D33" s="27" t="s">
        <v>56</v>
      </c>
      <c r="E33" s="28">
        <v>0.15</v>
      </c>
      <c r="F33" s="19">
        <f>F20*E33</f>
        <v>87.570000000000007</v>
      </c>
    </row>
    <row r="34" spans="2:6" ht="15" customHeight="1" x14ac:dyDescent="0.25">
      <c r="B34" s="2" t="s">
        <v>57</v>
      </c>
      <c r="C34" s="2"/>
      <c r="D34" s="29" t="s">
        <v>56</v>
      </c>
      <c r="E34" s="30">
        <v>0.13</v>
      </c>
      <c r="F34" s="31">
        <f>F20*E34</f>
        <v>75.894000000000005</v>
      </c>
    </row>
    <row r="35" spans="2:6" ht="15" customHeight="1" x14ac:dyDescent="0.25">
      <c r="B35" s="10" t="s">
        <v>58</v>
      </c>
      <c r="C35" s="10"/>
      <c r="D35" s="27" t="s">
        <v>56</v>
      </c>
      <c r="E35" s="28">
        <v>0.02</v>
      </c>
      <c r="F35" s="19">
        <f>F20*E35</f>
        <v>11.676000000000002</v>
      </c>
    </row>
    <row r="36" spans="2:6" ht="15" customHeight="1" x14ac:dyDescent="0.25">
      <c r="B36" s="2" t="s">
        <v>59</v>
      </c>
      <c r="C36" s="2"/>
      <c r="D36" s="29" t="s">
        <v>56</v>
      </c>
      <c r="E36" s="30">
        <v>8.0000000000000002E-3</v>
      </c>
      <c r="F36" s="31">
        <f>F20*E36</f>
        <v>4.6704000000000008</v>
      </c>
    </row>
    <row r="37" spans="2:6" ht="15" customHeight="1" x14ac:dyDescent="0.25">
      <c r="B37" s="10" t="s">
        <v>60</v>
      </c>
      <c r="C37" s="10"/>
      <c r="D37" s="27" t="s">
        <v>56</v>
      </c>
      <c r="E37" s="28">
        <v>2.3999999999999998E-3</v>
      </c>
      <c r="F37" s="19">
        <f>F20*E37</f>
        <v>1.4011200000000001</v>
      </c>
    </row>
    <row r="38" spans="2:6" ht="15" customHeight="1" x14ac:dyDescent="0.25">
      <c r="B38" s="2" t="s">
        <v>61</v>
      </c>
      <c r="C38" s="2"/>
      <c r="D38" s="29" t="s">
        <v>56</v>
      </c>
      <c r="E38" s="30">
        <v>5.9999999999999995E-4</v>
      </c>
      <c r="F38" s="31">
        <f>F20*E38</f>
        <v>0.35028000000000004</v>
      </c>
    </row>
    <row r="39" spans="2:6" ht="15" customHeight="1" x14ac:dyDescent="0.25">
      <c r="B39" s="10" t="s">
        <v>62</v>
      </c>
      <c r="C39" s="10"/>
      <c r="D39" s="27" t="s">
        <v>56</v>
      </c>
      <c r="E39" s="28">
        <v>1.2999999999999999E-2</v>
      </c>
      <c r="F39" s="19">
        <f>F20*E39</f>
        <v>7.5894000000000004</v>
      </c>
    </row>
    <row r="40" spans="2:6" x14ac:dyDescent="0.25">
      <c r="B40" s="6" t="s">
        <v>63</v>
      </c>
      <c r="C40" s="6"/>
      <c r="D40" s="6"/>
      <c r="E40" s="6"/>
      <c r="F40" s="24">
        <f>SUM(F33:F39)</f>
        <v>189.15119999999999</v>
      </c>
    </row>
    <row r="41" spans="2:6" ht="24" customHeight="1" x14ac:dyDescent="0.25">
      <c r="B41" s="9" t="s">
        <v>64</v>
      </c>
      <c r="C41" s="9"/>
      <c r="D41" s="9"/>
      <c r="E41" s="9"/>
      <c r="F41" s="22">
        <f>F20+F40</f>
        <v>772.95120000000009</v>
      </c>
    </row>
    <row r="43" spans="2:6" ht="12" customHeight="1" x14ac:dyDescent="0.25"/>
    <row r="44" spans="2:6" ht="15" customHeight="1" x14ac:dyDescent="0.25">
      <c r="B44" s="1" t="s">
        <v>65</v>
      </c>
      <c r="C44" s="1"/>
      <c r="E44" s="1" t="s">
        <v>65</v>
      </c>
      <c r="F44" s="1"/>
    </row>
    <row r="45" spans="2:6" ht="15" customHeight="1" x14ac:dyDescent="0.25">
      <c r="B45" s="40" t="s">
        <v>66</v>
      </c>
      <c r="C45" s="40"/>
      <c r="E45" s="40" t="s">
        <v>67</v>
      </c>
      <c r="F45" s="40"/>
    </row>
    <row r="47" spans="2:6" ht="31.5" customHeight="1" x14ac:dyDescent="0.25">
      <c r="B47" s="41" t="s">
        <v>68</v>
      </c>
      <c r="C47" s="41"/>
      <c r="D47" s="41"/>
      <c r="E47" s="41"/>
      <c r="F47" s="41"/>
    </row>
  </sheetData>
  <mergeCells count="36">
    <mergeCell ref="B47:F47"/>
    <mergeCell ref="B41:E41"/>
    <mergeCell ref="B44:C44"/>
    <mergeCell ref="E44:F44"/>
    <mergeCell ref="B45:C45"/>
    <mergeCell ref="E45:F45"/>
    <mergeCell ref="B36:C36"/>
    <mergeCell ref="B37:C37"/>
    <mergeCell ref="B38:C38"/>
    <mergeCell ref="B39:C39"/>
    <mergeCell ref="B40:E40"/>
    <mergeCell ref="B31:F31"/>
    <mergeCell ref="B32:C32"/>
    <mergeCell ref="B33:C33"/>
    <mergeCell ref="B34:C34"/>
    <mergeCell ref="B35:C35"/>
    <mergeCell ref="B23:F23"/>
    <mergeCell ref="C25:D25"/>
    <mergeCell ref="B26:E26"/>
    <mergeCell ref="B28:E28"/>
    <mergeCell ref="B30:F30"/>
    <mergeCell ref="E12:F12"/>
    <mergeCell ref="E13:F13"/>
    <mergeCell ref="B15:F15"/>
    <mergeCell ref="B20:E20"/>
    <mergeCell ref="B21:F21"/>
    <mergeCell ref="E7:F7"/>
    <mergeCell ref="E8:F8"/>
    <mergeCell ref="E9:F9"/>
    <mergeCell ref="E10:F10"/>
    <mergeCell ref="E11:F11"/>
    <mergeCell ref="B2:F2"/>
    <mergeCell ref="B3:F3"/>
    <mergeCell ref="B5:C5"/>
    <mergeCell ref="D5:F5"/>
    <mergeCell ref="E6:F6"/>
  </mergeCells>
  <conditionalFormatting sqref="B21">
    <cfRule type="expression" dxfId="10" priority="2">
      <formula>F20&gt;603</formula>
    </cfRule>
    <cfRule type="expression" dxfId="9" priority="3">
      <formula>AND(F20&lt;=603,F20&gt;540)</formula>
    </cfRule>
    <cfRule type="expression" dxfId="8" priority="4">
      <formula>F20&lt;=540</formula>
    </cfRule>
  </conditionalFormatting>
  <dataValidations count="1">
    <dataValidation type="list" promptTitle="RV-Befreiung" prompt="Auswahl Ja oder Nein" sqref="E25" xr:uid="{00000000-0002-0000-0000-000000000000}">
      <formula1>"Ja,Nein"</formula1>
      <formula2>0</formula2>
    </dataValidation>
  </dataValidations>
  <pageMargins left="0.5" right="0.5" top="0.5" bottom="0.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6" customWidth="1"/>
    <col min="3" max="3" width="13" customWidth="1"/>
    <col min="4" max="6" width="14" customWidth="1"/>
    <col min="7" max="9" width="16" customWidth="1"/>
    <col min="10" max="10" width="24" customWidth="1"/>
  </cols>
  <sheetData>
    <row r="2" spans="2:10" ht="31.5" customHeight="1" x14ac:dyDescent="0.25">
      <c r="B2" s="42" t="s">
        <v>69</v>
      </c>
      <c r="C2" s="42"/>
      <c r="D2" s="42"/>
      <c r="E2" s="42"/>
      <c r="F2" s="42"/>
      <c r="G2" s="42"/>
      <c r="H2" s="42"/>
      <c r="I2" s="42"/>
      <c r="J2" s="42"/>
    </row>
    <row r="3" spans="2:10" ht="19.5" customHeight="1" x14ac:dyDescent="0.25">
      <c r="B3" s="12" t="s">
        <v>70</v>
      </c>
      <c r="C3" s="12"/>
      <c r="D3" s="12"/>
      <c r="E3" s="12"/>
      <c r="F3" s="12"/>
      <c r="G3" s="12"/>
      <c r="H3" s="12"/>
      <c r="I3" s="12"/>
      <c r="J3" s="12"/>
    </row>
    <row r="5" spans="2:10" ht="33.75" customHeight="1" x14ac:dyDescent="0.25">
      <c r="B5" s="32" t="s">
        <v>71</v>
      </c>
      <c r="C5" s="32" t="s">
        <v>72</v>
      </c>
      <c r="D5" s="32" t="s">
        <v>73</v>
      </c>
      <c r="E5" s="32" t="s">
        <v>74</v>
      </c>
      <c r="F5" s="32" t="s">
        <v>75</v>
      </c>
      <c r="G5" s="32" t="s">
        <v>76</v>
      </c>
      <c r="H5" s="32" t="s">
        <v>77</v>
      </c>
      <c r="I5" s="32" t="s">
        <v>78</v>
      </c>
      <c r="J5" s="32" t="s">
        <v>79</v>
      </c>
    </row>
    <row r="6" spans="2:10" x14ac:dyDescent="0.25">
      <c r="B6" s="33" t="s">
        <v>80</v>
      </c>
      <c r="C6" s="34">
        <v>38.5</v>
      </c>
      <c r="D6" s="35">
        <v>13.9</v>
      </c>
      <c r="E6" s="36">
        <v>0</v>
      </c>
      <c r="F6" s="19">
        <f t="shared" ref="F6:F17" si="0">IF(OR(C6="",D6=""),"",C6*D6+IFERROR(E6,0))</f>
        <v>535.15</v>
      </c>
      <c r="G6" s="19">
        <f t="shared" ref="G6:G17" si="1">IF(F6="","",F6*3.6%)</f>
        <v>19.265400000000003</v>
      </c>
      <c r="H6" s="19">
        <f t="shared" ref="H6:H17" si="2">IF(F6="","",F6-G6)</f>
        <v>515.88459999999998</v>
      </c>
      <c r="I6" s="19">
        <f>IF(F6="",0,F6)</f>
        <v>535.15</v>
      </c>
      <c r="J6" s="33" t="str">
        <f t="shared" ref="J6:J17" si="3">IF(F6="","Offen",IF(F6&gt;603,"Grenze Monat überschritten",IF(I6&gt;7236,"Jahresgrenze überschritten",IF(F6&gt;540,"Knapp unter Grenze","OK"))))</f>
        <v>OK</v>
      </c>
    </row>
    <row r="7" spans="2:10" x14ac:dyDescent="0.25">
      <c r="B7" s="37" t="s">
        <v>81</v>
      </c>
      <c r="C7" s="34">
        <v>40</v>
      </c>
      <c r="D7" s="35">
        <v>13.9</v>
      </c>
      <c r="E7" s="36">
        <v>0</v>
      </c>
      <c r="F7" s="31">
        <f t="shared" si="0"/>
        <v>556</v>
      </c>
      <c r="G7" s="31">
        <f t="shared" si="1"/>
        <v>20.016000000000002</v>
      </c>
      <c r="H7" s="31">
        <f t="shared" si="2"/>
        <v>535.98400000000004</v>
      </c>
      <c r="I7" s="31">
        <f t="shared" ref="I7:I17" si="4">I6+IF(F7="",0,F7)</f>
        <v>1091.1500000000001</v>
      </c>
      <c r="J7" s="37" t="str">
        <f t="shared" si="3"/>
        <v>Knapp unter Grenze</v>
      </c>
    </row>
    <row r="8" spans="2:10" x14ac:dyDescent="0.25">
      <c r="B8" s="33" t="s">
        <v>82</v>
      </c>
      <c r="C8" s="34">
        <v>42</v>
      </c>
      <c r="D8" s="35">
        <v>13.9</v>
      </c>
      <c r="E8" s="36">
        <v>0</v>
      </c>
      <c r="F8" s="19">
        <f t="shared" si="0"/>
        <v>583.80000000000007</v>
      </c>
      <c r="G8" s="19">
        <f t="shared" si="1"/>
        <v>21.016800000000003</v>
      </c>
      <c r="H8" s="19">
        <f t="shared" si="2"/>
        <v>562.78320000000008</v>
      </c>
      <c r="I8" s="19">
        <f t="shared" si="4"/>
        <v>1674.9500000000003</v>
      </c>
      <c r="J8" s="33" t="str">
        <f t="shared" si="3"/>
        <v>Knapp unter Grenze</v>
      </c>
    </row>
    <row r="9" spans="2:10" x14ac:dyDescent="0.25">
      <c r="B9" s="37" t="s">
        <v>83</v>
      </c>
      <c r="C9" s="34">
        <v>35</v>
      </c>
      <c r="D9" s="35">
        <v>13.9</v>
      </c>
      <c r="E9" s="36">
        <v>0</v>
      </c>
      <c r="F9" s="31">
        <f t="shared" si="0"/>
        <v>486.5</v>
      </c>
      <c r="G9" s="31">
        <f t="shared" si="1"/>
        <v>17.514000000000003</v>
      </c>
      <c r="H9" s="31">
        <f t="shared" si="2"/>
        <v>468.98599999999999</v>
      </c>
      <c r="I9" s="31">
        <f t="shared" si="4"/>
        <v>2161.4500000000003</v>
      </c>
      <c r="J9" s="37" t="str">
        <f t="shared" si="3"/>
        <v>OK</v>
      </c>
    </row>
    <row r="10" spans="2:10" x14ac:dyDescent="0.25">
      <c r="B10" s="33" t="s">
        <v>84</v>
      </c>
      <c r="C10" s="34"/>
      <c r="D10" s="35"/>
      <c r="E10" s="36"/>
      <c r="F10" s="19" t="str">
        <f t="shared" si="0"/>
        <v/>
      </c>
      <c r="G10" s="19" t="str">
        <f t="shared" si="1"/>
        <v/>
      </c>
      <c r="H10" s="19" t="str">
        <f t="shared" si="2"/>
        <v/>
      </c>
      <c r="I10" s="19">
        <f t="shared" si="4"/>
        <v>2161.4500000000003</v>
      </c>
      <c r="J10" s="33" t="str">
        <f t="shared" si="3"/>
        <v>Offen</v>
      </c>
    </row>
    <row r="11" spans="2:10" x14ac:dyDescent="0.25">
      <c r="B11" s="37" t="s">
        <v>85</v>
      </c>
      <c r="C11" s="34"/>
      <c r="D11" s="35"/>
      <c r="E11" s="36"/>
      <c r="F11" s="31" t="str">
        <f t="shared" si="0"/>
        <v/>
      </c>
      <c r="G11" s="31" t="str">
        <f t="shared" si="1"/>
        <v/>
      </c>
      <c r="H11" s="31" t="str">
        <f t="shared" si="2"/>
        <v/>
      </c>
      <c r="I11" s="31">
        <f t="shared" si="4"/>
        <v>2161.4500000000003</v>
      </c>
      <c r="J11" s="37" t="str">
        <f t="shared" si="3"/>
        <v>Offen</v>
      </c>
    </row>
    <row r="12" spans="2:10" x14ac:dyDescent="0.25">
      <c r="B12" s="33" t="s">
        <v>86</v>
      </c>
      <c r="C12" s="34"/>
      <c r="D12" s="35"/>
      <c r="E12" s="36"/>
      <c r="F12" s="19" t="str">
        <f t="shared" si="0"/>
        <v/>
      </c>
      <c r="G12" s="19" t="str">
        <f t="shared" si="1"/>
        <v/>
      </c>
      <c r="H12" s="19" t="str">
        <f t="shared" si="2"/>
        <v/>
      </c>
      <c r="I12" s="19">
        <f t="shared" si="4"/>
        <v>2161.4500000000003</v>
      </c>
      <c r="J12" s="33" t="str">
        <f t="shared" si="3"/>
        <v>Offen</v>
      </c>
    </row>
    <row r="13" spans="2:10" x14ac:dyDescent="0.25">
      <c r="B13" s="37" t="s">
        <v>87</v>
      </c>
      <c r="C13" s="34"/>
      <c r="D13" s="35"/>
      <c r="E13" s="36"/>
      <c r="F13" s="31" t="str">
        <f t="shared" si="0"/>
        <v/>
      </c>
      <c r="G13" s="31" t="str">
        <f t="shared" si="1"/>
        <v/>
      </c>
      <c r="H13" s="31" t="str">
        <f t="shared" si="2"/>
        <v/>
      </c>
      <c r="I13" s="31">
        <f t="shared" si="4"/>
        <v>2161.4500000000003</v>
      </c>
      <c r="J13" s="37" t="str">
        <f t="shared" si="3"/>
        <v>Offen</v>
      </c>
    </row>
    <row r="14" spans="2:10" x14ac:dyDescent="0.25">
      <c r="B14" s="33" t="s">
        <v>88</v>
      </c>
      <c r="C14" s="34"/>
      <c r="D14" s="35"/>
      <c r="E14" s="36"/>
      <c r="F14" s="19" t="str">
        <f t="shared" si="0"/>
        <v/>
      </c>
      <c r="G14" s="19" t="str">
        <f t="shared" si="1"/>
        <v/>
      </c>
      <c r="H14" s="19" t="str">
        <f t="shared" si="2"/>
        <v/>
      </c>
      <c r="I14" s="19">
        <f t="shared" si="4"/>
        <v>2161.4500000000003</v>
      </c>
      <c r="J14" s="33" t="str">
        <f t="shared" si="3"/>
        <v>Offen</v>
      </c>
    </row>
    <row r="15" spans="2:10" x14ac:dyDescent="0.25">
      <c r="B15" s="37" t="s">
        <v>89</v>
      </c>
      <c r="C15" s="34"/>
      <c r="D15" s="35"/>
      <c r="E15" s="36"/>
      <c r="F15" s="31" t="str">
        <f t="shared" si="0"/>
        <v/>
      </c>
      <c r="G15" s="31" t="str">
        <f t="shared" si="1"/>
        <v/>
      </c>
      <c r="H15" s="31" t="str">
        <f t="shared" si="2"/>
        <v/>
      </c>
      <c r="I15" s="31">
        <f t="shared" si="4"/>
        <v>2161.4500000000003</v>
      </c>
      <c r="J15" s="37" t="str">
        <f t="shared" si="3"/>
        <v>Offen</v>
      </c>
    </row>
    <row r="16" spans="2:10" x14ac:dyDescent="0.25">
      <c r="B16" s="33" t="s">
        <v>90</v>
      </c>
      <c r="C16" s="34"/>
      <c r="D16" s="35"/>
      <c r="E16" s="36"/>
      <c r="F16" s="19" t="str">
        <f t="shared" si="0"/>
        <v/>
      </c>
      <c r="G16" s="19" t="str">
        <f t="shared" si="1"/>
        <v/>
      </c>
      <c r="H16" s="19" t="str">
        <f t="shared" si="2"/>
        <v/>
      </c>
      <c r="I16" s="19">
        <f t="shared" si="4"/>
        <v>2161.4500000000003</v>
      </c>
      <c r="J16" s="33" t="str">
        <f t="shared" si="3"/>
        <v>Offen</v>
      </c>
    </row>
    <row r="17" spans="2:10" x14ac:dyDescent="0.25">
      <c r="B17" s="37" t="s">
        <v>91</v>
      </c>
      <c r="C17" s="34"/>
      <c r="D17" s="35"/>
      <c r="E17" s="36"/>
      <c r="F17" s="31" t="str">
        <f t="shared" si="0"/>
        <v/>
      </c>
      <c r="G17" s="31" t="str">
        <f t="shared" si="1"/>
        <v/>
      </c>
      <c r="H17" s="31" t="str">
        <f t="shared" si="2"/>
        <v/>
      </c>
      <c r="I17" s="31">
        <f t="shared" si="4"/>
        <v>2161.4500000000003</v>
      </c>
      <c r="J17" s="37" t="str">
        <f t="shared" si="3"/>
        <v>Offen</v>
      </c>
    </row>
    <row r="18" spans="2:10" ht="25.5" customHeight="1" x14ac:dyDescent="0.25">
      <c r="B18" s="38" t="s">
        <v>92</v>
      </c>
      <c r="C18" s="39">
        <f>SUM(C6:C17)</f>
        <v>155.5</v>
      </c>
      <c r="D18" s="22">
        <f>IFERROR(AVERAGE(D6:D17),0)</f>
        <v>13.9</v>
      </c>
      <c r="E18" s="22">
        <f>SUM(E6:E17)</f>
        <v>0</v>
      </c>
      <c r="F18" s="22">
        <f>SUM(F6:F17)</f>
        <v>2161.4500000000003</v>
      </c>
      <c r="G18" s="22">
        <f>SUM(G6:G17)</f>
        <v>77.812200000000018</v>
      </c>
      <c r="H18" s="22">
        <f>SUM(H6:H17)</f>
        <v>2083.6378</v>
      </c>
      <c r="I18" s="22">
        <f>I17</f>
        <v>2161.4500000000003</v>
      </c>
      <c r="J18" s="38" t="str">
        <f>IF(I17&gt;7236,"Jahresgrenze überschritten","Innerhalb der Jahresgrenze")</f>
        <v>Innerhalb der Jahresgrenze</v>
      </c>
    </row>
    <row r="20" spans="2:10" ht="21.75" customHeight="1" x14ac:dyDescent="0.25">
      <c r="B20" s="11" t="s">
        <v>93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43" t="s">
        <v>94</v>
      </c>
      <c r="C21" s="43"/>
      <c r="D21" s="43"/>
      <c r="E21" s="43"/>
      <c r="F21" s="43"/>
      <c r="G21" s="43"/>
      <c r="H21" s="44">
        <v>603</v>
      </c>
      <c r="I21" s="44"/>
      <c r="J21" s="44"/>
    </row>
    <row r="22" spans="2:10" x14ac:dyDescent="0.25">
      <c r="B22" s="43" t="s">
        <v>95</v>
      </c>
      <c r="C22" s="43"/>
      <c r="D22" s="43"/>
      <c r="E22" s="43"/>
      <c r="F22" s="43"/>
      <c r="G22" s="43"/>
      <c r="H22" s="44">
        <v>7236</v>
      </c>
      <c r="I22" s="44"/>
      <c r="J22" s="44"/>
    </row>
    <row r="23" spans="2:10" x14ac:dyDescent="0.25">
      <c r="B23" s="43" t="s">
        <v>96</v>
      </c>
      <c r="C23" s="43"/>
      <c r="D23" s="43"/>
      <c r="E23" s="43"/>
      <c r="F23" s="43"/>
      <c r="G23" s="43"/>
      <c r="H23" s="44">
        <f>I17</f>
        <v>2161.4500000000003</v>
      </c>
      <c r="I23" s="44"/>
      <c r="J23" s="44"/>
    </row>
    <row r="24" spans="2:10" x14ac:dyDescent="0.25">
      <c r="B24" s="43" t="s">
        <v>97</v>
      </c>
      <c r="C24" s="43"/>
      <c r="D24" s="43"/>
      <c r="E24" s="43"/>
      <c r="F24" s="43"/>
      <c r="G24" s="43"/>
      <c r="H24" s="45">
        <f>7236-I17</f>
        <v>5074.5499999999993</v>
      </c>
      <c r="I24" s="45"/>
      <c r="J24" s="45"/>
    </row>
    <row r="25" spans="2:10" x14ac:dyDescent="0.25">
      <c r="B25" s="43" t="s">
        <v>98</v>
      </c>
      <c r="C25" s="43"/>
      <c r="D25" s="43"/>
      <c r="E25" s="43"/>
      <c r="F25" s="43"/>
      <c r="G25" s="43"/>
      <c r="H25" s="46">
        <f>I17/7236</f>
        <v>0.29870784964068547</v>
      </c>
      <c r="I25" s="46"/>
      <c r="J25" s="46"/>
    </row>
  </sheetData>
  <mergeCells count="13">
    <mergeCell ref="B25:G25"/>
    <mergeCell ref="H25:J25"/>
    <mergeCell ref="B22:G22"/>
    <mergeCell ref="H22:J22"/>
    <mergeCell ref="B23:G23"/>
    <mergeCell ref="H23:J23"/>
    <mergeCell ref="B24:G24"/>
    <mergeCell ref="H24:J24"/>
    <mergeCell ref="B2:J2"/>
    <mergeCell ref="B3:J3"/>
    <mergeCell ref="B20:J20"/>
    <mergeCell ref="B21:G21"/>
    <mergeCell ref="H21:J21"/>
  </mergeCells>
  <conditionalFormatting sqref="H24">
    <cfRule type="expression" dxfId="7" priority="7">
      <formula>H24&lt;0</formula>
    </cfRule>
  </conditionalFormatting>
  <conditionalFormatting sqref="H25">
    <cfRule type="expression" dxfId="6" priority="8">
      <formula>H25&gt;1</formula>
    </cfRule>
    <cfRule type="expression" dxfId="5" priority="9">
      <formula>AND(H25&gt;0.85,H25&lt;=1)</formula>
    </cfRule>
  </conditionalFormatting>
  <conditionalFormatting sqref="J6:J17">
    <cfRule type="cellIs" dxfId="4" priority="2" operator="equal">
      <formula>"OK"</formula>
    </cfRule>
    <cfRule type="cellIs" dxfId="3" priority="3" operator="equal">
      <formula>"Knapp unter Grenze"</formula>
    </cfRule>
    <cfRule type="cellIs" dxfId="2" priority="4" operator="equal">
      <formula>"Grenze Monat überschritten"</formula>
    </cfRule>
    <cfRule type="cellIs" dxfId="1" priority="5" operator="equal">
      <formula>"Jahresgrenze überschritten"</formula>
    </cfRule>
    <cfRule type="cellIs" dxfId="0" priority="6" operator="equal">
      <formula>"Offen"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Jahresübersicht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2026-06-02T04:56:29Z</dcterms:created>
  <dcterms:modified xsi:type="dcterms:W3CDTF">2026-06-02T05:57:13Z</dcterms:modified>
  <dc:language>en-US</dc:language>
</cp:coreProperties>
</file>