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A800A802-C871-4C16-BADF-3A9B22C2362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Lizenzregister" sheetId="1" r:id="rId1"/>
    <sheet name="Übersicht" sheetId="2" r:id="rId2"/>
    <sheet name="Stammdaten" sheetId="3" r:id="rId3"/>
  </sheets>
  <definedNames>
    <definedName name="_xlnm._FilterDatabase" localSheetId="0" hidden="1">Lizenzregister!$A$5:$R$20</definedName>
    <definedName name="_xlnm.Print_Area" localSheetId="0">Lizenzregister!$A$1:$R$21</definedName>
    <definedName name="_xlnm.Print_Area" localSheetId="1">Übersicht!$A$1:$I$37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9" i="3" l="1"/>
  <c r="I23" i="2"/>
  <c r="F5" i="2"/>
  <c r="D5" i="2"/>
  <c r="B5" i="2"/>
  <c r="B2" i="2"/>
  <c r="H21" i="1"/>
  <c r="G21" i="1"/>
  <c r="P20" i="1"/>
  <c r="M20" i="1"/>
  <c r="L20" i="1"/>
  <c r="I20" i="1"/>
  <c r="P19" i="1"/>
  <c r="M19" i="1"/>
  <c r="L19" i="1"/>
  <c r="I19" i="1"/>
  <c r="P18" i="1"/>
  <c r="M18" i="1"/>
  <c r="L18" i="1"/>
  <c r="I18" i="1"/>
  <c r="P17" i="1"/>
  <c r="M17" i="1"/>
  <c r="L17" i="1"/>
  <c r="I17" i="1"/>
  <c r="P16" i="1"/>
  <c r="D17" i="2" s="1"/>
  <c r="M16" i="1"/>
  <c r="L16" i="1"/>
  <c r="I16" i="1"/>
  <c r="P15" i="1"/>
  <c r="M15" i="1"/>
  <c r="L15" i="1"/>
  <c r="I15" i="1"/>
  <c r="P14" i="1"/>
  <c r="D22" i="2" s="1"/>
  <c r="M14" i="1"/>
  <c r="L14" i="1"/>
  <c r="I14" i="1"/>
  <c r="P13" i="1"/>
  <c r="D35" i="2" s="1"/>
  <c r="M13" i="1"/>
  <c r="L13" i="1"/>
  <c r="I13" i="1"/>
  <c r="P12" i="1"/>
  <c r="D33" i="2" s="1"/>
  <c r="M12" i="1"/>
  <c r="L12" i="1"/>
  <c r="I12" i="1"/>
  <c r="P11" i="1"/>
  <c r="D32" i="2" s="1"/>
  <c r="M11" i="1"/>
  <c r="L11" i="1"/>
  <c r="I11" i="1"/>
  <c r="P10" i="1"/>
  <c r="D20" i="2" s="1"/>
  <c r="M10" i="1"/>
  <c r="L10" i="1"/>
  <c r="I10" i="1"/>
  <c r="P9" i="1"/>
  <c r="D30" i="2" s="1"/>
  <c r="M9" i="1"/>
  <c r="L9" i="1"/>
  <c r="I9" i="1"/>
  <c r="P8" i="1"/>
  <c r="D16" i="2" s="1"/>
  <c r="M8" i="1"/>
  <c r="L8" i="1"/>
  <c r="I8" i="1"/>
  <c r="P7" i="1"/>
  <c r="D21" i="2" s="1"/>
  <c r="M7" i="1"/>
  <c r="L7" i="1"/>
  <c r="I7" i="1"/>
  <c r="P6" i="1"/>
  <c r="D15" i="2" s="1"/>
  <c r="M6" i="1"/>
  <c r="L6" i="1"/>
  <c r="I6" i="1"/>
  <c r="B11" i="2" s="1"/>
  <c r="H15" i="2" l="1"/>
  <c r="I15" i="2" s="1"/>
  <c r="I21" i="2"/>
  <c r="F8" i="2"/>
  <c r="H16" i="2"/>
  <c r="I16" i="2" s="1"/>
  <c r="I22" i="2"/>
  <c r="D27" i="2"/>
  <c r="E33" i="2" s="1"/>
  <c r="P21" i="1"/>
  <c r="H17" i="2"/>
  <c r="I17" i="2" s="1"/>
  <c r="D28" i="2"/>
  <c r="D18" i="2"/>
  <c r="E18" i="2" s="1"/>
  <c r="D29" i="2"/>
  <c r="I21" i="1"/>
  <c r="H18" i="2"/>
  <c r="I18" i="2" s="1"/>
  <c r="B8" i="2"/>
  <c r="H5" i="2"/>
  <c r="D8" i="2"/>
  <c r="D19" i="2"/>
  <c r="D31" i="2"/>
  <c r="H8" i="2"/>
  <c r="D34" i="2"/>
  <c r="E20" i="2" l="1"/>
  <c r="D36" i="2"/>
  <c r="E27" i="2"/>
  <c r="E29" i="2"/>
  <c r="E31" i="2"/>
  <c r="E17" i="2"/>
  <c r="E15" i="2"/>
  <c r="E21" i="2"/>
  <c r="E28" i="2"/>
  <c r="D23" i="2"/>
  <c r="E34" i="2"/>
  <c r="E32" i="2"/>
  <c r="E19" i="2"/>
  <c r="E30" i="2"/>
  <c r="E22" i="2"/>
  <c r="E16" i="2"/>
  <c r="E35" i="2"/>
</calcChain>
</file>

<file path=xl/sharedStrings.xml><?xml version="1.0" encoding="utf-8"?>
<sst xmlns="http://schemas.openxmlformats.org/spreadsheetml/2006/main" count="237" uniqueCount="134">
  <si>
    <t>LIZENZVERWALTUNG · SOFTWARE-LIZENZREGISTER</t>
  </si>
  <si>
    <t>Zentrale Übersicht über Softwarelizenzen, Fristen, Auslastung und Kosten          Geschäftsjahr 2026</t>
  </si>
  <si>
    <r>
      <rPr>
        <b/>
        <sz val="9"/>
        <color rgb="FF6B7280"/>
        <rFont val="Calibri"/>
        <charset val="1"/>
      </rPr>
      <t xml:space="preserve">Hinweis:  </t>
    </r>
    <r>
      <rPr>
        <sz val="9"/>
        <color rgb="FF20283D"/>
        <rFont val="Calibri"/>
        <charset val="1"/>
      </rPr>
      <t xml:space="preserve">Status und farbig hinterlegte Spalten (Verfügbar, Verbleibende Tage, Status, Jahreskosten) werden automatisch berechnet · </t>
    </r>
    <r>
      <rPr>
        <b/>
        <sz val="9"/>
        <color rgb="FFC0392B"/>
        <rFont val="Calibri"/>
        <charset val="1"/>
      </rPr>
      <t xml:space="preserve">Verfügbar &lt; 0 = Überlizenzierung. </t>
    </r>
    <r>
      <rPr>
        <sz val="9"/>
        <color rgb="FF20283D"/>
        <rFont val="Calibri"/>
        <charset val="1"/>
      </rPr>
      <t>Helle Felder sind Eingabefelder.</t>
    </r>
  </si>
  <si>
    <t>Lizenz-ID</t>
  </si>
  <si>
    <t>Software / Produkt</t>
  </si>
  <si>
    <t>Hersteller</t>
  </si>
  <si>
    <t>Lizenztyp</t>
  </si>
  <si>
    <t>Abteilung</t>
  </si>
  <si>
    <t>Lizenzschlüssel</t>
  </si>
  <si>
    <t>Lizenzen gesamt</t>
  </si>
  <si>
    <t>Zuge-
wiesen</t>
  </si>
  <si>
    <t>Verfüg-
bar</t>
  </si>
  <si>
    <t>Kaufdatum</t>
  </si>
  <si>
    <t>Ablauf-
datum</t>
  </si>
  <si>
    <t>Verbl.
Tage</t>
  </si>
  <si>
    <t>Status</t>
  </si>
  <si>
    <t>Abrechnung</t>
  </si>
  <si>
    <t>Kosten/
Lizenz</t>
  </si>
  <si>
    <t>Jahres-
kosten</t>
  </si>
  <si>
    <t>Lieferant</t>
  </si>
  <si>
    <t>Notiz</t>
  </si>
  <si>
    <t>LIZ-001</t>
  </si>
  <si>
    <t>Office-Paket Standard</t>
  </si>
  <si>
    <t>Nordsoft</t>
  </si>
  <si>
    <t>Abonnement (SaaS)</t>
  </si>
  <si>
    <t>IT</t>
  </si>
  <si>
    <t>NS-OFF-7F3A-9C21-XXXX</t>
  </si>
  <si>
    <t>Jährlich</t>
  </si>
  <si>
    <t>Bürotechnik Nord GmbH</t>
  </si>
  <si>
    <t>LIZ-002</t>
  </si>
  <si>
    <t>Bildbearbeitung Pro</t>
  </si>
  <si>
    <t>Pixelwerk</t>
  </si>
  <si>
    <t>Design</t>
  </si>
  <si>
    <t>PXW-IMG-4B8E-XXXX</t>
  </si>
  <si>
    <t>Monatlich</t>
  </si>
  <si>
    <t>direkt</t>
  </si>
  <si>
    <t>LIZ-003</t>
  </si>
  <si>
    <t>CRM-Plattform</t>
  </si>
  <si>
    <t>Datalog AG</t>
  </si>
  <si>
    <t>Unternehmenslizenz</t>
  </si>
  <si>
    <t>Vertrieb</t>
  </si>
  <si>
    <t>DLG-CRM-1A2B-XXXX</t>
  </si>
  <si>
    <t>Konzernweite Nutzung</t>
  </si>
  <si>
    <t>LIZ-004</t>
  </si>
  <si>
    <t>Buchhaltungssoftware</t>
  </si>
  <si>
    <t>Kontoria</t>
  </si>
  <si>
    <t>Einzellizenz</t>
  </si>
  <si>
    <t>Buchhaltung</t>
  </si>
  <si>
    <t>KTR-FIN-9911-XXXX</t>
  </si>
  <si>
    <t>Fachhandel Süd</t>
  </si>
  <si>
    <t>Bedarf prüfen</t>
  </si>
  <si>
    <t>LIZ-005</t>
  </si>
  <si>
    <t>Projektmanagement-Tool</t>
  </si>
  <si>
    <t>Planora</t>
  </si>
  <si>
    <t>Geschäftsführung</t>
  </si>
  <si>
    <t>PLN-PM-77C3-XXXX</t>
  </si>
  <si>
    <t>LIZ-006</t>
  </si>
  <si>
    <t>Antivirus Enterprise</t>
  </si>
  <si>
    <t>SecureByte</t>
  </si>
  <si>
    <t>Volumenlizenz</t>
  </si>
  <si>
    <t>SCB-AV-5E5E-XXXX</t>
  </si>
  <si>
    <t>SecureByte Partner</t>
  </si>
  <si>
    <t>Verlängerung offen</t>
  </si>
  <si>
    <t>LIZ-007</t>
  </si>
  <si>
    <t>Cloud-Speicher Business</t>
  </si>
  <si>
    <t>Cloudia</t>
  </si>
  <si>
    <t>CLD-STO-3D3D-XXXX</t>
  </si>
  <si>
    <t>LIZ-008</t>
  </si>
  <si>
    <t>Videokonferenz</t>
  </si>
  <si>
    <t>Meetly</t>
  </si>
  <si>
    <t>Personal</t>
  </si>
  <si>
    <t>MTL-VC-8080-XXXX</t>
  </si>
  <si>
    <t>Vollständig zugewiesen</t>
  </si>
  <si>
    <t>LIZ-009</t>
  </si>
  <si>
    <t>Entwickler-IDE</t>
  </si>
  <si>
    <t>Codeforge</t>
  </si>
  <si>
    <t>Entwicklung</t>
  </si>
  <si>
    <t>CDF-IDE-1212-XXXX</t>
  </si>
  <si>
    <t>Einmalig</t>
  </si>
  <si>
    <t>Dauerlizenz</t>
  </si>
  <si>
    <t>LIZ-010</t>
  </si>
  <si>
    <t>Betriebssystem Server</t>
  </si>
  <si>
    <t>NS-SRV-6A6A-XXXX</t>
  </si>
  <si>
    <t>LIZ-011</t>
  </si>
  <si>
    <t>Grafik-Suite Team</t>
  </si>
  <si>
    <t>Marketing</t>
  </si>
  <si>
    <t>PXW-GFX-2C2C-XXXX</t>
  </si>
  <si>
    <t>LIZ-012</t>
  </si>
  <si>
    <t>Passwort-Manager</t>
  </si>
  <si>
    <t>SCB-PM-4F4F-XXXX</t>
  </si>
  <si>
    <t>LIZ-013</t>
  </si>
  <si>
    <t>Marketing-Automation</t>
  </si>
  <si>
    <t>PLN-MA-9D9D-XXXX</t>
  </si>
  <si>
    <t>Renewal anstehend</t>
  </si>
  <si>
    <t>LIZ-014</t>
  </si>
  <si>
    <t>Statistik-Software</t>
  </si>
  <si>
    <t>DLG-STA-7E7E-XXXX</t>
  </si>
  <si>
    <t>LIZ-015</t>
  </si>
  <si>
    <t>Helpdesk-System</t>
  </si>
  <si>
    <t>CLD-HD-5050-XXXX</t>
  </si>
  <si>
    <t>GESAMT / SUMME</t>
  </si>
  <si>
    <t>Jahreskosten →</t>
  </si>
  <si>
    <t>ÜBERSICHT · LIZENZ-DASHBOARD 2026</t>
  </si>
  <si>
    <t>Lizenzpositionen</t>
  </si>
  <si>
    <t>Zugewiesen</t>
  </si>
  <si>
    <t>Verfügbar gesamt</t>
  </si>
  <si>
    <t>Jahreskosten gesamt</t>
  </si>
  <si>
    <t>Ø Kosten / Lizenz</t>
  </si>
  <si>
    <t>Läuft bald ab</t>
  </si>
  <si>
    <t>Abgelaufen</t>
  </si>
  <si>
    <t>KOSTEN JE ABTEILUNG  (€/Jahr)</t>
  </si>
  <si>
    <t>STATUS-VERTEILUNG</t>
  </si>
  <si>
    <t>€/Jahr</t>
  </si>
  <si>
    <t>Verteilung</t>
  </si>
  <si>
    <t>Anzahl</t>
  </si>
  <si>
    <t>Aktiv</t>
  </si>
  <si>
    <t>Unbefristet</t>
  </si>
  <si>
    <t>FRISTEN &amp; COMPLIANCE</t>
  </si>
  <si>
    <t>Fällig in ≤ 30 Tagen</t>
  </si>
  <si>
    <t>Fällig in 31–90 Tagen</t>
  </si>
  <si>
    <t>Gesamt</t>
  </si>
  <si>
    <t>Überlizenzierungen</t>
  </si>
  <si>
    <t>KOSTEN JE HERSTELLER  (€/Jahr)</t>
  </si>
  <si>
    <t>STAMMDATEN · AUSWAHLLISTEN UND PARAMETER</t>
  </si>
  <si>
    <t>Steuert die Dropdown-Felder, die Statusberechnung und die Kostenfaktoren im Lizenzregister.</t>
  </si>
  <si>
    <t>Faktor/Jahr</t>
  </si>
  <si>
    <t>Open Source</t>
  </si>
  <si>
    <t>Test-/Demolizenz</t>
  </si>
  <si>
    <t>Parameter</t>
  </si>
  <si>
    <t>Warnschwelle (Tage)</t>
  </si>
  <si>
    <t>Geschäftsjahr</t>
  </si>
  <si>
    <t>Währung</t>
  </si>
  <si>
    <t>EUR</t>
  </si>
  <si>
    <t>Stichtag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</si>
</sst>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#,##0.00&quot; €&quot;"/>
    <numFmt numFmtId="166" formatCode="#,##0&quot; €&quot;"/>
  </numFmts>
  <fonts count="29" x14ac:knownFonts="1">
    <font>
      <sz val="11"/>
      <color theme="1"/>
      <name val="Calibri"/>
      <family val="2"/>
      <charset val="1"/>
    </font>
    <font>
      <b/>
      <sz val="17"/>
      <color rgb="FFFFFFFF"/>
      <name val="Calibri"/>
      <charset val="1"/>
    </font>
    <font>
      <sz val="10"/>
      <color rgb="FFC3CBE6"/>
      <name val="Calibri"/>
      <charset val="1"/>
    </font>
    <font>
      <b/>
      <sz val="9"/>
      <color rgb="FF6B7280"/>
      <name val="Calibri"/>
      <charset val="1"/>
    </font>
    <font>
      <sz val="9"/>
      <color rgb="FF20283D"/>
      <name val="Calibri"/>
      <charset val="1"/>
    </font>
    <font>
      <b/>
      <sz val="9"/>
      <color rgb="FFC0392B"/>
      <name val="Calibri"/>
      <charset val="1"/>
    </font>
    <font>
      <b/>
      <sz val="9"/>
      <color rgb="FFFFFFFF"/>
      <name val="Calibri"/>
      <charset val="1"/>
    </font>
    <font>
      <b/>
      <sz val="9"/>
      <color rgb="FF2E3A6B"/>
      <name val="Calibri"/>
      <charset val="1"/>
    </font>
    <font>
      <b/>
      <sz val="10"/>
      <color rgb="FF20283D"/>
      <name val="Calibri"/>
      <charset val="1"/>
    </font>
    <font>
      <sz val="8"/>
      <color rgb="FF6B7280"/>
      <name val="Calibri"/>
      <charset val="1"/>
    </font>
    <font>
      <b/>
      <sz val="9"/>
      <color rgb="FF20283D"/>
      <name val="Calibri"/>
      <charset val="1"/>
    </font>
    <font>
      <i/>
      <sz val="8"/>
      <color rgb="FF6B7280"/>
      <name val="Calibri"/>
      <charset val="1"/>
    </font>
    <font>
      <b/>
      <sz val="10"/>
      <color rgb="FFFFFFFF"/>
      <name val="Calibri"/>
      <charset val="1"/>
    </font>
    <font>
      <b/>
      <sz val="11"/>
      <color rgb="FFFFFFFF"/>
      <name val="Calibri"/>
      <charset val="1"/>
    </font>
    <font>
      <b/>
      <sz val="16"/>
      <color rgb="FFFFFFFF"/>
      <name val="Calibri"/>
      <charset val="1"/>
    </font>
    <font>
      <i/>
      <sz val="9"/>
      <color rgb="FF6B7280"/>
      <name val="Calibri"/>
      <charset val="1"/>
    </font>
    <font>
      <b/>
      <sz val="18"/>
      <color rgb="FF2E3A6B"/>
      <name val="Calibri"/>
      <charset val="1"/>
    </font>
    <font>
      <sz val="9"/>
      <color rgb="FF6B7280"/>
      <name val="Calibri"/>
      <charset val="1"/>
    </font>
    <font>
      <sz val="9"/>
      <color rgb="FF4C6FE0"/>
      <name val="Calibri"/>
      <charset val="1"/>
    </font>
    <font>
      <b/>
      <sz val="9"/>
      <color rgb="FF1E7F5C"/>
      <name val="Calibri"/>
      <charset val="1"/>
    </font>
    <font>
      <sz val="9"/>
      <color rgb="FF1E7F5C"/>
      <name val="Calibri"/>
      <charset val="1"/>
    </font>
    <font>
      <b/>
      <sz val="9"/>
      <color rgb="FFB7791F"/>
      <name val="Calibri"/>
      <charset val="1"/>
    </font>
    <font>
      <sz val="9"/>
      <color rgb="FFB7791F"/>
      <name val="Calibri"/>
      <charset val="1"/>
    </font>
    <font>
      <sz val="9"/>
      <color rgb="FFC0392B"/>
      <name val="Calibri"/>
      <charset val="1"/>
    </font>
    <font>
      <b/>
      <sz val="9"/>
      <color rgb="FF5B6470"/>
      <name val="Calibri"/>
      <charset val="1"/>
    </font>
    <font>
      <sz val="9"/>
      <color rgb="FF5B6470"/>
      <name val="Calibri"/>
      <charset val="1"/>
    </font>
    <font>
      <b/>
      <sz val="10"/>
      <color rgb="FF2E3A6B"/>
      <name val="Calibri"/>
      <charset val="1"/>
    </font>
    <font>
      <b/>
      <sz val="13"/>
      <color rgb="FFFFFFFF"/>
      <name val="Calibri"/>
      <charset val="1"/>
    </font>
    <font>
      <sz val="10"/>
      <color rgb="FF20283D"/>
      <name val="Calibri"/>
      <charset val="1"/>
    </font>
  </fonts>
  <fills count="10">
    <fill>
      <patternFill patternType="none"/>
    </fill>
    <fill>
      <patternFill patternType="gray125"/>
    </fill>
    <fill>
      <patternFill patternType="solid">
        <fgColor rgb="FF1B2240"/>
        <bgColor rgb="FF20283D"/>
      </patternFill>
    </fill>
    <fill>
      <patternFill patternType="solid">
        <fgColor rgb="FF2E3A6B"/>
        <bgColor rgb="FF3D4B82"/>
      </patternFill>
    </fill>
    <fill>
      <patternFill patternType="solid">
        <fgColor rgb="FF4C6FE0"/>
        <bgColor rgb="FF6B7280"/>
      </patternFill>
    </fill>
    <fill>
      <patternFill patternType="solid">
        <fgColor rgb="FFF6F7FB"/>
        <bgColor rgb="FFEEF1F9"/>
      </patternFill>
    </fill>
    <fill>
      <patternFill patternType="solid">
        <fgColor rgb="FFEEF1F9"/>
        <bgColor rgb="FFF6F7FB"/>
      </patternFill>
    </fill>
    <fill>
      <patternFill patternType="solid">
        <fgColor rgb="FFFFFFFF"/>
        <bgColor rgb="FFF6F7FB"/>
      </patternFill>
    </fill>
    <fill>
      <patternFill patternType="solid">
        <fgColor rgb="FF3D4B82"/>
        <bgColor rgb="FF2E3A6B"/>
      </patternFill>
    </fill>
    <fill>
      <patternFill patternType="solid">
        <fgColor rgb="FFE4EAFB"/>
        <bgColor rgb="FFE7E9EF"/>
      </patternFill>
    </fill>
  </fills>
  <borders count="4">
    <border>
      <left/>
      <right/>
      <top/>
      <bottom/>
      <diagonal/>
    </border>
    <border>
      <left style="thin">
        <color rgb="FFCBD2E4"/>
      </left>
      <right style="thin">
        <color rgb="FFCBD2E4"/>
      </right>
      <top style="thin">
        <color rgb="FFCBD2E4"/>
      </top>
      <bottom style="thin">
        <color rgb="FFCBD2E4"/>
      </bottom>
      <diagonal/>
    </border>
    <border>
      <left style="thin">
        <color rgb="FFCBD2E4"/>
      </left>
      <right style="thin">
        <color rgb="FFCBD2E4"/>
      </right>
      <top style="medium">
        <color rgb="FF4C6FE0"/>
      </top>
      <bottom/>
      <diagonal/>
    </border>
    <border>
      <left style="thin">
        <color rgb="FFCBD2E4"/>
      </left>
      <right style="thin">
        <color rgb="FFCBD2E4"/>
      </right>
      <top/>
      <bottom style="thin">
        <color rgb="FFCBD2E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4" fillId="5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indent="1"/>
    </xf>
    <xf numFmtId="166" fontId="16" fillId="7" borderId="2" xfId="0" applyNumberFormat="1" applyFont="1" applyFill="1" applyBorder="1" applyAlignment="1">
      <alignment horizontal="left" vertical="center" indent="1"/>
    </xf>
    <xf numFmtId="0" fontId="17" fillId="7" borderId="3" xfId="0" applyFont="1" applyFill="1" applyBorder="1" applyAlignment="1">
      <alignment horizontal="left" vertical="top" indent="1"/>
    </xf>
    <xf numFmtId="3" fontId="16" fillId="7" borderId="2" xfId="0" applyNumberFormat="1" applyFont="1" applyFill="1" applyBorder="1" applyAlignment="1">
      <alignment horizontal="left" vertical="center" indent="1"/>
    </xf>
    <xf numFmtId="0" fontId="15" fillId="0" borderId="0" xfId="0" applyFont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2" fillId="3" borderId="1" xfId="0" applyFont="1" applyFill="1" applyBorder="1" applyAlignment="1">
      <alignment horizontal="right" vertical="center"/>
    </xf>
    <xf numFmtId="0" fontId="3" fillId="5" borderId="0" xfId="0" applyFont="1" applyFill="1" applyAlignment="1">
      <alignment horizontal="left" vertical="center" indent="1"/>
    </xf>
    <xf numFmtId="0" fontId="0" fillId="4" borderId="0" xfId="0" applyFill="1"/>
    <xf numFmtId="0" fontId="2" fillId="3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3" fontId="4" fillId="5" borderId="1" xfId="0" applyNumberFormat="1" applyFont="1" applyFill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65" fontId="4" fillId="5" borderId="1" xfId="0" applyNumberFormat="1" applyFont="1" applyFill="1" applyBorder="1" applyAlignment="1">
      <alignment horizontal="right" vertical="center"/>
    </xf>
    <xf numFmtId="165" fontId="8" fillId="6" borderId="1" xfId="0" applyNumberFormat="1" applyFont="1" applyFill="1" applyBorder="1" applyAlignment="1">
      <alignment horizontal="right" vertical="center"/>
    </xf>
    <xf numFmtId="0" fontId="11" fillId="5" borderId="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 wrapText="1"/>
    </xf>
    <xf numFmtId="3" fontId="4" fillId="7" borderId="1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165" fontId="4" fillId="7" borderId="1" xfId="0" applyNumberFormat="1" applyFont="1" applyFill="1" applyBorder="1" applyAlignment="1">
      <alignment horizontal="right" vertical="center"/>
    </xf>
    <xf numFmtId="0" fontId="11" fillId="7" borderId="1" xfId="0" applyFont="1" applyFill="1" applyBorder="1" applyAlignment="1">
      <alignment horizontal="left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0" fontId="6" fillId="3" borderId="1" xfId="0" applyFont="1" applyFill="1" applyBorder="1" applyAlignment="1">
      <alignment horizontal="right" vertical="center"/>
    </xf>
    <xf numFmtId="165" fontId="13" fillId="3" borderId="1" xfId="0" applyNumberFormat="1" applyFont="1" applyFill="1" applyBorder="1" applyAlignment="1">
      <alignment horizontal="right" vertical="center"/>
    </xf>
    <xf numFmtId="0" fontId="6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center" vertical="center" wrapText="1"/>
    </xf>
    <xf numFmtId="166" fontId="10" fillId="5" borderId="1" xfId="0" applyNumberFormat="1" applyFont="1" applyFill="1" applyBorder="1" applyAlignment="1">
      <alignment horizontal="right" vertical="center"/>
    </xf>
    <xf numFmtId="0" fontId="18" fillId="5" borderId="1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left" vertical="center" wrapText="1"/>
    </xf>
    <xf numFmtId="3" fontId="10" fillId="5" borderId="1" xfId="0" applyNumberFormat="1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left" vertical="center"/>
    </xf>
    <xf numFmtId="166" fontId="10" fillId="7" borderId="1" xfId="0" applyNumberFormat="1" applyFont="1" applyFill="1" applyBorder="1" applyAlignment="1">
      <alignment horizontal="right" vertical="center"/>
    </xf>
    <xf numFmtId="0" fontId="18" fillId="7" borderId="1" xfId="0" applyFont="1" applyFill="1" applyBorder="1" applyAlignment="1">
      <alignment horizontal="left" vertical="center"/>
    </xf>
    <xf numFmtId="0" fontId="21" fillId="7" borderId="1" xfId="0" applyFont="1" applyFill="1" applyBorder="1" applyAlignment="1">
      <alignment horizontal="left" vertical="center" wrapText="1"/>
    </xf>
    <xf numFmtId="3" fontId="10" fillId="7" borderId="1" xfId="0" applyNumberFormat="1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 wrapText="1"/>
    </xf>
    <xf numFmtId="0" fontId="23" fillId="5" borderId="1" xfId="0" applyFont="1" applyFill="1" applyBorder="1" applyAlignment="1">
      <alignment horizontal="left" vertical="center"/>
    </xf>
    <xf numFmtId="0" fontId="24" fillId="7" borderId="1" xfId="0" applyFont="1" applyFill="1" applyBorder="1" applyAlignment="1">
      <alignment horizontal="left" vertical="center" wrapText="1"/>
    </xf>
    <xf numFmtId="0" fontId="25" fillId="7" borderId="1" xfId="0" applyFont="1" applyFill="1" applyBorder="1" applyAlignment="1">
      <alignment horizontal="left" vertical="center"/>
    </xf>
    <xf numFmtId="3" fontId="26" fillId="5" borderId="1" xfId="0" applyNumberFormat="1" applyFont="1" applyFill="1" applyBorder="1" applyAlignment="1">
      <alignment horizontal="center" vertical="center" wrapText="1"/>
    </xf>
    <xf numFmtId="3" fontId="26" fillId="7" borderId="1" xfId="0" applyNumberFormat="1" applyFont="1" applyFill="1" applyBorder="1" applyAlignment="1">
      <alignment horizontal="center" vertical="center" wrapText="1"/>
    </xf>
    <xf numFmtId="166" fontId="6" fillId="3" borderId="1" xfId="0" applyNumberFormat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1" fontId="8" fillId="9" borderId="1" xfId="0" applyNumberFormat="1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164" fontId="8" fillId="9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27" fillId="2" borderId="0" xfId="0" applyFont="1" applyFill="1" applyAlignment="1">
      <alignment horizontal="left" vertical="center" wrapText="1"/>
    </xf>
  </cellXfs>
  <cellStyles count="1">
    <cellStyle name="Standard" xfId="0" builtinId="0"/>
  </cellStyles>
  <dxfs count="10">
    <dxf>
      <font>
        <b/>
        <sz val="18"/>
        <color rgb="FFC0392B"/>
        <name val="Calibri"/>
        <charset val="1"/>
      </font>
      <fill>
        <patternFill>
          <bgColor rgb="FFF8DAD5"/>
        </patternFill>
      </fill>
    </dxf>
    <dxf>
      <font>
        <b/>
        <sz val="18"/>
        <color rgb="FFB7791F"/>
        <name val="Calibri"/>
        <charset val="1"/>
      </font>
      <fill>
        <patternFill>
          <bgColor rgb="FFFCEFD3"/>
        </patternFill>
      </fill>
    </dxf>
    <dxf>
      <font>
        <b/>
        <sz val="10"/>
        <color rgb="FFFFFFFF"/>
        <name val="Calibri"/>
        <charset val="1"/>
      </font>
      <fill>
        <patternFill>
          <bgColor rgb="FF1E7F5C"/>
        </patternFill>
      </fill>
    </dxf>
    <dxf>
      <font>
        <b/>
        <sz val="10"/>
        <color rgb="FFFFFFFF"/>
        <name val="Calibri"/>
        <charset val="1"/>
      </font>
      <fill>
        <patternFill>
          <bgColor rgb="FFC0392B"/>
        </patternFill>
      </fill>
    </dxf>
    <dxf>
      <font>
        <b/>
        <sz val="9"/>
        <color rgb="FF5B6470"/>
        <name val="Calibri"/>
        <charset val="1"/>
      </font>
      <fill>
        <patternFill>
          <bgColor rgb="FFE7E9EF"/>
        </patternFill>
      </fill>
    </dxf>
    <dxf>
      <font>
        <b/>
        <sz val="9"/>
        <color rgb="FF1E7F5C"/>
        <name val="Calibri"/>
        <charset val="1"/>
      </font>
      <fill>
        <patternFill>
          <bgColor rgb="FFD7F0E4"/>
        </patternFill>
      </fill>
    </dxf>
    <dxf>
      <font>
        <b/>
        <sz val="9"/>
        <color rgb="FFB7791F"/>
        <name val="Calibri"/>
        <charset val="1"/>
      </font>
      <fill>
        <patternFill>
          <bgColor rgb="FFFCEFD3"/>
        </patternFill>
      </fill>
    </dxf>
    <dxf>
      <font>
        <b/>
        <sz val="9"/>
        <color rgb="FFC0392B"/>
        <name val="Calibri"/>
        <charset val="1"/>
      </font>
      <fill>
        <patternFill>
          <bgColor rgb="FFF8DAD5"/>
        </patternFill>
      </fill>
    </dxf>
    <dxf>
      <font>
        <b/>
        <sz val="9"/>
        <color rgb="FFC0392B"/>
        <name val="Calibri"/>
        <charset val="1"/>
      </font>
    </dxf>
    <dxf>
      <font>
        <b/>
        <sz val="9"/>
        <color rgb="FFC0392B"/>
        <name val="Calibri"/>
        <charset val="1"/>
      </font>
      <fill>
        <patternFill>
          <bgColor rgb="FFF8DAD5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7791F"/>
      <rgbColor rgb="FF800080"/>
      <rgbColor rgb="FF1E7F5C"/>
      <rgbColor rgb="FFCBD2E4"/>
      <rgbColor rgb="FF5B6470"/>
      <rgbColor rgb="FF9999FF"/>
      <rgbColor rgb="FF993366"/>
      <rgbColor rgb="FFFCEFD3"/>
      <rgbColor rgb="FFE4EAFB"/>
      <rgbColor rgb="FF660066"/>
      <rgbColor rgb="FFFF8080"/>
      <rgbColor rgb="FF3D4B82"/>
      <rgbColor rgb="FFC3CBE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F1F9"/>
      <rgbColor rgb="FFD7F0E4"/>
      <rgbColor rgb="FFF6F7FB"/>
      <rgbColor rgb="FFE7E9EF"/>
      <rgbColor rgb="FFFF99CC"/>
      <rgbColor rgb="FFCC99FF"/>
      <rgbColor rgb="FFF8DAD5"/>
      <rgbColor rgb="FF4C6FE0"/>
      <rgbColor rgb="FF33CCCC"/>
      <rgbColor rgb="FF99CC00"/>
      <rgbColor rgb="FFFFCC00"/>
      <rgbColor rgb="FFFF9900"/>
      <rgbColor rgb="FFFF6600"/>
      <rgbColor rgb="FF6B7280"/>
      <rgbColor rgb="FF969696"/>
      <rgbColor rgb="FF1B2240"/>
      <rgbColor rgb="FF339966"/>
      <rgbColor rgb="FF003300"/>
      <rgbColor rgb="FF333300"/>
      <rgbColor rgb="FFC0392B"/>
      <rgbColor rgb="FF993366"/>
      <rgbColor rgb="FF2E3A6B"/>
      <rgbColor rgb="FF20283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1"/>
  <sheetViews>
    <sheetView showGridLines="0" tabSelected="1" zoomScaleNormal="100" workbookViewId="0">
      <pane xSplit="2" ySplit="5" topLeftCell="C61" activePane="bottomRight" state="frozen"/>
      <selection pane="topRight" activeCell="C1" sqref="C1"/>
      <selection pane="bottomLeft" activeCell="A6" sqref="A6"/>
      <selection pane="bottomRight" activeCell="Q87" sqref="Q87"/>
    </sheetView>
  </sheetViews>
  <sheetFormatPr baseColWidth="10" defaultColWidth="8.7109375" defaultRowHeight="15" x14ac:dyDescent="0.25"/>
  <cols>
    <col min="1" max="1" width="12" bestFit="1" customWidth="1"/>
    <col min="2" max="2" width="21.28515625" bestFit="1" customWidth="1"/>
    <col min="3" max="3" width="12.5703125" bestFit="1" customWidth="1"/>
    <col min="4" max="4" width="17.28515625" bestFit="1" customWidth="1"/>
    <col min="5" max="5" width="14.7109375" bestFit="1" customWidth="1"/>
    <col min="6" max="6" width="17.140625" bestFit="1" customWidth="1"/>
    <col min="7" max="7" width="11.5703125" bestFit="1" customWidth="1"/>
    <col min="8" max="8" width="10.5703125" bestFit="1" customWidth="1"/>
    <col min="9" max="9" width="10.85546875" bestFit="1" customWidth="1"/>
    <col min="10" max="10" width="13.42578125" bestFit="1" customWidth="1"/>
    <col min="11" max="11" width="10.7109375" bestFit="1" customWidth="1"/>
    <col min="12" max="12" width="9.7109375" bestFit="1" customWidth="1"/>
    <col min="13" max="13" width="10.140625" bestFit="1" customWidth="1"/>
    <col min="14" max="14" width="13.85546875" bestFit="1" customWidth="1"/>
    <col min="15" max="15" width="12.140625" bestFit="1" customWidth="1"/>
    <col min="16" max="16" width="10.5703125" bestFit="1" customWidth="1"/>
    <col min="17" max="17" width="19.7109375" bestFit="1" customWidth="1"/>
    <col min="18" max="18" width="17" bestFit="1" customWidth="1"/>
  </cols>
  <sheetData>
    <row r="1" spans="1:18" ht="33.7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8" ht="19.5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3.75" customHeigh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8" ht="18" customHeight="1" x14ac:dyDescent="0.2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 ht="30" customHeight="1" x14ac:dyDescent="0.25">
      <c r="A5" s="15" t="s">
        <v>3</v>
      </c>
      <c r="B5" s="15" t="s">
        <v>4</v>
      </c>
      <c r="C5" s="15" t="s">
        <v>5</v>
      </c>
      <c r="D5" s="15" t="s">
        <v>6</v>
      </c>
      <c r="E5" s="15" t="s">
        <v>7</v>
      </c>
      <c r="F5" s="15" t="s">
        <v>8</v>
      </c>
      <c r="G5" s="15" t="s">
        <v>9</v>
      </c>
      <c r="H5" s="15" t="s">
        <v>10</v>
      </c>
      <c r="I5" s="15" t="s">
        <v>11</v>
      </c>
      <c r="J5" s="15" t="s">
        <v>12</v>
      </c>
      <c r="K5" s="15" t="s">
        <v>13</v>
      </c>
      <c r="L5" s="15" t="s">
        <v>14</v>
      </c>
      <c r="M5" s="15" t="s">
        <v>15</v>
      </c>
      <c r="N5" s="15" t="s">
        <v>16</v>
      </c>
      <c r="O5" s="15" t="s">
        <v>17</v>
      </c>
      <c r="P5" s="15" t="s">
        <v>18</v>
      </c>
      <c r="Q5" s="15" t="s">
        <v>19</v>
      </c>
      <c r="R5" s="15" t="s">
        <v>20</v>
      </c>
    </row>
    <row r="6" spans="1:18" ht="21.75" customHeight="1" x14ac:dyDescent="0.25">
      <c r="A6" s="16" t="s">
        <v>21</v>
      </c>
      <c r="B6" s="17" t="s">
        <v>22</v>
      </c>
      <c r="C6" s="18" t="s">
        <v>23</v>
      </c>
      <c r="D6" s="18" t="s">
        <v>24</v>
      </c>
      <c r="E6" s="18" t="s">
        <v>25</v>
      </c>
      <c r="F6" s="19" t="s">
        <v>26</v>
      </c>
      <c r="G6" s="20">
        <v>50</v>
      </c>
      <c r="H6" s="20">
        <v>47</v>
      </c>
      <c r="I6" s="21">
        <f t="shared" ref="I6:I20" si="0">G6-H6</f>
        <v>3</v>
      </c>
      <c r="J6" s="22">
        <v>45901</v>
      </c>
      <c r="K6" s="22">
        <v>46265</v>
      </c>
      <c r="L6" s="21">
        <f t="shared" ref="L6:L20" ca="1" si="1">IF(K6="","",K6-TODAY())</f>
        <v>70</v>
      </c>
      <c r="M6" s="23" t="str">
        <f ca="1">IF(K6="","Unbefristet",IF(K6-TODAY()&lt;0,"Abgelaufen",IF(K6-TODAY()&lt;=Stammdaten!$C$16,"Läuft bald ab","Aktiv")))</f>
        <v>Aktiv</v>
      </c>
      <c r="N6" s="24" t="s">
        <v>27</v>
      </c>
      <c r="O6" s="25">
        <v>119</v>
      </c>
      <c r="P6" s="26">
        <f>IFERROR(G6*O6*VLOOKUP(N6,Stammdaten!$I$6:$J$8,2,FALSE()),0)</f>
        <v>5950</v>
      </c>
      <c r="Q6" s="18" t="s">
        <v>28</v>
      </c>
      <c r="R6" s="27"/>
    </row>
    <row r="7" spans="1:18" ht="21.75" customHeight="1" x14ac:dyDescent="0.25">
      <c r="A7" s="28" t="s">
        <v>29</v>
      </c>
      <c r="B7" s="29" t="s">
        <v>30</v>
      </c>
      <c r="C7" s="30" t="s">
        <v>31</v>
      </c>
      <c r="D7" s="30" t="s">
        <v>24</v>
      </c>
      <c r="E7" s="30" t="s">
        <v>32</v>
      </c>
      <c r="F7" s="31" t="s">
        <v>33</v>
      </c>
      <c r="G7" s="32">
        <v>8</v>
      </c>
      <c r="H7" s="32">
        <v>8</v>
      </c>
      <c r="I7" s="21">
        <f t="shared" si="0"/>
        <v>0</v>
      </c>
      <c r="J7" s="33">
        <v>45853</v>
      </c>
      <c r="K7" s="33">
        <v>46217</v>
      </c>
      <c r="L7" s="21">
        <f t="shared" ca="1" si="1"/>
        <v>22</v>
      </c>
      <c r="M7" s="23" t="str">
        <f ca="1">IF(K7="","Unbefristet",IF(K7-TODAY()&lt;0,"Abgelaufen",IF(K7-TODAY()&lt;=Stammdaten!$C$16,"Läuft bald ab","Aktiv")))</f>
        <v>Läuft bald ab</v>
      </c>
      <c r="N7" s="34" t="s">
        <v>34</v>
      </c>
      <c r="O7" s="35">
        <v>24.99</v>
      </c>
      <c r="P7" s="26">
        <f>IFERROR(G7*O7*VLOOKUP(N7,Stammdaten!$I$6:$J$8,2,FALSE()),0)</f>
        <v>2399.04</v>
      </c>
      <c r="Q7" s="30" t="s">
        <v>35</v>
      </c>
      <c r="R7" s="36"/>
    </row>
    <row r="8" spans="1:18" ht="21.75" customHeight="1" x14ac:dyDescent="0.25">
      <c r="A8" s="16" t="s">
        <v>36</v>
      </c>
      <c r="B8" s="17" t="s">
        <v>37</v>
      </c>
      <c r="C8" s="18" t="s">
        <v>38</v>
      </c>
      <c r="D8" s="18" t="s">
        <v>39</v>
      </c>
      <c r="E8" s="18" t="s">
        <v>40</v>
      </c>
      <c r="F8" s="19" t="s">
        <v>41</v>
      </c>
      <c r="G8" s="20">
        <v>30</v>
      </c>
      <c r="H8" s="20">
        <v>25</v>
      </c>
      <c r="I8" s="21">
        <f t="shared" si="0"/>
        <v>5</v>
      </c>
      <c r="J8" s="22">
        <v>45667</v>
      </c>
      <c r="K8" s="22">
        <v>46387</v>
      </c>
      <c r="L8" s="21">
        <f t="shared" ca="1" si="1"/>
        <v>192</v>
      </c>
      <c r="M8" s="23" t="str">
        <f ca="1">IF(K8="","Unbefristet",IF(K8-TODAY()&lt;0,"Abgelaufen",IF(K8-TODAY()&lt;=Stammdaten!$C$16,"Läuft bald ab","Aktiv")))</f>
        <v>Aktiv</v>
      </c>
      <c r="N8" s="24" t="s">
        <v>27</v>
      </c>
      <c r="O8" s="25">
        <v>348</v>
      </c>
      <c r="P8" s="26">
        <f>IFERROR(G8*O8*VLOOKUP(N8,Stammdaten!$I$6:$J$8,2,FALSE()),0)</f>
        <v>10440</v>
      </c>
      <c r="Q8" s="18" t="s">
        <v>38</v>
      </c>
      <c r="R8" s="27" t="s">
        <v>42</v>
      </c>
    </row>
    <row r="9" spans="1:18" ht="21.75" customHeight="1" x14ac:dyDescent="0.25">
      <c r="A9" s="28" t="s">
        <v>43</v>
      </c>
      <c r="B9" s="29" t="s">
        <v>44</v>
      </c>
      <c r="C9" s="30" t="s">
        <v>45</v>
      </c>
      <c r="D9" s="30" t="s">
        <v>46</v>
      </c>
      <c r="E9" s="30" t="s">
        <v>47</v>
      </c>
      <c r="F9" s="31" t="s">
        <v>48</v>
      </c>
      <c r="G9" s="32">
        <v>5</v>
      </c>
      <c r="H9" s="32">
        <v>6</v>
      </c>
      <c r="I9" s="21">
        <f t="shared" si="0"/>
        <v>-1</v>
      </c>
      <c r="J9" s="33">
        <v>45616</v>
      </c>
      <c r="K9" s="33">
        <v>46418</v>
      </c>
      <c r="L9" s="21">
        <f t="shared" ca="1" si="1"/>
        <v>223</v>
      </c>
      <c r="M9" s="23" t="str">
        <f ca="1">IF(K9="","Unbefristet",IF(K9-TODAY()&lt;0,"Abgelaufen",IF(K9-TODAY()&lt;=Stammdaten!$C$16,"Läuft bald ab","Aktiv")))</f>
        <v>Aktiv</v>
      </c>
      <c r="N9" s="34" t="s">
        <v>27</v>
      </c>
      <c r="O9" s="35">
        <v>210</v>
      </c>
      <c r="P9" s="26">
        <f>IFERROR(G9*O9*VLOOKUP(N9,Stammdaten!$I$6:$J$8,2,FALSE()),0)</f>
        <v>1050</v>
      </c>
      <c r="Q9" s="30" t="s">
        <v>49</v>
      </c>
      <c r="R9" s="36" t="s">
        <v>50</v>
      </c>
    </row>
    <row r="10" spans="1:18" ht="21.75" customHeight="1" x14ac:dyDescent="0.25">
      <c r="A10" s="16" t="s">
        <v>51</v>
      </c>
      <c r="B10" s="17" t="s">
        <v>52</v>
      </c>
      <c r="C10" s="18" t="s">
        <v>53</v>
      </c>
      <c r="D10" s="18" t="s">
        <v>24</v>
      </c>
      <c r="E10" s="18" t="s">
        <v>54</v>
      </c>
      <c r="F10" s="19" t="s">
        <v>55</v>
      </c>
      <c r="G10" s="20">
        <v>20</v>
      </c>
      <c r="H10" s="20">
        <v>14</v>
      </c>
      <c r="I10" s="21">
        <f t="shared" si="0"/>
        <v>6</v>
      </c>
      <c r="J10" s="22">
        <v>45721</v>
      </c>
      <c r="K10" s="22">
        <v>46085</v>
      </c>
      <c r="L10" s="21">
        <f t="shared" ca="1" si="1"/>
        <v>-110</v>
      </c>
      <c r="M10" s="23" t="str">
        <f ca="1">IF(K10="","Unbefristet",IF(K10-TODAY()&lt;0,"Abgelaufen",IF(K10-TODAY()&lt;=Stammdaten!$C$16,"Läuft bald ab","Aktiv")))</f>
        <v>Abgelaufen</v>
      </c>
      <c r="N10" s="24" t="s">
        <v>34</v>
      </c>
      <c r="O10" s="25">
        <v>11.5</v>
      </c>
      <c r="P10" s="26">
        <f>IFERROR(G10*O10*VLOOKUP(N10,Stammdaten!$I$6:$J$8,2,FALSE()),0)</f>
        <v>2760</v>
      </c>
      <c r="Q10" s="18" t="s">
        <v>53</v>
      </c>
      <c r="R10" s="27"/>
    </row>
    <row r="11" spans="1:18" ht="21.75" customHeight="1" x14ac:dyDescent="0.25">
      <c r="A11" s="28" t="s">
        <v>56</v>
      </c>
      <c r="B11" s="29" t="s">
        <v>57</v>
      </c>
      <c r="C11" s="30" t="s">
        <v>58</v>
      </c>
      <c r="D11" s="30" t="s">
        <v>59</v>
      </c>
      <c r="E11" s="30" t="s">
        <v>25</v>
      </c>
      <c r="F11" s="31" t="s">
        <v>60</v>
      </c>
      <c r="G11" s="32">
        <v>120</v>
      </c>
      <c r="H11" s="32">
        <v>118</v>
      </c>
      <c r="I11" s="21">
        <f t="shared" si="0"/>
        <v>2</v>
      </c>
      <c r="J11" s="33">
        <v>45809</v>
      </c>
      <c r="K11" s="33">
        <v>46173</v>
      </c>
      <c r="L11" s="21">
        <f t="shared" ca="1" si="1"/>
        <v>-22</v>
      </c>
      <c r="M11" s="23" t="str">
        <f ca="1">IF(K11="","Unbefristet",IF(K11-TODAY()&lt;0,"Abgelaufen",IF(K11-TODAY()&lt;=Stammdaten!$C$16,"Läuft bald ab","Aktiv")))</f>
        <v>Abgelaufen</v>
      </c>
      <c r="N11" s="34" t="s">
        <v>27</v>
      </c>
      <c r="O11" s="35">
        <v>38</v>
      </c>
      <c r="P11" s="26">
        <f>IFERROR(G11*O11*VLOOKUP(N11,Stammdaten!$I$6:$J$8,2,FALSE()),0)</f>
        <v>4560</v>
      </c>
      <c r="Q11" s="30" t="s">
        <v>61</v>
      </c>
      <c r="R11" s="36" t="s">
        <v>62</v>
      </c>
    </row>
    <row r="12" spans="1:18" ht="21.75" customHeight="1" x14ac:dyDescent="0.25">
      <c r="A12" s="16" t="s">
        <v>63</v>
      </c>
      <c r="B12" s="17" t="s">
        <v>64</v>
      </c>
      <c r="C12" s="18" t="s">
        <v>65</v>
      </c>
      <c r="D12" s="18" t="s">
        <v>24</v>
      </c>
      <c r="E12" s="18" t="s">
        <v>25</v>
      </c>
      <c r="F12" s="19" t="s">
        <v>66</v>
      </c>
      <c r="G12" s="20">
        <v>100</v>
      </c>
      <c r="H12" s="20">
        <v>92</v>
      </c>
      <c r="I12" s="21">
        <f t="shared" si="0"/>
        <v>8</v>
      </c>
      <c r="J12" s="22">
        <v>45931</v>
      </c>
      <c r="K12" s="22">
        <v>46295</v>
      </c>
      <c r="L12" s="21">
        <f t="shared" ca="1" si="1"/>
        <v>100</v>
      </c>
      <c r="M12" s="23" t="str">
        <f ca="1">IF(K12="","Unbefristet",IF(K12-TODAY()&lt;0,"Abgelaufen",IF(K12-TODAY()&lt;=Stammdaten!$C$16,"Läuft bald ab","Aktiv")))</f>
        <v>Aktiv</v>
      </c>
      <c r="N12" s="24" t="s">
        <v>27</v>
      </c>
      <c r="O12" s="25">
        <v>72</v>
      </c>
      <c r="P12" s="26">
        <f>IFERROR(G12*O12*VLOOKUP(N12,Stammdaten!$I$6:$J$8,2,FALSE()),0)</f>
        <v>7200</v>
      </c>
      <c r="Q12" s="18" t="s">
        <v>65</v>
      </c>
      <c r="R12" s="27"/>
    </row>
    <row r="13" spans="1:18" ht="21.75" customHeight="1" x14ac:dyDescent="0.25">
      <c r="A13" s="28" t="s">
        <v>67</v>
      </c>
      <c r="B13" s="29" t="s">
        <v>68</v>
      </c>
      <c r="C13" s="30" t="s">
        <v>69</v>
      </c>
      <c r="D13" s="30" t="s">
        <v>24</v>
      </c>
      <c r="E13" s="30" t="s">
        <v>70</v>
      </c>
      <c r="F13" s="31" t="s">
        <v>71</v>
      </c>
      <c r="G13" s="32">
        <v>25</v>
      </c>
      <c r="H13" s="32">
        <v>25</v>
      </c>
      <c r="I13" s="21">
        <f t="shared" si="0"/>
        <v>0</v>
      </c>
      <c r="J13" s="33">
        <v>45881</v>
      </c>
      <c r="K13" s="33">
        <v>46245</v>
      </c>
      <c r="L13" s="21">
        <f t="shared" ca="1" si="1"/>
        <v>50</v>
      </c>
      <c r="M13" s="23" t="str">
        <f ca="1">IF(K13="","Unbefristet",IF(K13-TODAY()&lt;0,"Abgelaufen",IF(K13-TODAY()&lt;=Stammdaten!$C$16,"Läuft bald ab","Aktiv")))</f>
        <v>Aktiv</v>
      </c>
      <c r="N13" s="34" t="s">
        <v>34</v>
      </c>
      <c r="O13" s="35">
        <v>9.9</v>
      </c>
      <c r="P13" s="26">
        <f>IFERROR(G13*O13*VLOOKUP(N13,Stammdaten!$I$6:$J$8,2,FALSE()),0)</f>
        <v>2970</v>
      </c>
      <c r="Q13" s="30" t="s">
        <v>69</v>
      </c>
      <c r="R13" s="36" t="s">
        <v>72</v>
      </c>
    </row>
    <row r="14" spans="1:18" ht="21.75" customHeight="1" x14ac:dyDescent="0.25">
      <c r="A14" s="16" t="s">
        <v>73</v>
      </c>
      <c r="B14" s="17" t="s">
        <v>74</v>
      </c>
      <c r="C14" s="18" t="s">
        <v>75</v>
      </c>
      <c r="D14" s="18" t="s">
        <v>46</v>
      </c>
      <c r="E14" s="18" t="s">
        <v>76</v>
      </c>
      <c r="F14" s="19" t="s">
        <v>77</v>
      </c>
      <c r="G14" s="20">
        <v>12</v>
      </c>
      <c r="H14" s="20">
        <v>10</v>
      </c>
      <c r="I14" s="21">
        <f t="shared" si="0"/>
        <v>2</v>
      </c>
      <c r="J14" s="22">
        <v>45413</v>
      </c>
      <c r="K14" s="22"/>
      <c r="L14" s="21" t="str">
        <f t="shared" ca="1" si="1"/>
        <v/>
      </c>
      <c r="M14" s="23" t="str">
        <f ca="1">IF(K14="","Unbefristet",IF(K14-TODAY()&lt;0,"Abgelaufen",IF(K14-TODAY()&lt;=Stammdaten!$C$16,"Läuft bald ab","Aktiv")))</f>
        <v>Unbefristet</v>
      </c>
      <c r="N14" s="24" t="s">
        <v>78</v>
      </c>
      <c r="O14" s="25">
        <v>599</v>
      </c>
      <c r="P14" s="26">
        <f>IFERROR(G14*O14*VLOOKUP(N14,Stammdaten!$I$6:$J$8,2,FALSE()),0)</f>
        <v>0</v>
      </c>
      <c r="Q14" s="18" t="s">
        <v>75</v>
      </c>
      <c r="R14" s="27" t="s">
        <v>79</v>
      </c>
    </row>
    <row r="15" spans="1:18" ht="21.75" customHeight="1" x14ac:dyDescent="0.25">
      <c r="A15" s="28" t="s">
        <v>80</v>
      </c>
      <c r="B15" s="29" t="s">
        <v>81</v>
      </c>
      <c r="C15" s="30" t="s">
        <v>23</v>
      </c>
      <c r="D15" s="30" t="s">
        <v>59</v>
      </c>
      <c r="E15" s="30" t="s">
        <v>25</v>
      </c>
      <c r="F15" s="31" t="s">
        <v>82</v>
      </c>
      <c r="G15" s="32">
        <v>10</v>
      </c>
      <c r="H15" s="32">
        <v>9</v>
      </c>
      <c r="I15" s="21">
        <f t="shared" si="0"/>
        <v>1</v>
      </c>
      <c r="J15" s="33">
        <v>45706</v>
      </c>
      <c r="K15" s="33">
        <v>46435</v>
      </c>
      <c r="L15" s="21">
        <f t="shared" ca="1" si="1"/>
        <v>240</v>
      </c>
      <c r="M15" s="23" t="str">
        <f ca="1">IF(K15="","Unbefristet",IF(K15-TODAY()&lt;0,"Abgelaufen",IF(K15-TODAY()&lt;=Stammdaten!$C$16,"Läuft bald ab","Aktiv")))</f>
        <v>Aktiv</v>
      </c>
      <c r="N15" s="34" t="s">
        <v>27</v>
      </c>
      <c r="O15" s="35">
        <v>740</v>
      </c>
      <c r="P15" s="26">
        <f>IFERROR(G15*O15*VLOOKUP(N15,Stammdaten!$I$6:$J$8,2,FALSE()),0)</f>
        <v>7400</v>
      </c>
      <c r="Q15" s="30" t="s">
        <v>28</v>
      </c>
      <c r="R15" s="36"/>
    </row>
    <row r="16" spans="1:18" ht="21.75" customHeight="1" x14ac:dyDescent="0.25">
      <c r="A16" s="16" t="s">
        <v>83</v>
      </c>
      <c r="B16" s="17" t="s">
        <v>84</v>
      </c>
      <c r="C16" s="18" t="s">
        <v>31</v>
      </c>
      <c r="D16" s="18" t="s">
        <v>59</v>
      </c>
      <c r="E16" s="18" t="s">
        <v>85</v>
      </c>
      <c r="F16" s="19" t="s">
        <v>86</v>
      </c>
      <c r="G16" s="20">
        <v>15</v>
      </c>
      <c r="H16" s="20">
        <v>13</v>
      </c>
      <c r="I16" s="21">
        <f t="shared" si="0"/>
        <v>2</v>
      </c>
      <c r="J16" s="22">
        <v>45839</v>
      </c>
      <c r="K16" s="22">
        <v>46203</v>
      </c>
      <c r="L16" s="21">
        <f t="shared" ca="1" si="1"/>
        <v>8</v>
      </c>
      <c r="M16" s="23" t="str">
        <f ca="1">IF(K16="","Unbefristet",IF(K16-TODAY()&lt;0,"Abgelaufen",IF(K16-TODAY()&lt;=Stammdaten!$C$16,"Läuft bald ab","Aktiv")))</f>
        <v>Läuft bald ab</v>
      </c>
      <c r="N16" s="24" t="s">
        <v>27</v>
      </c>
      <c r="O16" s="25">
        <v>265</v>
      </c>
      <c r="P16" s="26">
        <f>IFERROR(G16*O16*VLOOKUP(N16,Stammdaten!$I$6:$J$8,2,FALSE()),0)</f>
        <v>3975</v>
      </c>
      <c r="Q16" s="18" t="s">
        <v>35</v>
      </c>
      <c r="R16" s="27"/>
    </row>
    <row r="17" spans="1:18" ht="21.75" customHeight="1" x14ac:dyDescent="0.25">
      <c r="A17" s="28" t="s">
        <v>87</v>
      </c>
      <c r="B17" s="29" t="s">
        <v>88</v>
      </c>
      <c r="C17" s="30" t="s">
        <v>58</v>
      </c>
      <c r="D17" s="30" t="s">
        <v>24</v>
      </c>
      <c r="E17" s="30" t="s">
        <v>25</v>
      </c>
      <c r="F17" s="31" t="s">
        <v>89</v>
      </c>
      <c r="G17" s="32">
        <v>200</v>
      </c>
      <c r="H17" s="32">
        <v>175</v>
      </c>
      <c r="I17" s="21">
        <f t="shared" si="0"/>
        <v>25</v>
      </c>
      <c r="J17" s="33">
        <v>45966</v>
      </c>
      <c r="K17" s="33">
        <v>46330</v>
      </c>
      <c r="L17" s="21">
        <f t="shared" ca="1" si="1"/>
        <v>135</v>
      </c>
      <c r="M17" s="23" t="str">
        <f ca="1">IF(K17="","Unbefristet",IF(K17-TODAY()&lt;0,"Abgelaufen",IF(K17-TODAY()&lt;=Stammdaten!$C$16,"Läuft bald ab","Aktiv")))</f>
        <v>Aktiv</v>
      </c>
      <c r="N17" s="34" t="s">
        <v>27</v>
      </c>
      <c r="O17" s="35">
        <v>18</v>
      </c>
      <c r="P17" s="26">
        <f>IFERROR(G17*O17*VLOOKUP(N17,Stammdaten!$I$6:$J$8,2,FALSE()),0)</f>
        <v>3600</v>
      </c>
      <c r="Q17" s="30" t="s">
        <v>61</v>
      </c>
      <c r="R17" s="36"/>
    </row>
    <row r="18" spans="1:18" ht="21.75" customHeight="1" x14ac:dyDescent="0.25">
      <c r="A18" s="16" t="s">
        <v>90</v>
      </c>
      <c r="B18" s="17" t="s">
        <v>91</v>
      </c>
      <c r="C18" s="18" t="s">
        <v>53</v>
      </c>
      <c r="D18" s="18" t="s">
        <v>24</v>
      </c>
      <c r="E18" s="18" t="s">
        <v>85</v>
      </c>
      <c r="F18" s="19" t="s">
        <v>92</v>
      </c>
      <c r="G18" s="20">
        <v>6</v>
      </c>
      <c r="H18" s="20">
        <v>6</v>
      </c>
      <c r="I18" s="21">
        <f t="shared" si="0"/>
        <v>0</v>
      </c>
      <c r="J18" s="22">
        <v>45767</v>
      </c>
      <c r="K18" s="22">
        <v>46208</v>
      </c>
      <c r="L18" s="21">
        <f t="shared" ca="1" si="1"/>
        <v>13</v>
      </c>
      <c r="M18" s="23" t="str">
        <f ca="1">IF(K18="","Unbefristet",IF(K18-TODAY()&lt;0,"Abgelaufen",IF(K18-TODAY()&lt;=Stammdaten!$C$16,"Läuft bald ab","Aktiv")))</f>
        <v>Läuft bald ab</v>
      </c>
      <c r="N18" s="24" t="s">
        <v>34</v>
      </c>
      <c r="O18" s="25">
        <v>145</v>
      </c>
      <c r="P18" s="26">
        <f>IFERROR(G18*O18*VLOOKUP(N18,Stammdaten!$I$6:$J$8,2,FALSE()),0)</f>
        <v>10440</v>
      </c>
      <c r="Q18" s="18" t="s">
        <v>53</v>
      </c>
      <c r="R18" s="27" t="s">
        <v>93</v>
      </c>
    </row>
    <row r="19" spans="1:18" ht="21.75" customHeight="1" x14ac:dyDescent="0.25">
      <c r="A19" s="28" t="s">
        <v>94</v>
      </c>
      <c r="B19" s="29" t="s">
        <v>95</v>
      </c>
      <c r="C19" s="30" t="s">
        <v>38</v>
      </c>
      <c r="D19" s="30" t="s">
        <v>46</v>
      </c>
      <c r="E19" s="30" t="s">
        <v>76</v>
      </c>
      <c r="F19" s="31" t="s">
        <v>96</v>
      </c>
      <c r="G19" s="32">
        <v>4</v>
      </c>
      <c r="H19" s="32">
        <v>3</v>
      </c>
      <c r="I19" s="21">
        <f t="shared" si="0"/>
        <v>1</v>
      </c>
      <c r="J19" s="33">
        <v>45565</v>
      </c>
      <c r="K19" s="33"/>
      <c r="L19" s="21" t="str">
        <f t="shared" ca="1" si="1"/>
        <v/>
      </c>
      <c r="M19" s="23" t="str">
        <f ca="1">IF(K19="","Unbefristet",IF(K19-TODAY()&lt;0,"Abgelaufen",IF(K19-TODAY()&lt;=Stammdaten!$C$16,"Läuft bald ab","Aktiv")))</f>
        <v>Unbefristet</v>
      </c>
      <c r="N19" s="34" t="s">
        <v>78</v>
      </c>
      <c r="O19" s="35">
        <v>1190</v>
      </c>
      <c r="P19" s="26">
        <f>IFERROR(G19*O19*VLOOKUP(N19,Stammdaten!$I$6:$J$8,2,FALSE()),0)</f>
        <v>0</v>
      </c>
      <c r="Q19" s="30" t="s">
        <v>38</v>
      </c>
      <c r="R19" s="36" t="s">
        <v>79</v>
      </c>
    </row>
    <row r="20" spans="1:18" ht="21.75" customHeight="1" x14ac:dyDescent="0.25">
      <c r="A20" s="16" t="s">
        <v>97</v>
      </c>
      <c r="B20" s="17" t="s">
        <v>98</v>
      </c>
      <c r="C20" s="18" t="s">
        <v>65</v>
      </c>
      <c r="D20" s="18" t="s">
        <v>24</v>
      </c>
      <c r="E20" s="18" t="s">
        <v>40</v>
      </c>
      <c r="F20" s="19" t="s">
        <v>99</v>
      </c>
      <c r="G20" s="20">
        <v>18</v>
      </c>
      <c r="H20" s="20">
        <v>15</v>
      </c>
      <c r="I20" s="21">
        <f t="shared" si="0"/>
        <v>3</v>
      </c>
      <c r="J20" s="22">
        <v>45992</v>
      </c>
      <c r="K20" s="22">
        <v>46356</v>
      </c>
      <c r="L20" s="21">
        <f t="shared" ca="1" si="1"/>
        <v>161</v>
      </c>
      <c r="M20" s="23" t="str">
        <f ca="1">IF(K20="","Unbefristet",IF(K20-TODAY()&lt;0,"Abgelaufen",IF(K20-TODAY()&lt;=Stammdaten!$C$16,"Läuft bald ab","Aktiv")))</f>
        <v>Aktiv</v>
      </c>
      <c r="N20" s="24" t="s">
        <v>27</v>
      </c>
      <c r="O20" s="25">
        <v>96</v>
      </c>
      <c r="P20" s="26">
        <f>IFERROR(G20*O20*VLOOKUP(N20,Stammdaten!$I$6:$J$8,2,FALSE()),0)</f>
        <v>1728</v>
      </c>
      <c r="Q20" s="18" t="s">
        <v>65</v>
      </c>
      <c r="R20" s="27"/>
    </row>
    <row r="21" spans="1:18" ht="21.75" customHeight="1" x14ac:dyDescent="0.25">
      <c r="A21" s="10" t="s">
        <v>100</v>
      </c>
      <c r="B21" s="10"/>
      <c r="C21" s="10"/>
      <c r="D21" s="10"/>
      <c r="E21" s="10"/>
      <c r="F21" s="10"/>
      <c r="G21" s="37">
        <f>SUM(G6:G20)</f>
        <v>623</v>
      </c>
      <c r="H21" s="37">
        <f>SUM(H6:H20)</f>
        <v>566</v>
      </c>
      <c r="I21" s="37">
        <f>SUM(I6:I20)</f>
        <v>57</v>
      </c>
      <c r="J21" s="38"/>
      <c r="K21" s="38"/>
      <c r="L21" s="38"/>
      <c r="M21" s="38"/>
      <c r="N21" s="38"/>
      <c r="O21" s="39" t="s">
        <v>101</v>
      </c>
      <c r="P21" s="40">
        <f>SUM(P6:P20)</f>
        <v>64472.04</v>
      </c>
      <c r="Q21" s="38"/>
      <c r="R21" s="38"/>
    </row>
  </sheetData>
  <autoFilter ref="A5:R20" xr:uid="{00000000-0009-0000-0000-000000000000}"/>
  <mergeCells count="5">
    <mergeCell ref="A1:R1"/>
    <mergeCell ref="A2:R2"/>
    <mergeCell ref="A3:R3"/>
    <mergeCell ref="A4:R4"/>
    <mergeCell ref="A21:F21"/>
  </mergeCells>
  <conditionalFormatting sqref="I6:I20">
    <cfRule type="cellIs" dxfId="9" priority="6" operator="lessThan">
      <formula>0</formula>
    </cfRule>
  </conditionalFormatting>
  <conditionalFormatting sqref="L6:L20">
    <cfRule type="cellIs" dxfId="8" priority="7" operator="lessThan">
      <formula>0</formula>
    </cfRule>
  </conditionalFormatting>
  <conditionalFormatting sqref="M6:M20">
    <cfRule type="expression" dxfId="7" priority="2">
      <formula>$M6="Abgelaufen"</formula>
    </cfRule>
    <cfRule type="expression" dxfId="6" priority="3">
      <formula>$M6="Läuft bald ab"</formula>
    </cfRule>
    <cfRule type="expression" dxfId="5" priority="4">
      <formula>$M6="Aktiv"</formula>
    </cfRule>
    <cfRule type="expression" dxfId="4" priority="5">
      <formula>$M6="Unbefristet"</formula>
    </cfRule>
  </conditionalFormatting>
  <pageMargins left="0.3" right="0.3" top="0.4" bottom="0.4" header="0.511811023622047" footer="0.511811023622047"/>
  <pageSetup fitToHeight="0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errorTitle="Ungültige Eingabe" error="Bitte einen Wert aus der Liste wählen." xr:uid="{00000000-0002-0000-0000-000000000000}">
          <x14:formula1>
            <xm:f>Stammdaten!$G$6:$G$14</xm:f>
          </x14:formula1>
          <x14:formula2>
            <xm:f>0</xm:f>
          </x14:formula2>
          <xm:sqref>C6:C20</xm:sqref>
        </x14:dataValidation>
        <x14:dataValidation type="list" allowBlank="1" errorTitle="Ungültige Eingabe" error="Bitte einen Wert aus der Liste wählen." xr:uid="{00000000-0002-0000-0000-000001000000}">
          <x14:formula1>
            <xm:f>Stammdaten!$B$6:$B$11</xm:f>
          </x14:formula1>
          <x14:formula2>
            <xm:f>0</xm:f>
          </x14:formula2>
          <xm:sqref>D6:D20</xm:sqref>
        </x14:dataValidation>
        <x14:dataValidation type="list" allowBlank="1" errorTitle="Ungültige Eingabe" error="Bitte einen Wert aus der Liste wählen." xr:uid="{00000000-0002-0000-0000-000002000000}">
          <x14:formula1>
            <xm:f>Stammdaten!$E$6:$E$13</xm:f>
          </x14:formula1>
          <x14:formula2>
            <xm:f>0</xm:f>
          </x14:formula2>
          <xm:sqref>E6:E20</xm:sqref>
        </x14:dataValidation>
        <x14:dataValidation type="list" allowBlank="1" errorTitle="Ungültige Eingabe" error="Bitte einen Wert aus der Liste wählen." xr:uid="{00000000-0002-0000-0000-000003000000}">
          <x14:formula1>
            <xm:f>Stammdaten!$I$6:$I$8</xm:f>
          </x14:formula1>
          <x14:formula2>
            <xm:f>0</xm:f>
          </x14:formula2>
          <xm:sqref>N6:N20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36"/>
  <sheetViews>
    <sheetView showGridLines="0" zoomScaleNormal="100" workbookViewId="0"/>
  </sheetViews>
  <sheetFormatPr baseColWidth="10" defaultColWidth="8.7109375" defaultRowHeight="15" x14ac:dyDescent="0.25"/>
  <cols>
    <col min="1" max="1" width="2" customWidth="1"/>
    <col min="2" max="9" width="12.140625" customWidth="1"/>
  </cols>
  <sheetData>
    <row r="1" spans="2:9" ht="30" customHeight="1" x14ac:dyDescent="0.25">
      <c r="B1" s="9" t="s">
        <v>102</v>
      </c>
      <c r="C1" s="9"/>
      <c r="D1" s="9"/>
      <c r="E1" s="9"/>
      <c r="F1" s="9"/>
      <c r="G1" s="9"/>
      <c r="H1" s="9"/>
      <c r="I1" s="9"/>
    </row>
    <row r="2" spans="2:9" x14ac:dyDescent="0.25">
      <c r="B2" s="8" t="str">
        <f ca="1">CONCATENATE("Stand: ",TEXT(TODAY(),"DD.MM.YYYY")," · Automatische Auswertung des Lizenzregisters")</f>
        <v>Stand: 22.06.YYYY · Automatische Auswertung des Lizenzregisters</v>
      </c>
      <c r="C2" s="8"/>
      <c r="D2" s="8"/>
      <c r="E2" s="8"/>
      <c r="F2" s="8"/>
      <c r="G2" s="8"/>
      <c r="H2" s="8"/>
      <c r="I2" s="8"/>
    </row>
    <row r="3" spans="2:9" ht="3.75" customHeight="1" x14ac:dyDescent="0.25">
      <c r="B3" s="12"/>
      <c r="C3" s="12"/>
      <c r="D3" s="12"/>
      <c r="E3" s="12"/>
      <c r="F3" s="12"/>
      <c r="G3" s="12"/>
      <c r="H3" s="12"/>
      <c r="I3" s="12"/>
    </row>
    <row r="5" spans="2:9" ht="30" customHeight="1" x14ac:dyDescent="0.25">
      <c r="B5" s="7">
        <f>COUNTA(Lizenzregister!$B$6:$B$20)</f>
        <v>15</v>
      </c>
      <c r="C5" s="7"/>
      <c r="D5" s="7">
        <f>SUM(Lizenzregister!$G$6:$G$20)</f>
        <v>623</v>
      </c>
      <c r="E5" s="7"/>
      <c r="F5" s="7">
        <f>SUM(Lizenzregister!$H$6:$H$20)</f>
        <v>566</v>
      </c>
      <c r="G5" s="7"/>
      <c r="H5" s="7">
        <f>SUM(Lizenzregister!$I$6:$I$20)</f>
        <v>57</v>
      </c>
      <c r="I5" s="7"/>
    </row>
    <row r="6" spans="2:9" ht="15.75" customHeight="1" x14ac:dyDescent="0.25">
      <c r="B6" s="6" t="s">
        <v>103</v>
      </c>
      <c r="C6" s="6"/>
      <c r="D6" s="6" t="s">
        <v>9</v>
      </c>
      <c r="E6" s="6"/>
      <c r="F6" s="6" t="s">
        <v>104</v>
      </c>
      <c r="G6" s="6"/>
      <c r="H6" s="6" t="s">
        <v>105</v>
      </c>
      <c r="I6" s="6"/>
    </row>
    <row r="8" spans="2:9" ht="30" customHeight="1" x14ac:dyDescent="0.25">
      <c r="B8" s="5">
        <f>SUM(Lizenzregister!$P$6:$P$20)</f>
        <v>64472.04</v>
      </c>
      <c r="C8" s="5"/>
      <c r="D8" s="5">
        <f>IFERROR(SUM(Lizenzregister!$P$6:$P$20)/SUM(Lizenzregister!$G$6:$G$20),0)</f>
        <v>103.48642054574638</v>
      </c>
      <c r="E8" s="5"/>
      <c r="F8" s="7">
        <f ca="1">COUNTIF(Lizenzregister!$M$6:$M$20,"Läuft bald ab")</f>
        <v>3</v>
      </c>
      <c r="G8" s="7"/>
      <c r="H8" s="7">
        <f ca="1">COUNTIF(Lizenzregister!$M$6:$M$20,"Abgelaufen")</f>
        <v>2</v>
      </c>
      <c r="I8" s="7"/>
    </row>
    <row r="9" spans="2:9" ht="15.75" customHeight="1" x14ac:dyDescent="0.25">
      <c r="B9" s="6" t="s">
        <v>106</v>
      </c>
      <c r="C9" s="6"/>
      <c r="D9" s="6" t="s">
        <v>107</v>
      </c>
      <c r="E9" s="6"/>
      <c r="F9" s="6" t="s">
        <v>108</v>
      </c>
      <c r="G9" s="6"/>
      <c r="H9" s="6" t="s">
        <v>109</v>
      </c>
      <c r="I9" s="6"/>
    </row>
    <row r="11" spans="2:9" ht="21.75" customHeight="1" x14ac:dyDescent="0.25">
      <c r="B11" s="4" t="str">
        <f>IF(COUNTIF(Lizenzregister!$I$6:$I$20,"&lt;0")&gt;0,CONCATENATE("Achtung: ",COUNTIF(Lizenzregister!$I$6:$I$20,"&lt;0")," Position(en) überlizenziert – Compliance prüfen"),"Keine Überlizenzierung – Lizenzbestand ist gedeckt")</f>
        <v>Achtung: 1 Position(en) überlizenziert – Compliance prüfen</v>
      </c>
      <c r="C11" s="4"/>
      <c r="D11" s="4"/>
      <c r="E11" s="4"/>
      <c r="F11" s="4"/>
      <c r="G11" s="4"/>
      <c r="H11" s="4"/>
      <c r="I11" s="4"/>
    </row>
    <row r="13" spans="2:9" ht="18" customHeight="1" x14ac:dyDescent="0.25">
      <c r="B13" s="3" t="s">
        <v>110</v>
      </c>
      <c r="C13" s="3"/>
      <c r="D13" s="3"/>
      <c r="E13" s="3"/>
      <c r="G13" s="3" t="s">
        <v>111</v>
      </c>
      <c r="H13" s="3"/>
      <c r="I13" s="3"/>
    </row>
    <row r="14" spans="2:9" ht="15.75" customHeight="1" x14ac:dyDescent="0.25">
      <c r="B14" s="2" t="s">
        <v>7</v>
      </c>
      <c r="C14" s="2"/>
      <c r="D14" s="42" t="s">
        <v>112</v>
      </c>
      <c r="E14" s="42" t="s">
        <v>113</v>
      </c>
      <c r="G14" s="41" t="s">
        <v>15</v>
      </c>
      <c r="H14" s="42" t="s">
        <v>114</v>
      </c>
      <c r="I14" s="42" t="s">
        <v>113</v>
      </c>
    </row>
    <row r="15" spans="2:9" ht="15" customHeight="1" x14ac:dyDescent="0.25">
      <c r="B15" s="1" t="s">
        <v>25</v>
      </c>
      <c r="C15" s="1"/>
      <c r="D15" s="43">
        <f>SUMIF(Lizenzregister!$E$6:$E$20,B15,Lizenzregister!$P$6:$P$20)</f>
        <v>28710</v>
      </c>
      <c r="E15" s="44" t="str">
        <f>REPT("■",ROUND(IFERROR(D15/MAX(D15:D22),0)*8,0))</f>
        <v>■■■■■■■■</v>
      </c>
      <c r="G15" s="45" t="s">
        <v>115</v>
      </c>
      <c r="H15" s="46">
        <f ca="1">COUNTIF(Lizenzregister!$M$6:$M$20,"Aktiv")</f>
        <v>8</v>
      </c>
      <c r="I15" s="47" t="str">
        <f ca="1">REPT("■",H15)</f>
        <v>■■■■■■■■</v>
      </c>
    </row>
    <row r="16" spans="2:9" ht="15" customHeight="1" x14ac:dyDescent="0.25">
      <c r="B16" s="67" t="s">
        <v>40</v>
      </c>
      <c r="C16" s="67"/>
      <c r="D16" s="48">
        <f>SUMIF(Lizenzregister!$E$6:$E$20,B16,Lizenzregister!$P$6:$P$20)</f>
        <v>12168</v>
      </c>
      <c r="E16" s="49" t="str">
        <f>REPT("■",ROUND(IFERROR(D16/MAX(D15:D22),0)*8,0))</f>
        <v>■■■</v>
      </c>
      <c r="G16" s="50" t="s">
        <v>108</v>
      </c>
      <c r="H16" s="51">
        <f ca="1">COUNTIF(Lizenzregister!$M$6:$M$20,"Läuft bald ab")</f>
        <v>3</v>
      </c>
      <c r="I16" s="52" t="str">
        <f ca="1">REPT("■",H16)</f>
        <v>■■■</v>
      </c>
    </row>
    <row r="17" spans="2:9" ht="15" customHeight="1" x14ac:dyDescent="0.25">
      <c r="B17" s="1" t="s">
        <v>85</v>
      </c>
      <c r="C17" s="1"/>
      <c r="D17" s="43">
        <f>SUMIF(Lizenzregister!$E$6:$E$20,B17,Lizenzregister!$P$6:$P$20)</f>
        <v>14415</v>
      </c>
      <c r="E17" s="44" t="str">
        <f>REPT("■",ROUND(IFERROR(D17/MAX(D15:D22),0)*8,0))</f>
        <v>■■■■</v>
      </c>
      <c r="G17" s="53" t="s">
        <v>109</v>
      </c>
      <c r="H17" s="46">
        <f ca="1">COUNTIF(Lizenzregister!$M$6:$M$20,"Abgelaufen")</f>
        <v>2</v>
      </c>
      <c r="I17" s="54" t="str">
        <f ca="1">REPT("■",H17)</f>
        <v>■■</v>
      </c>
    </row>
    <row r="18" spans="2:9" ht="15" customHeight="1" x14ac:dyDescent="0.25">
      <c r="B18" s="67" t="s">
        <v>47</v>
      </c>
      <c r="C18" s="67"/>
      <c r="D18" s="48">
        <f>SUMIF(Lizenzregister!$E$6:$E$20,B18,Lizenzregister!$P$6:$P$20)</f>
        <v>1050</v>
      </c>
      <c r="E18" s="49" t="str">
        <f>REPT("■",ROUND(IFERROR(D18/MAX(D15:D22),0)*8,0))</f>
        <v/>
      </c>
      <c r="G18" s="55" t="s">
        <v>116</v>
      </c>
      <c r="H18" s="51">
        <f ca="1">COUNTIF(Lizenzregister!$M$6:$M$20,"Unbefristet")</f>
        <v>2</v>
      </c>
      <c r="I18" s="56" t="str">
        <f ca="1">REPT("■",H18)</f>
        <v>■■</v>
      </c>
    </row>
    <row r="19" spans="2:9" ht="15" customHeight="1" x14ac:dyDescent="0.25">
      <c r="B19" s="1" t="s">
        <v>70</v>
      </c>
      <c r="C19" s="1"/>
      <c r="D19" s="43">
        <f>SUMIF(Lizenzregister!$E$6:$E$20,B19,Lizenzregister!$P$6:$P$20)</f>
        <v>2970</v>
      </c>
      <c r="E19" s="44" t="str">
        <f>REPT("■",ROUND(IFERROR(D19/MAX(D15:D22),0)*8,0))</f>
        <v>■</v>
      </c>
    </row>
    <row r="20" spans="2:9" ht="18" customHeight="1" x14ac:dyDescent="0.25">
      <c r="B20" s="67" t="s">
        <v>54</v>
      </c>
      <c r="C20" s="67"/>
      <c r="D20" s="48">
        <f>SUMIF(Lizenzregister!$E$6:$E$20,B20,Lizenzregister!$P$6:$P$20)</f>
        <v>2760</v>
      </c>
      <c r="E20" s="49" t="str">
        <f>REPT("■",ROUND(IFERROR(D20/MAX(D15:D22),0)*8,0))</f>
        <v>■</v>
      </c>
      <c r="G20" s="3" t="s">
        <v>117</v>
      </c>
      <c r="H20" s="3"/>
      <c r="I20" s="3"/>
    </row>
    <row r="21" spans="2:9" ht="15" customHeight="1" x14ac:dyDescent="0.25">
      <c r="B21" s="1" t="s">
        <v>32</v>
      </c>
      <c r="C21" s="1"/>
      <c r="D21" s="43">
        <f>SUMIF(Lizenzregister!$E$6:$E$20,B21,Lizenzregister!$P$6:$P$20)</f>
        <v>2399.04</v>
      </c>
      <c r="E21" s="44" t="str">
        <f>REPT("■",ROUND(IFERROR(D21/MAX(D15:D22),0)*8,0))</f>
        <v>■</v>
      </c>
      <c r="G21" s="1" t="s">
        <v>118</v>
      </c>
      <c r="H21" s="1"/>
      <c r="I21" s="57">
        <f ca="1">COUNTIFS(Lizenzregister!$L$6:$L$20,"&gt;=0",Lizenzregister!$L$6:$L$20,"&lt;=30")</f>
        <v>3</v>
      </c>
    </row>
    <row r="22" spans="2:9" ht="15" customHeight="1" x14ac:dyDescent="0.25">
      <c r="B22" s="67" t="s">
        <v>76</v>
      </c>
      <c r="C22" s="67"/>
      <c r="D22" s="48">
        <f>SUMIF(Lizenzregister!$E$6:$E$20,B22,Lizenzregister!$P$6:$P$20)</f>
        <v>0</v>
      </c>
      <c r="E22" s="49" t="str">
        <f>REPT("■",ROUND(IFERROR(D22/MAX(D15:D22),0)*8,0))</f>
        <v/>
      </c>
      <c r="G22" s="67" t="s">
        <v>119</v>
      </c>
      <c r="H22" s="67"/>
      <c r="I22" s="58">
        <f ca="1">COUNTIFS(Lizenzregister!$L$6:$L$20,"&gt;30",Lizenzregister!$L$6:$L$20,"&lt;=90")</f>
        <v>2</v>
      </c>
    </row>
    <row r="23" spans="2:9" ht="15" customHeight="1" x14ac:dyDescent="0.25">
      <c r="B23" s="68" t="s">
        <v>120</v>
      </c>
      <c r="C23" s="68"/>
      <c r="D23" s="59">
        <f>SUM(D15:D22)</f>
        <v>64472.04</v>
      </c>
      <c r="E23" s="38"/>
      <c r="G23" s="1" t="s">
        <v>121</v>
      </c>
      <c r="H23" s="1"/>
      <c r="I23" s="57">
        <f>COUNTIF(Lizenzregister!$I$6:$I$20,"&lt;0")</f>
        <v>1</v>
      </c>
    </row>
    <row r="25" spans="2:9" ht="18" customHeight="1" x14ac:dyDescent="0.25">
      <c r="B25" s="3" t="s">
        <v>122</v>
      </c>
      <c r="C25" s="3"/>
      <c r="D25" s="3"/>
      <c r="E25" s="3"/>
    </row>
    <row r="26" spans="2:9" ht="15.75" customHeight="1" x14ac:dyDescent="0.25">
      <c r="B26" s="2" t="s">
        <v>5</v>
      </c>
      <c r="C26" s="2"/>
      <c r="D26" s="42" t="s">
        <v>112</v>
      </c>
      <c r="E26" s="42" t="s">
        <v>113</v>
      </c>
    </row>
    <row r="27" spans="2:9" ht="15" customHeight="1" x14ac:dyDescent="0.25">
      <c r="B27" s="1" t="s">
        <v>23</v>
      </c>
      <c r="C27" s="1"/>
      <c r="D27" s="43">
        <f>SUMIF(Lizenzregister!$C$6:$C$20,B27,Lizenzregister!$P$6:$P$20)</f>
        <v>13350</v>
      </c>
      <c r="E27" s="44" t="str">
        <f>REPT("■",ROUND(IFERROR(D27/MAX(D27:D35),0)*8,0))</f>
        <v>■■■■■■■■</v>
      </c>
    </row>
    <row r="28" spans="2:9" ht="15" customHeight="1" x14ac:dyDescent="0.25">
      <c r="B28" s="67" t="s">
        <v>31</v>
      </c>
      <c r="C28" s="67"/>
      <c r="D28" s="48">
        <f>SUMIF(Lizenzregister!$C$6:$C$20,B28,Lizenzregister!$P$6:$P$20)</f>
        <v>6374.04</v>
      </c>
      <c r="E28" s="49" t="str">
        <f>REPT("■",ROUND(IFERROR(D28/MAX(D27:D35),0)*8,0))</f>
        <v>■■■■</v>
      </c>
    </row>
    <row r="29" spans="2:9" ht="15" customHeight="1" x14ac:dyDescent="0.25">
      <c r="B29" s="1" t="s">
        <v>38</v>
      </c>
      <c r="C29" s="1"/>
      <c r="D29" s="43">
        <f>SUMIF(Lizenzregister!$C$6:$C$20,B29,Lizenzregister!$P$6:$P$20)</f>
        <v>10440</v>
      </c>
      <c r="E29" s="44" t="str">
        <f>REPT("■",ROUND(IFERROR(D29/MAX(D27:D35),0)*8,0))</f>
        <v>■■■■■■</v>
      </c>
    </row>
    <row r="30" spans="2:9" ht="15" customHeight="1" x14ac:dyDescent="0.25">
      <c r="B30" s="67" t="s">
        <v>45</v>
      </c>
      <c r="C30" s="67"/>
      <c r="D30" s="48">
        <f>SUMIF(Lizenzregister!$C$6:$C$20,B30,Lizenzregister!$P$6:$P$20)</f>
        <v>1050</v>
      </c>
      <c r="E30" s="49" t="str">
        <f>REPT("■",ROUND(IFERROR(D30/MAX(D27:D35),0)*8,0))</f>
        <v>■</v>
      </c>
    </row>
    <row r="31" spans="2:9" ht="15" customHeight="1" x14ac:dyDescent="0.25">
      <c r="B31" s="1" t="s">
        <v>53</v>
      </c>
      <c r="C31" s="1"/>
      <c r="D31" s="43">
        <f>SUMIF(Lizenzregister!$C$6:$C$20,B31,Lizenzregister!$P$6:$P$20)</f>
        <v>13200</v>
      </c>
      <c r="E31" s="44" t="str">
        <f>REPT("■",ROUND(IFERROR(D31/MAX(D27:D35),0)*8,0))</f>
        <v>■■■■■■■■</v>
      </c>
    </row>
    <row r="32" spans="2:9" ht="15" customHeight="1" x14ac:dyDescent="0.25">
      <c r="B32" s="67" t="s">
        <v>58</v>
      </c>
      <c r="C32" s="67"/>
      <c r="D32" s="48">
        <f>SUMIF(Lizenzregister!$C$6:$C$20,B32,Lizenzregister!$P$6:$P$20)</f>
        <v>8160</v>
      </c>
      <c r="E32" s="49" t="str">
        <f>REPT("■",ROUND(IFERROR(D32/MAX(D27:D35),0)*8,0))</f>
        <v>■■■■■</v>
      </c>
    </row>
    <row r="33" spans="2:5" ht="15" customHeight="1" x14ac:dyDescent="0.25">
      <c r="B33" s="1" t="s">
        <v>65</v>
      </c>
      <c r="C33" s="1"/>
      <c r="D33" s="43">
        <f>SUMIF(Lizenzregister!$C$6:$C$20,B33,Lizenzregister!$P$6:$P$20)</f>
        <v>8928</v>
      </c>
      <c r="E33" s="44" t="str">
        <f>REPT("■",ROUND(IFERROR(D33/MAX(D27:D35),0)*8,0))</f>
        <v>■■■■■</v>
      </c>
    </row>
    <row r="34" spans="2:5" ht="15" customHeight="1" x14ac:dyDescent="0.25">
      <c r="B34" s="67" t="s">
        <v>75</v>
      </c>
      <c r="C34" s="67"/>
      <c r="D34" s="48">
        <f>SUMIF(Lizenzregister!$C$6:$C$20,B34,Lizenzregister!$P$6:$P$20)</f>
        <v>0</v>
      </c>
      <c r="E34" s="49" t="str">
        <f>REPT("■",ROUND(IFERROR(D34/MAX(D27:D35),0)*8,0))</f>
        <v/>
      </c>
    </row>
    <row r="35" spans="2:5" ht="15" customHeight="1" x14ac:dyDescent="0.25">
      <c r="B35" s="1" t="s">
        <v>69</v>
      </c>
      <c r="C35" s="1"/>
      <c r="D35" s="43">
        <f>SUMIF(Lizenzregister!$C$6:$C$20,B35,Lizenzregister!$P$6:$P$20)</f>
        <v>2970</v>
      </c>
      <c r="E35" s="44" t="str">
        <f>REPT("■",ROUND(IFERROR(D35/MAX(D27:D35),0)*8,0))</f>
        <v>■■</v>
      </c>
    </row>
    <row r="36" spans="2:5" ht="15" customHeight="1" x14ac:dyDescent="0.25">
      <c r="B36" s="68" t="s">
        <v>120</v>
      </c>
      <c r="C36" s="68"/>
      <c r="D36" s="59">
        <f>SUM(D27:D35)</f>
        <v>64472.04</v>
      </c>
      <c r="E36" s="38"/>
    </row>
  </sheetData>
  <mergeCells count="48">
    <mergeCell ref="B35:C35"/>
    <mergeCell ref="B36:C36"/>
    <mergeCell ref="B30:C30"/>
    <mergeCell ref="B31:C31"/>
    <mergeCell ref="B32:C32"/>
    <mergeCell ref="B33:C33"/>
    <mergeCell ref="B34:C34"/>
    <mergeCell ref="B25:E25"/>
    <mergeCell ref="B26:C26"/>
    <mergeCell ref="B27:C27"/>
    <mergeCell ref="B28:C28"/>
    <mergeCell ref="B29:C29"/>
    <mergeCell ref="B21:C21"/>
    <mergeCell ref="G21:H21"/>
    <mergeCell ref="B22:C22"/>
    <mergeCell ref="G22:H22"/>
    <mergeCell ref="B23:C23"/>
    <mergeCell ref="G23:H23"/>
    <mergeCell ref="B17:C17"/>
    <mergeCell ref="B18:C18"/>
    <mergeCell ref="B19:C19"/>
    <mergeCell ref="B20:C20"/>
    <mergeCell ref="G20:I20"/>
    <mergeCell ref="B13:E13"/>
    <mergeCell ref="G13:I13"/>
    <mergeCell ref="B14:C14"/>
    <mergeCell ref="B15:C15"/>
    <mergeCell ref="B16:C16"/>
    <mergeCell ref="B9:C9"/>
    <mergeCell ref="D9:E9"/>
    <mergeCell ref="F9:G9"/>
    <mergeCell ref="H9:I9"/>
    <mergeCell ref="B11:I11"/>
    <mergeCell ref="B6:C6"/>
    <mergeCell ref="D6:E6"/>
    <mergeCell ref="F6:G6"/>
    <mergeCell ref="H6:I6"/>
    <mergeCell ref="B8:C8"/>
    <mergeCell ref="D8:E8"/>
    <mergeCell ref="F8:G8"/>
    <mergeCell ref="H8:I8"/>
    <mergeCell ref="B1:I1"/>
    <mergeCell ref="B2:I2"/>
    <mergeCell ref="B3:I3"/>
    <mergeCell ref="B5:C5"/>
    <mergeCell ref="D5:E5"/>
    <mergeCell ref="F5:G5"/>
    <mergeCell ref="H5:I5"/>
  </mergeCells>
  <conditionalFormatting sqref="F8">
    <cfRule type="cellIs" dxfId="1" priority="2" operator="greaterThan">
      <formula>0</formula>
    </cfRule>
  </conditionalFormatting>
  <conditionalFormatting sqref="H8">
    <cfRule type="cellIs" dxfId="0" priority="3" operator="greaterThan">
      <formula>0</formula>
    </cfRule>
  </conditionalFormatting>
  <pageMargins left="0.75" right="0.75" top="1" bottom="1" header="0.511811023622047" footer="0.511811023622047"/>
  <pageSetup fitToHeight="0" orientation="portrait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00000000-000E-0000-0100-000004000000}">
            <xm:f>COUNTIF(Lizenzregister!$I$6:$I$20,"&lt;0")&gt;0</xm:f>
            <x14:dxf>
              <font>
                <b/>
                <sz val="10"/>
                <color rgb="FFFFFFFF"/>
                <name val="Calibri"/>
                <charset val="1"/>
              </font>
              <fill>
                <patternFill>
                  <bgColor rgb="FFC0392B"/>
                </patternFill>
              </fill>
            </x14:dxf>
          </x14:cfRule>
          <x14:cfRule type="expression" priority="5" id="{00000000-000E-0000-0100-000005000000}">
            <xm:f>COUNTIF(Lizenzregister!$I$6:$I$20,"&lt;0")=0</xm:f>
            <x14:dxf>
              <font>
                <b/>
                <sz val="10"/>
                <color rgb="FFFFFFFF"/>
                <name val="Calibri"/>
                <charset val="1"/>
              </font>
              <fill>
                <patternFill>
                  <bgColor rgb="FF1E7F5C"/>
                </patternFill>
              </fill>
            </x14:dxf>
          </x14:cfRule>
          <xm:sqref>B11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19"/>
  <sheetViews>
    <sheetView showGridLines="0" zoomScaleNormal="100" workbookViewId="0"/>
  </sheetViews>
  <sheetFormatPr baseColWidth="10" defaultColWidth="8.7109375" defaultRowHeight="15" x14ac:dyDescent="0.25"/>
  <cols>
    <col min="1" max="1" width="2" customWidth="1"/>
    <col min="2" max="2" width="22" customWidth="1"/>
    <col min="3" max="3" width="12" customWidth="1"/>
    <col min="4" max="4" width="3" customWidth="1"/>
    <col min="5" max="5" width="18" customWidth="1"/>
    <col min="6" max="6" width="3" customWidth="1"/>
    <col min="7" max="7" width="18" customWidth="1"/>
    <col min="8" max="8" width="3" customWidth="1"/>
    <col min="9" max="9" width="16" customWidth="1"/>
    <col min="10" max="10" width="10" customWidth="1"/>
  </cols>
  <sheetData>
    <row r="2" spans="2:10" ht="25.5" customHeight="1" x14ac:dyDescent="0.25">
      <c r="B2" s="69" t="s">
        <v>123</v>
      </c>
      <c r="C2" s="69"/>
      <c r="D2" s="69"/>
      <c r="E2" s="69"/>
      <c r="F2" s="69"/>
      <c r="G2" s="69"/>
      <c r="H2" s="69"/>
      <c r="I2" s="69"/>
    </row>
    <row r="3" spans="2:10" ht="15" customHeight="1" x14ac:dyDescent="0.25">
      <c r="B3" s="8" t="s">
        <v>124</v>
      </c>
      <c r="C3" s="8"/>
      <c r="D3" s="8"/>
      <c r="E3" s="8"/>
      <c r="F3" s="8"/>
      <c r="G3" s="8"/>
      <c r="H3" s="8"/>
      <c r="I3" s="8"/>
    </row>
    <row r="5" spans="2:10" x14ac:dyDescent="0.25">
      <c r="B5" s="60" t="s">
        <v>6</v>
      </c>
      <c r="E5" s="60" t="s">
        <v>7</v>
      </c>
      <c r="G5" s="60" t="s">
        <v>5</v>
      </c>
      <c r="I5" s="60" t="s">
        <v>16</v>
      </c>
      <c r="J5" s="61" t="s">
        <v>125</v>
      </c>
    </row>
    <row r="6" spans="2:10" x14ac:dyDescent="0.25">
      <c r="B6" s="62" t="s">
        <v>46</v>
      </c>
      <c r="E6" s="62" t="s">
        <v>25</v>
      </c>
      <c r="G6" s="62" t="s">
        <v>23</v>
      </c>
      <c r="I6" s="62" t="s">
        <v>27</v>
      </c>
      <c r="J6" s="63">
        <v>1</v>
      </c>
    </row>
    <row r="7" spans="2:10" x14ac:dyDescent="0.25">
      <c r="B7" s="62" t="s">
        <v>59</v>
      </c>
      <c r="E7" s="62" t="s">
        <v>40</v>
      </c>
      <c r="G7" s="62" t="s">
        <v>31</v>
      </c>
      <c r="I7" s="62" t="s">
        <v>34</v>
      </c>
      <c r="J7" s="63">
        <v>12</v>
      </c>
    </row>
    <row r="8" spans="2:10" x14ac:dyDescent="0.25">
      <c r="B8" s="62" t="s">
        <v>24</v>
      </c>
      <c r="E8" s="62" t="s">
        <v>85</v>
      </c>
      <c r="G8" s="62" t="s">
        <v>38</v>
      </c>
      <c r="I8" s="62" t="s">
        <v>78</v>
      </c>
      <c r="J8" s="63">
        <v>0</v>
      </c>
    </row>
    <row r="9" spans="2:10" x14ac:dyDescent="0.25">
      <c r="B9" s="62" t="s">
        <v>39</v>
      </c>
      <c r="E9" s="62" t="s">
        <v>47</v>
      </c>
      <c r="G9" s="62" t="s">
        <v>45</v>
      </c>
    </row>
    <row r="10" spans="2:10" x14ac:dyDescent="0.25">
      <c r="B10" s="62" t="s">
        <v>126</v>
      </c>
      <c r="E10" s="62" t="s">
        <v>70</v>
      </c>
      <c r="G10" s="62" t="s">
        <v>53</v>
      </c>
    </row>
    <row r="11" spans="2:10" x14ac:dyDescent="0.25">
      <c r="B11" s="62" t="s">
        <v>127</v>
      </c>
      <c r="E11" s="62" t="s">
        <v>54</v>
      </c>
      <c r="G11" s="62" t="s">
        <v>58</v>
      </c>
    </row>
    <row r="12" spans="2:10" x14ac:dyDescent="0.25">
      <c r="E12" s="62" t="s">
        <v>32</v>
      </c>
      <c r="G12" s="62" t="s">
        <v>65</v>
      </c>
    </row>
    <row r="13" spans="2:10" x14ac:dyDescent="0.25">
      <c r="E13" s="62" t="s">
        <v>76</v>
      </c>
      <c r="G13" s="62" t="s">
        <v>75</v>
      </c>
    </row>
    <row r="14" spans="2:10" x14ac:dyDescent="0.25">
      <c r="G14" s="62" t="s">
        <v>69</v>
      </c>
    </row>
    <row r="15" spans="2:10" ht="15" customHeight="1" x14ac:dyDescent="0.25">
      <c r="B15" s="3" t="s">
        <v>128</v>
      </c>
      <c r="C15" s="3"/>
    </row>
    <row r="16" spans="2:10" x14ac:dyDescent="0.25">
      <c r="B16" s="62" t="s">
        <v>129</v>
      </c>
      <c r="C16" s="64">
        <v>30</v>
      </c>
    </row>
    <row r="17" spans="2:3" x14ac:dyDescent="0.25">
      <c r="B17" s="62" t="s">
        <v>130</v>
      </c>
      <c r="C17" s="64">
        <v>2026</v>
      </c>
    </row>
    <row r="18" spans="2:3" x14ac:dyDescent="0.25">
      <c r="B18" s="62" t="s">
        <v>131</v>
      </c>
      <c r="C18" s="65" t="s">
        <v>132</v>
      </c>
    </row>
    <row r="19" spans="2:3" x14ac:dyDescent="0.25">
      <c r="B19" s="62" t="s">
        <v>133</v>
      </c>
      <c r="C19" s="66">
        <f ca="1">TODAY()</f>
        <v>46195</v>
      </c>
    </row>
  </sheetData>
  <mergeCells count="3">
    <mergeCell ref="B2:I2"/>
    <mergeCell ref="B3:I3"/>
    <mergeCell ref="B15:C15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Lizenzregister</vt:lpstr>
      <vt:lpstr>Übersicht</vt:lpstr>
      <vt:lpstr>Stammdaten</vt:lpstr>
      <vt:lpstr>Lizenzregister!Druckbereich</vt:lpstr>
      <vt:lpstr>Übersicht!Druckbereich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2026-06-22T11:47:55Z</dcterms:created>
  <dcterms:modified xsi:type="dcterms:W3CDTF">2026-06-22T12:30:58Z</dcterms:modified>
  <dc:language>en-US</dc:language>
</cp:coreProperties>
</file>