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C1278C5A-19C1-40DD-9ED8-0A78B194327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Lieferantenliste" sheetId="2" r:id="rId2"/>
    <sheet name="Listen" sheetId="3" r:id="rId3"/>
  </sheets>
  <definedNames>
    <definedName name="_xlnm._FilterDatabase" localSheetId="1" hidden="1">Lieferantenliste!$A$2:$U$28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3" l="1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E12" i="1" s="1"/>
  <c r="R9" i="2"/>
  <c r="R8" i="2"/>
  <c r="R7" i="2"/>
  <c r="R6" i="2"/>
  <c r="R5" i="2"/>
  <c r="R4" i="2"/>
  <c r="R3" i="2"/>
  <c r="F5" i="1" s="1"/>
  <c r="B28" i="1"/>
  <c r="E28" i="1" s="1"/>
  <c r="B27" i="1"/>
  <c r="E27" i="1" s="1"/>
  <c r="B26" i="1"/>
  <c r="E26" i="1" s="1"/>
  <c r="E25" i="1"/>
  <c r="B25" i="1"/>
  <c r="D25" i="1" s="1"/>
  <c r="B24" i="1"/>
  <c r="D24" i="1" s="1"/>
  <c r="B23" i="1"/>
  <c r="E23" i="1" s="1"/>
  <c r="B22" i="1"/>
  <c r="E22" i="1" s="1"/>
  <c r="B21" i="1"/>
  <c r="E21" i="1" s="1"/>
  <c r="E20" i="1"/>
  <c r="B20" i="1"/>
  <c r="D20" i="1" s="1"/>
  <c r="B19" i="1"/>
  <c r="D19" i="1" s="1"/>
  <c r="B18" i="1"/>
  <c r="E18" i="1" s="1"/>
  <c r="B17" i="1"/>
  <c r="E17" i="1" s="1"/>
  <c r="C13" i="1"/>
  <c r="C12" i="1"/>
  <c r="C11" i="1"/>
  <c r="E10" i="1"/>
  <c r="H5" i="1"/>
  <c r="D5" i="1"/>
  <c r="B5" i="1"/>
  <c r="C21" i="1" l="1"/>
  <c r="C26" i="1"/>
  <c r="D21" i="1"/>
  <c r="D26" i="1"/>
  <c r="D27" i="1"/>
  <c r="E19" i="1"/>
  <c r="E24" i="1"/>
  <c r="C17" i="1"/>
  <c r="C22" i="1"/>
  <c r="C27" i="1"/>
  <c r="D17" i="1"/>
  <c r="D22" i="1"/>
  <c r="C18" i="1"/>
  <c r="C23" i="1"/>
  <c r="C28" i="1"/>
  <c r="D18" i="1"/>
  <c r="D23" i="1"/>
  <c r="D28" i="1"/>
  <c r="C19" i="1"/>
  <c r="C24" i="1"/>
  <c r="C20" i="1"/>
  <c r="C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2" authorId="0" shapeId="0" xr:uid="{00000000-0006-0000-0100-000001000000}">
      <text>
        <r>
          <rPr>
            <sz val="10"/>
            <rFont val="Arial"/>
            <family val="2"/>
          </rPr>
          <t>Bewertung von 1 (schlecht) bis 5 (ausgezeichnet).</t>
        </r>
      </text>
    </comment>
    <comment ref="R2" authorId="0" shapeId="0" xr:uid="{00000000-0006-0000-0100-000002000000}">
      <text>
        <r>
          <rPr>
            <sz val="10"/>
            <rFont val="Arial"/>
            <family val="2"/>
          </rPr>
          <t>Automatisch berechnet als gewichteter Mittelwert aus Qualität, Termintreue, Preis-/Leistung und Kommunikation. Gewichtung im Blatt »Listen« anpassbar.</t>
        </r>
      </text>
    </comment>
  </commentList>
</comments>
</file>

<file path=xl/sharedStrings.xml><?xml version="1.0" encoding="utf-8"?>
<sst xmlns="http://schemas.openxmlformats.org/spreadsheetml/2006/main" count="283" uniqueCount="213">
  <si>
    <t>Übersicht &amp; Kennzahlen  ·  automatisch aus dem Tabellenblatt »Lieferantenliste« berechnet</t>
  </si>
  <si>
    <t>Lieferanten gesamt</t>
  </si>
  <si>
    <t>Aktive Lieferanten</t>
  </si>
  <si>
    <t>Ø Gesamtbewertung</t>
  </si>
  <si>
    <t>Ø Lieferzeit (Tage)</t>
  </si>
  <si>
    <t>Status-Verteilung</t>
  </si>
  <si>
    <t>Top-Lieferant (höchste Bewertung)</t>
  </si>
  <si>
    <t>Status</t>
  </si>
  <si>
    <t>Anzahl</t>
  </si>
  <si>
    <t>Aktiv</t>
  </si>
  <si>
    <t>In Prüfung</t>
  </si>
  <si>
    <t>Inaktiv</t>
  </si>
  <si>
    <t>Auswertung nach Kategorie</t>
  </si>
  <si>
    <t>Kategorie</t>
  </si>
  <si>
    <t>Ø Bewertung</t>
  </si>
  <si>
    <t>Ø Lieferzeit</t>
  </si>
  <si>
    <t>Hinweis: Alle Kennzahlen aktualisieren sich automatisch, sobald Sie im Blatt »Lieferantenliste« Daten eintragen oder ändern.</t>
  </si>
  <si>
    <t>Lieferantenliste 2026  ·  Stammdaten &amp; Lieferantenbewertung</t>
  </si>
  <si>
    <t>Lieferanten-Nr.</t>
  </si>
  <si>
    <t>Firmenname</t>
  </si>
  <si>
    <t>Ansprechpartner</t>
  </si>
  <si>
    <t>Telefon</t>
  </si>
  <si>
    <t>E-Mail</t>
  </si>
  <si>
    <t>Webseite</t>
  </si>
  <si>
    <t>Straße &amp; Nr.</t>
  </si>
  <si>
    <t>PLZ</t>
  </si>
  <si>
    <t>Ort</t>
  </si>
  <si>
    <t>Land</t>
  </si>
  <si>
    <t>Zahlungsbedingungen</t>
  </si>
  <si>
    <t>Lieferzeit (Tage)</t>
  </si>
  <si>
    <t>Qualität</t>
  </si>
  <si>
    <t>Termintreue</t>
  </si>
  <si>
    <t>Preis-/Leistung</t>
  </si>
  <si>
    <t>Kommunikation</t>
  </si>
  <si>
    <t>Gesamt­bewertung</t>
  </si>
  <si>
    <t>Letzte Bestellung</t>
  </si>
  <si>
    <t>Bemerkungen</t>
  </si>
  <si>
    <t>LF-001</t>
  </si>
  <si>
    <t>Nordstern Rohstoffe GmbH</t>
  </si>
  <si>
    <t>Rohstoffe &amp; Materialien</t>
  </si>
  <si>
    <t>Katrin Hofmann</t>
  </si>
  <si>
    <t>+49 40 5512300</t>
  </si>
  <si>
    <t>einkauf@nordstern-rohstoffe.de</t>
  </si>
  <si>
    <t>www.nordstern-rohstoffe.de</t>
  </si>
  <si>
    <t>Hafenstraße 12</t>
  </si>
  <si>
    <t>20457</t>
  </si>
  <si>
    <t>Hamburg</t>
  </si>
  <si>
    <t>Deutschland</t>
  </si>
  <si>
    <t>30 Tage / 2% Skonto</t>
  </si>
  <si>
    <t>Rahmenvertrag bis 12/2026</t>
  </si>
  <si>
    <t>LF-002</t>
  </si>
  <si>
    <t>Berghoff Industriebedarf GmbH &amp; Co. KG</t>
  </si>
  <si>
    <t>Maschinen &amp; Werkzeuge</t>
  </si>
  <si>
    <t>Markus Brandt</t>
  </si>
  <si>
    <t>+49 231 4408720</t>
  </si>
  <si>
    <t>vertrieb@berghoff-industrie.de</t>
  </si>
  <si>
    <t>www.berghoff-industrie.de</t>
  </si>
  <si>
    <t>Industriering 8</t>
  </si>
  <si>
    <t>44263</t>
  </si>
  <si>
    <t>Dortmund</t>
  </si>
  <si>
    <t>30 Tage netto</t>
  </si>
  <si>
    <t>Zuverlässig, gute Beratung</t>
  </si>
  <si>
    <t>LF-003</t>
  </si>
  <si>
    <t>Lindemann Logistik AG</t>
  </si>
  <si>
    <t>Logistik &amp; Transport</t>
  </si>
  <si>
    <t>Sabine Köhler</t>
  </si>
  <si>
    <t>+49 511 7723140</t>
  </si>
  <si>
    <t>dispo@lindemann-logistik.de</t>
  </si>
  <si>
    <t>www.lindemann-logistik.de</t>
  </si>
  <si>
    <t>Speditionsweg 3</t>
  </si>
  <si>
    <t>30179</t>
  </si>
  <si>
    <t>Hannover</t>
  </si>
  <si>
    <t>14 Tage netto</t>
  </si>
  <si>
    <t>Express-Option verfügbar</t>
  </si>
  <si>
    <t>LF-004</t>
  </si>
  <si>
    <t>Vogt &amp; Partner IT-Solutions GmbH</t>
  </si>
  <si>
    <t>IT &amp; Software</t>
  </si>
  <si>
    <t>Thomas Reuter</t>
  </si>
  <si>
    <t>+49 89 21540090</t>
  </si>
  <si>
    <t>service@vogt-itsolutions.de</t>
  </si>
  <si>
    <t>www.vogt-itsolutions.de</t>
  </si>
  <si>
    <t>Lindwurmstraße 45</t>
  </si>
  <si>
    <t>80337</t>
  </si>
  <si>
    <t>München</t>
  </si>
  <si>
    <t>14 Tage / 3% Skonto</t>
  </si>
  <si>
    <t>SLA 24/7, höherer Preis</t>
  </si>
  <si>
    <t>LF-005</t>
  </si>
  <si>
    <t>Auenfeld Verpackungen GmbH</t>
  </si>
  <si>
    <t>Verpackung</t>
  </si>
  <si>
    <t>Petra Sommer</t>
  </si>
  <si>
    <t>+49 621 3380155</t>
  </si>
  <si>
    <t>info@auenfeld-verpackung.de</t>
  </si>
  <si>
    <t>www.auenfeld-verpackung.de</t>
  </si>
  <si>
    <t>Rheinallee 22</t>
  </si>
  <si>
    <t>68159</t>
  </si>
  <si>
    <t>Mannheim</t>
  </si>
  <si>
    <t>Probelieferung läuft</t>
  </si>
  <si>
    <t>LF-006</t>
  </si>
  <si>
    <t>Krämer Bürowelt e.K.</t>
  </si>
  <si>
    <t>Büro &amp; Verwaltung</t>
  </si>
  <si>
    <t>Andreas Lang</t>
  </si>
  <si>
    <t>+49 30 44129870</t>
  </si>
  <si>
    <t>bestellung@kraemer-buerowelt.de</t>
  </si>
  <si>
    <t>www.kraemer-buerowelt.de</t>
  </si>
  <si>
    <t>Friedrichstraße 101</t>
  </si>
  <si>
    <t>10117</t>
  </si>
  <si>
    <t>Berlin</t>
  </si>
  <si>
    <t>Lastschrift sofort</t>
  </si>
  <si>
    <t>Schnelle Lieferung Standardartikel</t>
  </si>
  <si>
    <t>LF-007</t>
  </si>
  <si>
    <t>Stahlheim Werkzeugbau GmbH</t>
  </si>
  <si>
    <t>Julia Wagner</t>
  </si>
  <si>
    <t>+49 711 6650420</t>
  </si>
  <si>
    <t>anfrage@stahlheim-werkzeug.de</t>
  </si>
  <si>
    <t>www.stahlheim-werkzeug.de</t>
  </si>
  <si>
    <t>Gewerbestraße 14</t>
  </si>
  <si>
    <t>70565</t>
  </si>
  <si>
    <t>Stuttgart</t>
  </si>
  <si>
    <t>Vorkasse</t>
  </si>
  <si>
    <t>Sonderanfertigungen möglich</t>
  </si>
  <si>
    <t>LF-008</t>
  </si>
  <si>
    <t>Morgentau Marketing UG</t>
  </si>
  <si>
    <t>Marketing &amp; Werbung</t>
  </si>
  <si>
    <t>Lena Fischer</t>
  </si>
  <si>
    <t>+49 221 5598810</t>
  </si>
  <si>
    <t>hallo@morgentau-marketing.de</t>
  </si>
  <si>
    <t>www.morgentau-marketing.de</t>
  </si>
  <si>
    <t>Aachener Straße 60</t>
  </si>
  <si>
    <t>50674</t>
  </si>
  <si>
    <t>Köln</t>
  </si>
  <si>
    <t>Kreativ, flexible Termine</t>
  </si>
  <si>
    <t>LF-009</t>
  </si>
  <si>
    <t>Eichwald Elektrotechnik GmbH</t>
  </si>
  <si>
    <t>Elektrotechnik</t>
  </si>
  <si>
    <t>Robert Neumann</t>
  </si>
  <si>
    <t>+49 351 8847290</t>
  </si>
  <si>
    <t>technik@eichwald-elektro.de</t>
  </si>
  <si>
    <t>www.eichwald-elektro.de</t>
  </si>
  <si>
    <t>Bautzner Straße 7</t>
  </si>
  <si>
    <t>01099</t>
  </si>
  <si>
    <t>Dresden</t>
  </si>
  <si>
    <t>Zertifiziert nach DIN EN ISO 9001</t>
  </si>
  <si>
    <t>LF-010</t>
  </si>
  <si>
    <t>Sonnental Lebensmittelhandel GmbH</t>
  </si>
  <si>
    <t>Lebensmittel</t>
  </si>
  <si>
    <t>Claudia Berg</t>
  </si>
  <si>
    <t>+49 911 3320660</t>
  </si>
  <si>
    <t>order@sonnental-handel.de</t>
  </si>
  <si>
    <t>www.sonnental-handel.de</t>
  </si>
  <si>
    <t>Marktplatz 5</t>
  </si>
  <si>
    <t>90403</t>
  </si>
  <si>
    <t>Nürnberg</t>
  </si>
  <si>
    <t>Lieferverzug im Q1 beobachtet</t>
  </si>
  <si>
    <t>LF-011</t>
  </si>
  <si>
    <t>Brückner Reinigungsservice GmbH</t>
  </si>
  <si>
    <t>Reinigung &amp; Facility</t>
  </si>
  <si>
    <t>Stefan Pohl</t>
  </si>
  <si>
    <t>+49 69 7740330</t>
  </si>
  <si>
    <t>kontakt@brueckner-service.de</t>
  </si>
  <si>
    <t>www.brueckner-service.de</t>
  </si>
  <si>
    <t>Mainzer Landstraße 88</t>
  </si>
  <si>
    <t>60329</t>
  </si>
  <si>
    <t>Frankfurt am Main</t>
  </si>
  <si>
    <t>Monatlicher Wartungsvertrag</t>
  </si>
  <si>
    <t>LF-012</t>
  </si>
  <si>
    <t>Wagner Maschinenbau GmbH</t>
  </si>
  <si>
    <t>Birgit Hartmann</t>
  </si>
  <si>
    <t>+43 1 5320140</t>
  </si>
  <si>
    <t>verkauf@wagner-maschinenbau.at</t>
  </si>
  <si>
    <t>www.wagner-maschinenbau.at</t>
  </si>
  <si>
    <t>Triester Straße 12</t>
  </si>
  <si>
    <t>1100</t>
  </si>
  <si>
    <t>Wien</t>
  </si>
  <si>
    <t>Österreich</t>
  </si>
  <si>
    <t>60 Tage netto</t>
  </si>
  <si>
    <t>Lange Lieferzeit bei Sonderteilen</t>
  </si>
  <si>
    <t>LF-013</t>
  </si>
  <si>
    <t>Felsmann Chemie GmbH</t>
  </si>
  <si>
    <t>Chemie &amp; Labor</t>
  </si>
  <si>
    <t>Dirk Schuster</t>
  </si>
  <si>
    <t>+49 203 4419980</t>
  </si>
  <si>
    <t>einkauf@felsmann-chemie.de</t>
  </si>
  <si>
    <t>www.felsmann-chemie.de</t>
  </si>
  <si>
    <t>Ruhrorter Straße 30</t>
  </si>
  <si>
    <t>47119</t>
  </si>
  <si>
    <t>Duisburg</t>
  </si>
  <si>
    <t>Vertrag ausgelaufen, Reaktivierung offen</t>
  </si>
  <si>
    <t>LF-014</t>
  </si>
  <si>
    <t>Tannberg Transporte GmbH</t>
  </si>
  <si>
    <t>Nadine Vogel</t>
  </si>
  <si>
    <t>+41 44 5520170</t>
  </si>
  <si>
    <t>dispo@tannberg-transporte.ch</t>
  </si>
  <si>
    <t>www.tannberg-transporte.ch</t>
  </si>
  <si>
    <t>Industriestrasse 9</t>
  </si>
  <si>
    <t>8005</t>
  </si>
  <si>
    <t>Zürich</t>
  </si>
  <si>
    <t>Schweiz</t>
  </si>
  <si>
    <t>Grenzüberschreitende Lieferungen</t>
  </si>
  <si>
    <t>Auswahllisten &amp; Einstellungen</t>
  </si>
  <si>
    <t>Diese Werte speisen die Dropdown-Felder und die Bewertungslogik. Anpassbar – einfach Einträge ergänzen oder ändern.</t>
  </si>
  <si>
    <t>Bewertungskriterium</t>
  </si>
  <si>
    <t>Gewichtung</t>
  </si>
  <si>
    <t>Niederlande</t>
  </si>
  <si>
    <t>Frankreich</t>
  </si>
  <si>
    <t>Summe</t>
  </si>
  <si>
    <t>Italien</t>
  </si>
  <si>
    <t>Die Gewichtung bestimmt die automatische Gesamtbewertung. Summe sollte 100% ergeben.</t>
  </si>
  <si>
    <t>Polen</t>
  </si>
  <si>
    <t>Dienstleistungen</t>
  </si>
  <si>
    <t>Belgien</t>
  </si>
  <si>
    <t>Tschechien</t>
  </si>
  <si>
    <t>Dänemark</t>
  </si>
  <si>
    <t xml:space="preserve">LIEFERANTENMANAGEMENT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</si>
</sst>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TT.&quot;mm&quot;.JJJJ&quot;"/>
  </numFmts>
  <fonts count="20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0.5"/>
      <color rgb="FFF3E2C4"/>
      <name val="Calibri"/>
      <charset val="1"/>
    </font>
    <font>
      <b/>
      <sz val="26"/>
      <color rgb="FF16414D"/>
      <name val="Calibri"/>
      <charset val="1"/>
    </font>
    <font>
      <b/>
      <sz val="10"/>
      <color rgb="FF5A6B70"/>
      <name val="Calibri"/>
      <charset val="1"/>
    </font>
    <font>
      <b/>
      <sz val="12"/>
      <color rgb="FF16414D"/>
      <name val="Calibri"/>
      <charset val="1"/>
    </font>
    <font>
      <b/>
      <sz val="10.5"/>
      <color rgb="FFFFFFFF"/>
      <name val="Calibri"/>
      <charset val="1"/>
    </font>
    <font>
      <b/>
      <sz val="16"/>
      <color rgb="FFC8821E"/>
      <name val="Calibri"/>
      <charset val="1"/>
    </font>
    <font>
      <sz val="10.5"/>
      <color rgb="FF1C2B30"/>
      <name val="Calibri"/>
      <charset val="1"/>
    </font>
    <font>
      <b/>
      <sz val="10.5"/>
      <color rgb="FF1C2B30"/>
      <name val="Calibri"/>
      <charset val="1"/>
    </font>
    <font>
      <sz val="10.5"/>
      <color rgb="FF5A6B70"/>
      <name val="Calibri"/>
      <charset val="1"/>
    </font>
    <font>
      <i/>
      <sz val="9"/>
      <color rgb="FF5A6B70"/>
      <name val="Calibri"/>
      <charset val="1"/>
    </font>
    <font>
      <b/>
      <sz val="16"/>
      <color rgb="FFFFFFFF"/>
      <name val="Calibri"/>
      <charset val="1"/>
    </font>
    <font>
      <b/>
      <sz val="10.5"/>
      <color rgb="FF16414D"/>
      <name val="Calibri"/>
      <charset val="1"/>
    </font>
    <font>
      <b/>
      <sz val="11"/>
      <color rgb="FF16414D"/>
      <name val="Calibri"/>
      <charset val="1"/>
    </font>
    <font>
      <sz val="10"/>
      <name val="Arial"/>
      <family val="2"/>
    </font>
    <font>
      <b/>
      <sz val="15"/>
      <color rgb="FF16414D"/>
      <name val="Calibri"/>
      <charset val="1"/>
    </font>
    <font>
      <i/>
      <sz val="9.5"/>
      <color rgb="FF5A6B70"/>
      <name val="Calibri"/>
      <charset val="1"/>
    </font>
    <font>
      <b/>
      <sz val="11"/>
      <color rgb="FFFFFFFF"/>
      <name val="Calibri"/>
      <charset val="1"/>
    </font>
    <font>
      <b/>
      <sz val="10.5"/>
      <color rgb="FFC8821E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16414D"/>
        <bgColor rgb="FF1C2B30"/>
      </patternFill>
    </fill>
    <fill>
      <patternFill patternType="solid">
        <fgColor rgb="FFFBF7EF"/>
        <bgColor rgb="FFF2F6F7"/>
      </patternFill>
    </fill>
    <fill>
      <patternFill patternType="solid">
        <fgColor rgb="FF23606F"/>
        <bgColor rgb="FF16414D"/>
      </patternFill>
    </fill>
    <fill>
      <patternFill patternType="solid">
        <fgColor rgb="FFF3E2C4"/>
        <bgColor rgb="FFFBE7A6"/>
      </patternFill>
    </fill>
    <fill>
      <patternFill patternType="solid">
        <fgColor rgb="FFFFFFFF"/>
        <bgColor rgb="FFFBF7EF"/>
      </patternFill>
    </fill>
    <fill>
      <patternFill patternType="solid">
        <fgColor rgb="FFF2F6F7"/>
        <bgColor rgb="FFFBF7EF"/>
      </patternFill>
    </fill>
    <fill>
      <patternFill patternType="solid">
        <fgColor rgb="FFC8821E"/>
        <bgColor rgb="FFFF6600"/>
      </patternFill>
    </fill>
  </fills>
  <borders count="5">
    <border>
      <left/>
      <right/>
      <top/>
      <bottom/>
      <diagonal/>
    </border>
    <border>
      <left style="thin">
        <color rgb="FFC9D6DA"/>
      </left>
      <right style="thin">
        <color rgb="FFC9D6DA"/>
      </right>
      <top style="thick">
        <color rgb="FFC8821E"/>
      </top>
      <bottom/>
      <diagonal/>
    </border>
    <border>
      <left style="thin">
        <color rgb="FFC9D6DA"/>
      </left>
      <right style="thin">
        <color rgb="FFC9D6DA"/>
      </right>
      <top/>
      <bottom style="thin">
        <color rgb="FFC9D6DA"/>
      </bottom>
      <diagonal/>
    </border>
    <border>
      <left style="thin">
        <color rgb="FFC9D6DA"/>
      </left>
      <right style="thin">
        <color rgb="FFC9D6DA"/>
      </right>
      <top style="thin">
        <color rgb="FFC9D6DA"/>
      </top>
      <bottom style="thin">
        <color rgb="FFC9D6DA"/>
      </bottom>
      <diagonal/>
    </border>
    <border>
      <left/>
      <right/>
      <top style="thick">
        <color rgb="FFC8821E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1" fillId="0" borderId="0" xfId="0" applyFont="1" applyAlignment="1">
      <alignment horizontal="left" vertical="center" wrapText="1"/>
    </xf>
    <xf numFmtId="0" fontId="17" fillId="0" borderId="0" xfId="0" applyFont="1"/>
    <xf numFmtId="0" fontId="16" fillId="0" borderId="0" xfId="0" applyFont="1"/>
    <xf numFmtId="0" fontId="12" fillId="2" borderId="0" xfId="0" applyFont="1" applyFill="1" applyAlignment="1">
      <alignment horizontal="left" vertical="center" indent="1"/>
    </xf>
    <xf numFmtId="0" fontId="11" fillId="0" borderId="0" xfId="0" applyFont="1"/>
    <xf numFmtId="0" fontId="10" fillId="5" borderId="0" xfId="0" applyFont="1" applyFill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0" borderId="0" xfId="0" applyFont="1"/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1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2" fontId="8" fillId="6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/>
    </xf>
    <xf numFmtId="2" fontId="14" fillId="6" borderId="3" xfId="0" applyNumberFormat="1" applyFont="1" applyFill="1" applyBorder="1" applyAlignment="1">
      <alignment horizontal="center" vertical="center"/>
    </xf>
    <xf numFmtId="165" fontId="8" fillId="6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2" fontId="14" fillId="7" borderId="3" xfId="0" applyNumberFormat="1" applyFont="1" applyFill="1" applyBorder="1" applyAlignment="1">
      <alignment horizontal="center" vertical="center"/>
    </xf>
    <xf numFmtId="165" fontId="8" fillId="7" borderId="3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8" fillId="6" borderId="3" xfId="0" applyFont="1" applyFill="1" applyBorder="1"/>
    <xf numFmtId="9" fontId="13" fillId="6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/>
    <xf numFmtId="9" fontId="13" fillId="7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/>
    <xf numFmtId="9" fontId="19" fillId="5" borderId="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3">
    <dxf>
      <font>
        <b/>
        <sz val="10"/>
        <color rgb="FF6B6B6B"/>
        <name val="Calibri"/>
        <charset val="1"/>
      </font>
      <fill>
        <patternFill>
          <bgColor rgb="FFE2E2E2"/>
        </patternFill>
      </fill>
    </dxf>
    <dxf>
      <font>
        <b/>
        <sz val="10"/>
        <color rgb="FF8A6A12"/>
        <name val="Calibri"/>
        <charset val="1"/>
      </font>
      <fill>
        <patternFill>
          <bgColor rgb="FFFBE7A6"/>
        </patternFill>
      </fill>
    </dxf>
    <dxf>
      <font>
        <b/>
        <sz val="10"/>
        <color rgb="FF2C6B22"/>
        <name val="Calibri"/>
        <charset val="1"/>
      </font>
      <fill>
        <patternFill>
          <bgColor rgb="FFC9E6C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C6B22"/>
      <rgbColor rgb="FF000080"/>
      <rgbColor rgb="FF8A6A12"/>
      <rgbColor rgb="FF800080"/>
      <rgbColor rgb="FF23606F"/>
      <rgbColor rgb="FFC0C0C0"/>
      <rgbColor rgb="FF6B6B6B"/>
      <rgbColor rgb="FF9999FF"/>
      <rgbColor rgb="FF993366"/>
      <rgbColor rgb="FFFBF7EF"/>
      <rgbColor rgb="FFF2F6F7"/>
      <rgbColor rgb="FF660066"/>
      <rgbColor rgb="FFFF8080"/>
      <rgbColor rgb="FF0066CC"/>
      <rgbColor rgb="FFC9D6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2E2"/>
      <rgbColor rgb="FFC9E6C2"/>
      <rgbColor rgb="FFFBE7A6"/>
      <rgbColor rgb="FF99CCFF"/>
      <rgbColor rgb="FFFF99CC"/>
      <rgbColor rgb="FFCC99FF"/>
      <rgbColor rgb="FFF3E2C4"/>
      <rgbColor rgb="FF3366FF"/>
      <rgbColor rgb="FF33CCCC"/>
      <rgbColor rgb="FF99CC00"/>
      <rgbColor rgb="FFFFCC00"/>
      <rgbColor rgb="FFC8821E"/>
      <rgbColor rgb="FFFF6600"/>
      <rgbColor rgb="FF5A6B70"/>
      <rgbColor rgb="FF969696"/>
      <rgbColor rgb="FF16414D"/>
      <rgbColor rgb="FF339966"/>
      <rgbColor rgb="FF003300"/>
      <rgbColor rgb="FF333300"/>
      <rgbColor rgb="FF993300"/>
      <rgbColor rgb="FF993366"/>
      <rgbColor rgb="FF333399"/>
      <rgbColor rgb="FF1C2B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0"/>
  <sheetViews>
    <sheetView showGridLines="0" tabSelected="1" zoomScaleNormal="100" workbookViewId="0">
      <selection activeCell="S49" sqref="S49"/>
    </sheetView>
  </sheetViews>
  <sheetFormatPr baseColWidth="10" defaultColWidth="8.7109375" defaultRowHeight="15" x14ac:dyDescent="0.25"/>
  <cols>
    <col min="1" max="1" width="2.42578125" customWidth="1"/>
    <col min="2" max="2" width="20.7109375" customWidth="1"/>
    <col min="3" max="3" width="14" customWidth="1"/>
    <col min="4" max="4" width="17.7109375" customWidth="1"/>
    <col min="5" max="5" width="15" customWidth="1"/>
    <col min="6" max="6" width="17.5703125" bestFit="1" customWidth="1"/>
    <col min="7" max="7" width="12" customWidth="1"/>
    <col min="8" max="8" width="15.28515625" bestFit="1" customWidth="1"/>
  </cols>
  <sheetData>
    <row r="2" spans="2:8" ht="33.75" customHeight="1" x14ac:dyDescent="0.25">
      <c r="B2" s="10" t="s">
        <v>212</v>
      </c>
      <c r="C2" s="10"/>
      <c r="D2" s="10"/>
      <c r="E2" s="10"/>
      <c r="F2" s="10"/>
      <c r="G2" s="10"/>
      <c r="H2" s="10"/>
    </row>
    <row r="3" spans="2:8" ht="18" customHeight="1" x14ac:dyDescent="0.25">
      <c r="B3" s="9" t="s">
        <v>0</v>
      </c>
      <c r="C3" s="9"/>
      <c r="D3" s="9"/>
      <c r="E3" s="9"/>
      <c r="F3" s="9"/>
      <c r="G3" s="9"/>
      <c r="H3" s="9"/>
    </row>
    <row r="5" spans="2:8" ht="39.75" customHeight="1" x14ac:dyDescent="0.25">
      <c r="B5" s="11">
        <f>COUNTA(Lieferantenliste!$B$3:$B$200)</f>
        <v>14</v>
      </c>
      <c r="D5" s="11">
        <f>COUNTIF(Lieferantenliste!$S$3:$S$200,"Aktiv")</f>
        <v>10</v>
      </c>
      <c r="F5" s="12">
        <f>IFERROR(ROUND(AVERAGE(Lieferantenliste!$R$3:$R$200),2),0)</f>
        <v>3.86</v>
      </c>
      <c r="H5" s="13">
        <f>IFERROR(ROUND(AVERAGE(Lieferantenliste!$M$3:$M$200),1),0)</f>
        <v>7.4</v>
      </c>
    </row>
    <row r="6" spans="2:8" ht="19.5" customHeight="1" x14ac:dyDescent="0.25">
      <c r="B6" s="14" t="s">
        <v>1</v>
      </c>
      <c r="D6" s="14" t="s">
        <v>2</v>
      </c>
      <c r="F6" s="14" t="s">
        <v>3</v>
      </c>
      <c r="H6" s="14" t="s">
        <v>4</v>
      </c>
    </row>
    <row r="9" spans="2:8" ht="15" customHeight="1" x14ac:dyDescent="0.25">
      <c r="B9" s="8" t="s">
        <v>5</v>
      </c>
      <c r="C9" s="8"/>
      <c r="E9" s="8" t="s">
        <v>6</v>
      </c>
      <c r="F9" s="8"/>
      <c r="G9" s="8"/>
      <c r="H9" s="8"/>
    </row>
    <row r="10" spans="2:8" ht="15" customHeight="1" x14ac:dyDescent="0.25">
      <c r="B10" s="15" t="s">
        <v>7</v>
      </c>
      <c r="C10" s="15" t="s">
        <v>8</v>
      </c>
      <c r="E10" s="7" t="str">
        <f>IFERROR(INDEX(Lieferantenliste!$B$3:$B$200,MATCH(MAX(Lieferantenliste!$R$3:$R$200),Lieferantenliste!$R$3:$R$200,0)),"–")</f>
        <v>Stahlheim Werkzeugbau GmbH</v>
      </c>
      <c r="F10" s="7"/>
      <c r="G10" s="7"/>
      <c r="H10" s="7"/>
    </row>
    <row r="11" spans="2:8" ht="15" customHeight="1" x14ac:dyDescent="0.25">
      <c r="B11" s="16" t="s">
        <v>9</v>
      </c>
      <c r="C11" s="17">
        <f>COUNTIF(Lieferantenliste!$S$3:$S$200,"Aktiv")</f>
        <v>10</v>
      </c>
      <c r="E11" s="7"/>
      <c r="F11" s="7"/>
      <c r="G11" s="7"/>
      <c r="H11" s="7"/>
    </row>
    <row r="12" spans="2:8" ht="15" customHeight="1" x14ac:dyDescent="0.25">
      <c r="B12" s="18" t="s">
        <v>10</v>
      </c>
      <c r="C12" s="19">
        <f>COUNTIF(Lieferantenliste!$S$3:$S$200,"In Prüfung")</f>
        <v>3</v>
      </c>
      <c r="E12" s="6" t="str">
        <f>IFERROR("Gesamtbewertung: "&amp;TEXT(MAX(Lieferantenliste!$R$3:$R$200),"0.00")&amp;"  von 5,00","")</f>
        <v>Gesamtbewertung: 005  von 5,00</v>
      </c>
      <c r="F12" s="6"/>
      <c r="G12" s="6"/>
      <c r="H12" s="6"/>
    </row>
    <row r="13" spans="2:8" ht="15" customHeight="1" x14ac:dyDescent="0.25">
      <c r="B13" s="16" t="s">
        <v>11</v>
      </c>
      <c r="C13" s="17">
        <f>COUNTIF(Lieferantenliste!$S$3:$S$200,"Inaktiv")</f>
        <v>1</v>
      </c>
    </row>
    <row r="15" spans="2:8" ht="15" customHeight="1" x14ac:dyDescent="0.25">
      <c r="B15" s="8" t="s">
        <v>12</v>
      </c>
      <c r="C15" s="8"/>
      <c r="D15" s="8"/>
      <c r="E15" s="8"/>
      <c r="F15" s="8"/>
      <c r="G15" s="8"/>
      <c r="H15" s="8"/>
    </row>
    <row r="16" spans="2:8" ht="15" customHeight="1" x14ac:dyDescent="0.25">
      <c r="B16" s="15" t="s">
        <v>13</v>
      </c>
      <c r="C16" s="15" t="s">
        <v>8</v>
      </c>
      <c r="D16" s="15" t="s">
        <v>14</v>
      </c>
      <c r="E16" s="15" t="s">
        <v>15</v>
      </c>
    </row>
    <row r="17" spans="2:8" ht="15" customHeight="1" x14ac:dyDescent="0.25">
      <c r="B17" s="16" t="str">
        <f>Listen!$A$5</f>
        <v>Rohstoffe &amp; Materialien</v>
      </c>
      <c r="C17" s="20">
        <f>COUNTIF(Lieferantenliste!$C$3:$C$200,$B17)</f>
        <v>1</v>
      </c>
      <c r="D17" s="21">
        <f>IFERROR(ROUND(AVERAGEIFS(Lieferantenliste!$R$3:$R$200,Lieferantenliste!$C$3:$C$200,$B17),2),"–")</f>
        <v>4.1500000000000004</v>
      </c>
      <c r="E17" s="20">
        <f>IFERROR(ROUND(AVERAGEIFS(Lieferantenliste!$M$3:$M$200,Lieferantenliste!$C$3:$C$200,$B17),0),"–")</f>
        <v>7</v>
      </c>
    </row>
    <row r="18" spans="2:8" ht="15" customHeight="1" x14ac:dyDescent="0.25">
      <c r="B18" s="18" t="str">
        <f>Listen!$A$6</f>
        <v>IT &amp; Software</v>
      </c>
      <c r="C18" s="22">
        <f>COUNTIF(Lieferantenliste!$C$3:$C$200,$B18)</f>
        <v>1</v>
      </c>
      <c r="D18" s="23">
        <f>IFERROR(ROUND(AVERAGEIFS(Lieferantenliste!$R$3:$R$200,Lieferantenliste!$C$3:$C$200,$B18),2),"–")</f>
        <v>4.0999999999999996</v>
      </c>
      <c r="E18" s="22">
        <f>IFERROR(ROUND(AVERAGEIFS(Lieferantenliste!$M$3:$M$200,Lieferantenliste!$C$3:$C$200,$B18),0),"–")</f>
        <v>5</v>
      </c>
    </row>
    <row r="19" spans="2:8" ht="15" customHeight="1" x14ac:dyDescent="0.25">
      <c r="B19" s="16" t="str">
        <f>Listen!$A$7</f>
        <v>Logistik &amp; Transport</v>
      </c>
      <c r="C19" s="20">
        <f>COUNTIF(Lieferantenliste!$C$3:$C$200,$B19)</f>
        <v>2</v>
      </c>
      <c r="D19" s="21">
        <f>IFERROR(ROUND(AVERAGEIFS(Lieferantenliste!$R$3:$R$200,Lieferantenliste!$C$3:$C$200,$B19),2),"–")</f>
        <v>3.78</v>
      </c>
      <c r="E19" s="20">
        <f>IFERROR(ROUND(AVERAGEIFS(Lieferantenliste!$M$3:$M$200,Lieferantenliste!$C$3:$C$200,$B19),0),"–")</f>
        <v>3</v>
      </c>
    </row>
    <row r="20" spans="2:8" ht="15" customHeight="1" x14ac:dyDescent="0.25">
      <c r="B20" s="18" t="str">
        <f>Listen!$A$8</f>
        <v>Büro &amp; Verwaltung</v>
      </c>
      <c r="C20" s="22">
        <f>COUNTIF(Lieferantenliste!$C$3:$C$200,$B20)</f>
        <v>1</v>
      </c>
      <c r="D20" s="23">
        <f>IFERROR(ROUND(AVERAGEIFS(Lieferantenliste!$R$3:$R$200,Lieferantenliste!$C$3:$C$200,$B20),2),"–")</f>
        <v>3.9</v>
      </c>
      <c r="E20" s="22">
        <f>IFERROR(ROUND(AVERAGEIFS(Lieferantenliste!$M$3:$M$200,Lieferantenliste!$C$3:$C$200,$B20),0),"–")</f>
        <v>3</v>
      </c>
    </row>
    <row r="21" spans="2:8" ht="15" customHeight="1" x14ac:dyDescent="0.25">
      <c r="B21" s="16" t="str">
        <f>Listen!$A$9</f>
        <v>Verpackung</v>
      </c>
      <c r="C21" s="20">
        <f>COUNTIF(Lieferantenliste!$C$3:$C$200,$B21)</f>
        <v>1</v>
      </c>
      <c r="D21" s="21">
        <f>IFERROR(ROUND(AVERAGEIFS(Lieferantenliste!$R$3:$R$200,Lieferantenliste!$C$3:$C$200,$B21),2),"–")</f>
        <v>3.2</v>
      </c>
      <c r="E21" s="20">
        <f>IFERROR(ROUND(AVERAGEIFS(Lieferantenliste!$M$3:$M$200,Lieferantenliste!$C$3:$C$200,$B21),0),"–")</f>
        <v>6</v>
      </c>
    </row>
    <row r="22" spans="2:8" ht="15" customHeight="1" x14ac:dyDescent="0.25">
      <c r="B22" s="18" t="str">
        <f>Listen!$A$10</f>
        <v>Maschinen &amp; Werkzeuge</v>
      </c>
      <c r="C22" s="22">
        <f>COUNTIF(Lieferantenliste!$C$3:$C$200,$B22)</f>
        <v>3</v>
      </c>
      <c r="D22" s="23">
        <f>IFERROR(ROUND(AVERAGEIFS(Lieferantenliste!$R$3:$R$200,Lieferantenliste!$C$3:$C$200,$B22),2),"–")</f>
        <v>4.2300000000000004</v>
      </c>
      <c r="E22" s="22">
        <f>IFERROR(ROUND(AVERAGEIFS(Lieferantenliste!$M$3:$M$200,Lieferantenliste!$C$3:$C$200,$B22),0),"–")</f>
        <v>15</v>
      </c>
    </row>
    <row r="23" spans="2:8" ht="15" customHeight="1" x14ac:dyDescent="0.25">
      <c r="B23" s="16" t="str">
        <f>Listen!$A$11</f>
        <v>Marketing &amp; Werbung</v>
      </c>
      <c r="C23" s="20">
        <f>COUNTIF(Lieferantenliste!$C$3:$C$200,$B23)</f>
        <v>1</v>
      </c>
      <c r="D23" s="21">
        <f>IFERROR(ROUND(AVERAGEIFS(Lieferantenliste!$R$3:$R$200,Lieferantenliste!$C$3:$C$200,$B23),2),"–")</f>
        <v>3.65</v>
      </c>
      <c r="E23" s="20">
        <f>IFERROR(ROUND(AVERAGEIFS(Lieferantenliste!$M$3:$M$200,Lieferantenliste!$C$3:$C$200,$B23),0),"–")</f>
        <v>8</v>
      </c>
    </row>
    <row r="24" spans="2:8" ht="15" customHeight="1" x14ac:dyDescent="0.25">
      <c r="B24" s="18" t="str">
        <f>Listen!$A$12</f>
        <v>Dienstleistungen</v>
      </c>
      <c r="C24" s="22">
        <f>COUNTIF(Lieferantenliste!$C$3:$C$200,$B24)</f>
        <v>0</v>
      </c>
      <c r="D24" s="23" t="str">
        <f>IFERROR(ROUND(AVERAGEIFS(Lieferantenliste!$R$3:$R$200,Lieferantenliste!$C$3:$C$200,$B24),2),"–")</f>
        <v>–</v>
      </c>
      <c r="E24" s="22" t="str">
        <f>IFERROR(ROUND(AVERAGEIFS(Lieferantenliste!$M$3:$M$200,Lieferantenliste!$C$3:$C$200,$B24),0),"–")</f>
        <v>–</v>
      </c>
    </row>
    <row r="25" spans="2:8" ht="15" customHeight="1" x14ac:dyDescent="0.25">
      <c r="B25" s="16" t="str">
        <f>Listen!$A$13</f>
        <v>Elektrotechnik</v>
      </c>
      <c r="C25" s="20">
        <f>COUNTIF(Lieferantenliste!$C$3:$C$200,$B25)</f>
        <v>1</v>
      </c>
      <c r="D25" s="21">
        <f>IFERROR(ROUND(AVERAGEIFS(Lieferantenliste!$R$3:$R$200,Lieferantenliste!$C$3:$C$200,$B25),2),"–")</f>
        <v>4</v>
      </c>
      <c r="E25" s="20">
        <f>IFERROR(ROUND(AVERAGEIFS(Lieferantenliste!$M$3:$M$200,Lieferantenliste!$C$3:$C$200,$B25),0),"–")</f>
        <v>9</v>
      </c>
    </row>
    <row r="26" spans="2:8" ht="15" customHeight="1" x14ac:dyDescent="0.25">
      <c r="B26" s="18" t="str">
        <f>Listen!$A$14</f>
        <v>Chemie &amp; Labor</v>
      </c>
      <c r="C26" s="22">
        <f>COUNTIF(Lieferantenliste!$C$3:$C$200,$B26)</f>
        <v>1</v>
      </c>
      <c r="D26" s="23">
        <f>IFERROR(ROUND(AVERAGEIFS(Lieferantenliste!$R$3:$R$200,Lieferantenliste!$C$3:$C$200,$B26),2),"–")</f>
        <v>3.65</v>
      </c>
      <c r="E26" s="22">
        <f>IFERROR(ROUND(AVERAGEIFS(Lieferantenliste!$M$3:$M$200,Lieferantenliste!$C$3:$C$200,$B26),0),"–")</f>
        <v>12</v>
      </c>
    </row>
    <row r="27" spans="2:8" ht="15" customHeight="1" x14ac:dyDescent="0.25">
      <c r="B27" s="16" t="str">
        <f>Listen!$A$15</f>
        <v>Lebensmittel</v>
      </c>
      <c r="C27" s="20">
        <f>COUNTIF(Lieferantenliste!$C$3:$C$200,$B27)</f>
        <v>1</v>
      </c>
      <c r="D27" s="21">
        <f>IFERROR(ROUND(AVERAGEIFS(Lieferantenliste!$R$3:$R$200,Lieferantenliste!$C$3:$C$200,$B27),2),"–")</f>
        <v>2.9</v>
      </c>
      <c r="E27" s="20">
        <f>IFERROR(ROUND(AVERAGEIFS(Lieferantenliste!$M$3:$M$200,Lieferantenliste!$C$3:$C$200,$B27),0),"–")</f>
        <v>2</v>
      </c>
    </row>
    <row r="28" spans="2:8" ht="15" customHeight="1" x14ac:dyDescent="0.25">
      <c r="B28" s="18" t="str">
        <f>Listen!$A$16</f>
        <v>Reinigung &amp; Facility</v>
      </c>
      <c r="C28" s="22">
        <f>COUNTIF(Lieferantenliste!$C$3:$C$200,$B28)</f>
        <v>1</v>
      </c>
      <c r="D28" s="23">
        <f>IFERROR(ROUND(AVERAGEIFS(Lieferantenliste!$R$3:$R$200,Lieferantenliste!$C$3:$C$200,$B28),2),"–")</f>
        <v>4.2</v>
      </c>
      <c r="E28" s="22">
        <f>IFERROR(ROUND(AVERAGEIFS(Lieferantenliste!$M$3:$M$200,Lieferantenliste!$C$3:$C$200,$B28),0),"–")</f>
        <v>1</v>
      </c>
    </row>
    <row r="30" spans="2:8" ht="15" customHeight="1" x14ac:dyDescent="0.25">
      <c r="B30" s="5" t="s">
        <v>16</v>
      </c>
      <c r="C30" s="5"/>
      <c r="D30" s="5"/>
      <c r="E30" s="5"/>
      <c r="F30" s="5"/>
      <c r="G30" s="5"/>
      <c r="H30" s="5"/>
    </row>
  </sheetData>
  <mergeCells count="8">
    <mergeCell ref="E12:H12"/>
    <mergeCell ref="B15:H15"/>
    <mergeCell ref="B30:H30"/>
    <mergeCell ref="B2:H2"/>
    <mergeCell ref="B3:H3"/>
    <mergeCell ref="B9:C9"/>
    <mergeCell ref="E9:H9"/>
    <mergeCell ref="E10:H11"/>
  </mergeCells>
  <conditionalFormatting sqref="D17:D28">
    <cfRule type="colorScale" priority="2">
      <colorScale>
        <cfvo type="num" val="1"/>
        <cfvo type="num" val="3"/>
        <cfvo type="num" val="5"/>
        <color rgb="FFF2B8AE"/>
        <color rgb="FFFBE7A6"/>
        <color rgb="FFB9DDB0"/>
      </colorScale>
    </cfRule>
  </conditionalFormatting>
  <pageMargins left="0.3" right="0.3" top="1" bottom="1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8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U1"/>
    </sheetView>
  </sheetViews>
  <sheetFormatPr baseColWidth="10" defaultColWidth="8.7109375" defaultRowHeight="15" x14ac:dyDescent="0.25"/>
  <cols>
    <col min="1" max="1" width="13" customWidth="1"/>
    <col min="2" max="2" width="30" customWidth="1"/>
    <col min="3" max="3" width="21" customWidth="1"/>
    <col min="4" max="4" width="18" customWidth="1"/>
    <col min="5" max="5" width="16" customWidth="1"/>
    <col min="6" max="6" width="28" customWidth="1"/>
    <col min="7" max="7" width="26" customWidth="1"/>
    <col min="8" max="8" width="18" customWidth="1"/>
    <col min="9" max="9" width="8" customWidth="1"/>
    <col min="10" max="10" width="18" customWidth="1"/>
    <col min="11" max="11" width="13" customWidth="1"/>
    <col min="12" max="12" width="20" customWidth="1"/>
    <col min="13" max="13" width="13" customWidth="1"/>
    <col min="14" max="14" width="9" customWidth="1"/>
    <col min="15" max="15" width="11" customWidth="1"/>
    <col min="16" max="19" width="13" customWidth="1"/>
    <col min="20" max="20" width="15" customWidth="1"/>
    <col min="21" max="21" width="30" customWidth="1"/>
  </cols>
  <sheetData>
    <row r="1" spans="1:21" ht="30" customHeight="1" x14ac:dyDescent="0.2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3.75" customHeight="1" x14ac:dyDescent="0.25">
      <c r="A2" s="24" t="s">
        <v>18</v>
      </c>
      <c r="B2" s="24" t="s">
        <v>19</v>
      </c>
      <c r="C2" s="24" t="s">
        <v>13</v>
      </c>
      <c r="D2" s="24" t="s">
        <v>20</v>
      </c>
      <c r="E2" s="24" t="s">
        <v>21</v>
      </c>
      <c r="F2" s="24" t="s">
        <v>22</v>
      </c>
      <c r="G2" s="24" t="s">
        <v>23</v>
      </c>
      <c r="H2" s="24" t="s">
        <v>24</v>
      </c>
      <c r="I2" s="24" t="s">
        <v>25</v>
      </c>
      <c r="J2" s="24" t="s">
        <v>26</v>
      </c>
      <c r="K2" s="24" t="s">
        <v>27</v>
      </c>
      <c r="L2" s="24" t="s">
        <v>28</v>
      </c>
      <c r="M2" s="24" t="s">
        <v>29</v>
      </c>
      <c r="N2" s="24" t="s">
        <v>30</v>
      </c>
      <c r="O2" s="24" t="s">
        <v>31</v>
      </c>
      <c r="P2" s="24" t="s">
        <v>32</v>
      </c>
      <c r="Q2" s="24" t="s">
        <v>33</v>
      </c>
      <c r="R2" s="24" t="s">
        <v>34</v>
      </c>
      <c r="S2" s="24" t="s">
        <v>7</v>
      </c>
      <c r="T2" s="24" t="s">
        <v>35</v>
      </c>
      <c r="U2" s="24" t="s">
        <v>36</v>
      </c>
    </row>
    <row r="3" spans="1:21" ht="18" customHeight="1" x14ac:dyDescent="0.25">
      <c r="A3" s="25" t="s">
        <v>37</v>
      </c>
      <c r="B3" s="16" t="s">
        <v>38</v>
      </c>
      <c r="C3" s="20" t="s">
        <v>39</v>
      </c>
      <c r="D3" s="16" t="s">
        <v>40</v>
      </c>
      <c r="E3" s="16" t="s">
        <v>41</v>
      </c>
      <c r="F3" s="16" t="s">
        <v>42</v>
      </c>
      <c r="G3" s="16" t="s">
        <v>43</v>
      </c>
      <c r="H3" s="16" t="s">
        <v>44</v>
      </c>
      <c r="I3" s="20" t="s">
        <v>45</v>
      </c>
      <c r="J3" s="16" t="s">
        <v>46</v>
      </c>
      <c r="K3" s="20" t="s">
        <v>47</v>
      </c>
      <c r="L3" s="20" t="s">
        <v>48</v>
      </c>
      <c r="M3" s="20">
        <v>7</v>
      </c>
      <c r="N3" s="20">
        <v>5</v>
      </c>
      <c r="O3" s="20">
        <v>4</v>
      </c>
      <c r="P3" s="20">
        <v>3</v>
      </c>
      <c r="Q3" s="20">
        <v>4</v>
      </c>
      <c r="R3" s="26">
        <f>IF($B3="","",ROUND(N3*Listen!$G$5+O3*Listen!$G$6+P3*Listen!$G$7+Q3*Listen!$G$8,2))</f>
        <v>4.1500000000000004</v>
      </c>
      <c r="S3" s="20" t="s">
        <v>9</v>
      </c>
      <c r="T3" s="27">
        <v>46160</v>
      </c>
      <c r="U3" s="16" t="s">
        <v>49</v>
      </c>
    </row>
    <row r="4" spans="1:21" ht="18" customHeight="1" x14ac:dyDescent="0.25">
      <c r="A4" s="28" t="s">
        <v>50</v>
      </c>
      <c r="B4" s="18" t="s">
        <v>51</v>
      </c>
      <c r="C4" s="22" t="s">
        <v>52</v>
      </c>
      <c r="D4" s="18" t="s">
        <v>53</v>
      </c>
      <c r="E4" s="18" t="s">
        <v>54</v>
      </c>
      <c r="F4" s="18" t="s">
        <v>55</v>
      </c>
      <c r="G4" s="18" t="s">
        <v>56</v>
      </c>
      <c r="H4" s="18" t="s">
        <v>57</v>
      </c>
      <c r="I4" s="22" t="s">
        <v>58</v>
      </c>
      <c r="J4" s="18" t="s">
        <v>59</v>
      </c>
      <c r="K4" s="22" t="s">
        <v>47</v>
      </c>
      <c r="L4" s="22" t="s">
        <v>60</v>
      </c>
      <c r="M4" s="22">
        <v>10</v>
      </c>
      <c r="N4" s="22">
        <v>4</v>
      </c>
      <c r="O4" s="22">
        <v>4</v>
      </c>
      <c r="P4" s="22">
        <v>4</v>
      </c>
      <c r="Q4" s="22">
        <v>5</v>
      </c>
      <c r="R4" s="29">
        <f>IF($B4="","",ROUND(N4*Listen!$G$5+O4*Listen!$G$6+P4*Listen!$G$7+Q4*Listen!$G$8,2))</f>
        <v>4.1500000000000004</v>
      </c>
      <c r="S4" s="22" t="s">
        <v>9</v>
      </c>
      <c r="T4" s="30">
        <v>46141</v>
      </c>
      <c r="U4" s="18" t="s">
        <v>61</v>
      </c>
    </row>
    <row r="5" spans="1:21" ht="18" customHeight="1" x14ac:dyDescent="0.25">
      <c r="A5" s="25" t="s">
        <v>62</v>
      </c>
      <c r="B5" s="16" t="s">
        <v>63</v>
      </c>
      <c r="C5" s="20" t="s">
        <v>64</v>
      </c>
      <c r="D5" s="16" t="s">
        <v>65</v>
      </c>
      <c r="E5" s="16" t="s">
        <v>66</v>
      </c>
      <c r="F5" s="16" t="s">
        <v>67</v>
      </c>
      <c r="G5" s="16" t="s">
        <v>68</v>
      </c>
      <c r="H5" s="16" t="s">
        <v>69</v>
      </c>
      <c r="I5" s="20" t="s">
        <v>70</v>
      </c>
      <c r="J5" s="16" t="s">
        <v>71</v>
      </c>
      <c r="K5" s="20" t="s">
        <v>47</v>
      </c>
      <c r="L5" s="20" t="s">
        <v>72</v>
      </c>
      <c r="M5" s="20">
        <v>2</v>
      </c>
      <c r="N5" s="20">
        <v>4</v>
      </c>
      <c r="O5" s="20">
        <v>5</v>
      </c>
      <c r="P5" s="20">
        <v>3</v>
      </c>
      <c r="Q5" s="20">
        <v>4</v>
      </c>
      <c r="R5" s="26">
        <f>IF($B5="","",ROUND(N5*Listen!$G$5+O5*Listen!$G$6+P5*Listen!$G$7+Q5*Listen!$G$8,2))</f>
        <v>4.0999999999999996</v>
      </c>
      <c r="S5" s="20" t="s">
        <v>9</v>
      </c>
      <c r="T5" s="27">
        <v>46175</v>
      </c>
      <c r="U5" s="16" t="s">
        <v>73</v>
      </c>
    </row>
    <row r="6" spans="1:21" ht="18" customHeight="1" x14ac:dyDescent="0.25">
      <c r="A6" s="28" t="s">
        <v>74</v>
      </c>
      <c r="B6" s="18" t="s">
        <v>75</v>
      </c>
      <c r="C6" s="22" t="s">
        <v>76</v>
      </c>
      <c r="D6" s="18" t="s">
        <v>77</v>
      </c>
      <c r="E6" s="18" t="s">
        <v>78</v>
      </c>
      <c r="F6" s="18" t="s">
        <v>79</v>
      </c>
      <c r="G6" s="18" t="s">
        <v>80</v>
      </c>
      <c r="H6" s="18" t="s">
        <v>81</v>
      </c>
      <c r="I6" s="22" t="s">
        <v>82</v>
      </c>
      <c r="J6" s="18" t="s">
        <v>83</v>
      </c>
      <c r="K6" s="22" t="s">
        <v>47</v>
      </c>
      <c r="L6" s="22" t="s">
        <v>84</v>
      </c>
      <c r="M6" s="22">
        <v>5</v>
      </c>
      <c r="N6" s="22">
        <v>5</v>
      </c>
      <c r="O6" s="22">
        <v>4</v>
      </c>
      <c r="P6" s="22">
        <v>2</v>
      </c>
      <c r="Q6" s="22">
        <v>5</v>
      </c>
      <c r="R6" s="29">
        <f>IF($B6="","",ROUND(N6*Listen!$G$5+O6*Listen!$G$6+P6*Listen!$G$7+Q6*Listen!$G$8,2))</f>
        <v>4.0999999999999996</v>
      </c>
      <c r="S6" s="22" t="s">
        <v>9</v>
      </c>
      <c r="T6" s="30">
        <v>46172</v>
      </c>
      <c r="U6" s="18" t="s">
        <v>85</v>
      </c>
    </row>
    <row r="7" spans="1:21" ht="18" customHeight="1" x14ac:dyDescent="0.25">
      <c r="A7" s="25" t="s">
        <v>86</v>
      </c>
      <c r="B7" s="16" t="s">
        <v>87</v>
      </c>
      <c r="C7" s="20" t="s">
        <v>88</v>
      </c>
      <c r="D7" s="16" t="s">
        <v>89</v>
      </c>
      <c r="E7" s="16" t="s">
        <v>90</v>
      </c>
      <c r="F7" s="16" t="s">
        <v>91</v>
      </c>
      <c r="G7" s="16" t="s">
        <v>92</v>
      </c>
      <c r="H7" s="16" t="s">
        <v>93</v>
      </c>
      <c r="I7" s="20" t="s">
        <v>94</v>
      </c>
      <c r="J7" s="16" t="s">
        <v>95</v>
      </c>
      <c r="K7" s="20" t="s">
        <v>47</v>
      </c>
      <c r="L7" s="20" t="s">
        <v>60</v>
      </c>
      <c r="M7" s="20">
        <v>6</v>
      </c>
      <c r="N7" s="20">
        <v>3</v>
      </c>
      <c r="O7" s="20">
        <v>3</v>
      </c>
      <c r="P7" s="20">
        <v>4</v>
      </c>
      <c r="Q7" s="20">
        <v>3</v>
      </c>
      <c r="R7" s="26">
        <f>IF($B7="","",ROUND(N7*Listen!$G$5+O7*Listen!$G$6+P7*Listen!$G$7+Q7*Listen!$G$8,2))</f>
        <v>3.2</v>
      </c>
      <c r="S7" s="20" t="s">
        <v>10</v>
      </c>
      <c r="T7" s="27">
        <v>46095</v>
      </c>
      <c r="U7" s="16" t="s">
        <v>96</v>
      </c>
    </row>
    <row r="8" spans="1:21" ht="18" customHeight="1" x14ac:dyDescent="0.25">
      <c r="A8" s="28" t="s">
        <v>97</v>
      </c>
      <c r="B8" s="18" t="s">
        <v>98</v>
      </c>
      <c r="C8" s="22" t="s">
        <v>99</v>
      </c>
      <c r="D8" s="18" t="s">
        <v>100</v>
      </c>
      <c r="E8" s="18" t="s">
        <v>101</v>
      </c>
      <c r="F8" s="18" t="s">
        <v>102</v>
      </c>
      <c r="G8" s="18" t="s">
        <v>103</v>
      </c>
      <c r="H8" s="18" t="s">
        <v>104</v>
      </c>
      <c r="I8" s="22" t="s">
        <v>105</v>
      </c>
      <c r="J8" s="18" t="s">
        <v>106</v>
      </c>
      <c r="K8" s="22" t="s">
        <v>47</v>
      </c>
      <c r="L8" s="22" t="s">
        <v>107</v>
      </c>
      <c r="M8" s="22">
        <v>3</v>
      </c>
      <c r="N8" s="22">
        <v>4</v>
      </c>
      <c r="O8" s="22">
        <v>3</v>
      </c>
      <c r="P8" s="22">
        <v>5</v>
      </c>
      <c r="Q8" s="22">
        <v>4</v>
      </c>
      <c r="R8" s="29">
        <f>IF($B8="","",ROUND(N8*Listen!$G$5+O8*Listen!$G$6+P8*Listen!$G$7+Q8*Listen!$G$8,2))</f>
        <v>3.9</v>
      </c>
      <c r="S8" s="22" t="s">
        <v>9</v>
      </c>
      <c r="T8" s="30">
        <v>46183</v>
      </c>
      <c r="U8" s="18" t="s">
        <v>108</v>
      </c>
    </row>
    <row r="9" spans="1:21" ht="18" customHeight="1" x14ac:dyDescent="0.25">
      <c r="A9" s="25" t="s">
        <v>109</v>
      </c>
      <c r="B9" s="16" t="s">
        <v>110</v>
      </c>
      <c r="C9" s="20" t="s">
        <v>52</v>
      </c>
      <c r="D9" s="16" t="s">
        <v>111</v>
      </c>
      <c r="E9" s="16" t="s">
        <v>112</v>
      </c>
      <c r="F9" s="16" t="s">
        <v>113</v>
      </c>
      <c r="G9" s="16" t="s">
        <v>114</v>
      </c>
      <c r="H9" s="16" t="s">
        <v>115</v>
      </c>
      <c r="I9" s="20" t="s">
        <v>116</v>
      </c>
      <c r="J9" s="16" t="s">
        <v>117</v>
      </c>
      <c r="K9" s="20" t="s">
        <v>47</v>
      </c>
      <c r="L9" s="20" t="s">
        <v>118</v>
      </c>
      <c r="M9" s="20">
        <v>14</v>
      </c>
      <c r="N9" s="20">
        <v>5</v>
      </c>
      <c r="O9" s="20">
        <v>5</v>
      </c>
      <c r="P9" s="20">
        <v>4</v>
      </c>
      <c r="Q9" s="20">
        <v>4</v>
      </c>
      <c r="R9" s="26">
        <f>IF($B9="","",ROUND(N9*Listen!$G$5+O9*Listen!$G$6+P9*Listen!$G$7+Q9*Listen!$G$8,2))</f>
        <v>4.6500000000000004</v>
      </c>
      <c r="S9" s="20" t="s">
        <v>9</v>
      </c>
      <c r="T9" s="27">
        <v>46149</v>
      </c>
      <c r="U9" s="16" t="s">
        <v>119</v>
      </c>
    </row>
    <row r="10" spans="1:21" ht="18" customHeight="1" x14ac:dyDescent="0.25">
      <c r="A10" s="28" t="s">
        <v>120</v>
      </c>
      <c r="B10" s="18" t="s">
        <v>121</v>
      </c>
      <c r="C10" s="22" t="s">
        <v>122</v>
      </c>
      <c r="D10" s="18" t="s">
        <v>123</v>
      </c>
      <c r="E10" s="18" t="s">
        <v>124</v>
      </c>
      <c r="F10" s="18" t="s">
        <v>125</v>
      </c>
      <c r="G10" s="18" t="s">
        <v>126</v>
      </c>
      <c r="H10" s="18" t="s">
        <v>127</v>
      </c>
      <c r="I10" s="22" t="s">
        <v>128</v>
      </c>
      <c r="J10" s="18" t="s">
        <v>129</v>
      </c>
      <c r="K10" s="22" t="s">
        <v>47</v>
      </c>
      <c r="L10" s="22" t="s">
        <v>72</v>
      </c>
      <c r="M10" s="22">
        <v>8</v>
      </c>
      <c r="N10" s="22">
        <v>4</v>
      </c>
      <c r="O10" s="22">
        <v>3</v>
      </c>
      <c r="P10" s="22">
        <v>3</v>
      </c>
      <c r="Q10" s="22">
        <v>5</v>
      </c>
      <c r="R10" s="29">
        <f>IF($B10="","",ROUND(N10*Listen!$G$5+O10*Listen!$G$6+P10*Listen!$G$7+Q10*Listen!$G$8,2))</f>
        <v>3.65</v>
      </c>
      <c r="S10" s="22" t="s">
        <v>9</v>
      </c>
      <c r="T10" s="30">
        <v>46133</v>
      </c>
      <c r="U10" s="18" t="s">
        <v>130</v>
      </c>
    </row>
    <row r="11" spans="1:21" ht="18" customHeight="1" x14ac:dyDescent="0.25">
      <c r="A11" s="25" t="s">
        <v>131</v>
      </c>
      <c r="B11" s="16" t="s">
        <v>132</v>
      </c>
      <c r="C11" s="20" t="s">
        <v>133</v>
      </c>
      <c r="D11" s="16" t="s">
        <v>134</v>
      </c>
      <c r="E11" s="16" t="s">
        <v>135</v>
      </c>
      <c r="F11" s="16" t="s">
        <v>136</v>
      </c>
      <c r="G11" s="16" t="s">
        <v>137</v>
      </c>
      <c r="H11" s="16" t="s">
        <v>138</v>
      </c>
      <c r="I11" s="20" t="s">
        <v>139</v>
      </c>
      <c r="J11" s="16" t="s">
        <v>140</v>
      </c>
      <c r="K11" s="20" t="s">
        <v>47</v>
      </c>
      <c r="L11" s="20" t="s">
        <v>60</v>
      </c>
      <c r="M11" s="20">
        <v>9</v>
      </c>
      <c r="N11" s="20">
        <v>4</v>
      </c>
      <c r="O11" s="20">
        <v>4</v>
      </c>
      <c r="P11" s="20">
        <v>4</v>
      </c>
      <c r="Q11" s="20">
        <v>4</v>
      </c>
      <c r="R11" s="26">
        <f>IF($B11="","",ROUND(N11*Listen!$G$5+O11*Listen!$G$6+P11*Listen!$G$7+Q11*Listen!$G$8,2))</f>
        <v>4</v>
      </c>
      <c r="S11" s="20" t="s">
        <v>9</v>
      </c>
      <c r="T11" s="27">
        <v>46167</v>
      </c>
      <c r="U11" s="16" t="s">
        <v>141</v>
      </c>
    </row>
    <row r="12" spans="1:21" ht="18" customHeight="1" x14ac:dyDescent="0.25">
      <c r="A12" s="28" t="s">
        <v>142</v>
      </c>
      <c r="B12" s="18" t="s">
        <v>143</v>
      </c>
      <c r="C12" s="22" t="s">
        <v>144</v>
      </c>
      <c r="D12" s="18" t="s">
        <v>145</v>
      </c>
      <c r="E12" s="18" t="s">
        <v>146</v>
      </c>
      <c r="F12" s="18" t="s">
        <v>147</v>
      </c>
      <c r="G12" s="18" t="s">
        <v>148</v>
      </c>
      <c r="H12" s="18" t="s">
        <v>149</v>
      </c>
      <c r="I12" s="22" t="s">
        <v>150</v>
      </c>
      <c r="J12" s="18" t="s">
        <v>151</v>
      </c>
      <c r="K12" s="22" t="s">
        <v>47</v>
      </c>
      <c r="L12" s="22" t="s">
        <v>72</v>
      </c>
      <c r="M12" s="22">
        <v>2</v>
      </c>
      <c r="N12" s="22">
        <v>3</v>
      </c>
      <c r="O12" s="22">
        <v>2</v>
      </c>
      <c r="P12" s="22">
        <v>4</v>
      </c>
      <c r="Q12" s="22">
        <v>3</v>
      </c>
      <c r="R12" s="29">
        <f>IF($B12="","",ROUND(N12*Listen!$G$5+O12*Listen!$G$6+P12*Listen!$G$7+Q12*Listen!$G$8,2))</f>
        <v>2.9</v>
      </c>
      <c r="S12" s="22" t="s">
        <v>10</v>
      </c>
      <c r="T12" s="30">
        <v>46081</v>
      </c>
      <c r="U12" s="18" t="s">
        <v>152</v>
      </c>
    </row>
    <row r="13" spans="1:21" ht="18" customHeight="1" x14ac:dyDescent="0.25">
      <c r="A13" s="25" t="s">
        <v>153</v>
      </c>
      <c r="B13" s="16" t="s">
        <v>154</v>
      </c>
      <c r="C13" s="20" t="s">
        <v>155</v>
      </c>
      <c r="D13" s="16" t="s">
        <v>156</v>
      </c>
      <c r="E13" s="16" t="s">
        <v>157</v>
      </c>
      <c r="F13" s="16" t="s">
        <v>158</v>
      </c>
      <c r="G13" s="16" t="s">
        <v>159</v>
      </c>
      <c r="H13" s="16" t="s">
        <v>160</v>
      </c>
      <c r="I13" s="20" t="s">
        <v>161</v>
      </c>
      <c r="J13" s="16" t="s">
        <v>162</v>
      </c>
      <c r="K13" s="20" t="s">
        <v>47</v>
      </c>
      <c r="L13" s="20" t="s">
        <v>60</v>
      </c>
      <c r="M13" s="20">
        <v>1</v>
      </c>
      <c r="N13" s="20">
        <v>4</v>
      </c>
      <c r="O13" s="20">
        <v>4</v>
      </c>
      <c r="P13" s="20">
        <v>5</v>
      </c>
      <c r="Q13" s="20">
        <v>4</v>
      </c>
      <c r="R13" s="26">
        <f>IF($B13="","",ROUND(N13*Listen!$G$5+O13*Listen!$G$6+P13*Listen!$G$7+Q13*Listen!$G$8,2))</f>
        <v>4.2</v>
      </c>
      <c r="S13" s="20" t="s">
        <v>9</v>
      </c>
      <c r="T13" s="27">
        <v>46181</v>
      </c>
      <c r="U13" s="16" t="s">
        <v>163</v>
      </c>
    </row>
    <row r="14" spans="1:21" ht="18" customHeight="1" x14ac:dyDescent="0.25">
      <c r="A14" s="28" t="s">
        <v>164</v>
      </c>
      <c r="B14" s="18" t="s">
        <v>165</v>
      </c>
      <c r="C14" s="22" t="s">
        <v>52</v>
      </c>
      <c r="D14" s="18" t="s">
        <v>166</v>
      </c>
      <c r="E14" s="18" t="s">
        <v>167</v>
      </c>
      <c r="F14" s="18" t="s">
        <v>168</v>
      </c>
      <c r="G14" s="18" t="s">
        <v>169</v>
      </c>
      <c r="H14" s="18" t="s">
        <v>170</v>
      </c>
      <c r="I14" s="22" t="s">
        <v>171</v>
      </c>
      <c r="J14" s="18" t="s">
        <v>172</v>
      </c>
      <c r="K14" s="22" t="s">
        <v>173</v>
      </c>
      <c r="L14" s="22" t="s">
        <v>174</v>
      </c>
      <c r="M14" s="22">
        <v>21</v>
      </c>
      <c r="N14" s="22">
        <v>5</v>
      </c>
      <c r="O14" s="22">
        <v>3</v>
      </c>
      <c r="P14" s="22">
        <v>4</v>
      </c>
      <c r="Q14" s="22">
        <v>3</v>
      </c>
      <c r="R14" s="29">
        <f>IF($B14="","",ROUND(N14*Listen!$G$5+O14*Listen!$G$6+P14*Listen!$G$7+Q14*Listen!$G$8,2))</f>
        <v>3.9</v>
      </c>
      <c r="S14" s="22" t="s">
        <v>9</v>
      </c>
      <c r="T14" s="30">
        <v>46100</v>
      </c>
      <c r="U14" s="18" t="s">
        <v>175</v>
      </c>
    </row>
    <row r="15" spans="1:21" ht="18" customHeight="1" x14ac:dyDescent="0.25">
      <c r="A15" s="25" t="s">
        <v>176</v>
      </c>
      <c r="B15" s="16" t="s">
        <v>177</v>
      </c>
      <c r="C15" s="20" t="s">
        <v>178</v>
      </c>
      <c r="D15" s="16" t="s">
        <v>179</v>
      </c>
      <c r="E15" s="16" t="s">
        <v>180</v>
      </c>
      <c r="F15" s="16" t="s">
        <v>181</v>
      </c>
      <c r="G15" s="16" t="s">
        <v>182</v>
      </c>
      <c r="H15" s="16" t="s">
        <v>183</v>
      </c>
      <c r="I15" s="20" t="s">
        <v>184</v>
      </c>
      <c r="J15" s="16" t="s">
        <v>185</v>
      </c>
      <c r="K15" s="20" t="s">
        <v>47</v>
      </c>
      <c r="L15" s="20" t="s">
        <v>118</v>
      </c>
      <c r="M15" s="20">
        <v>12</v>
      </c>
      <c r="N15" s="20">
        <v>4</v>
      </c>
      <c r="O15" s="20">
        <v>4</v>
      </c>
      <c r="P15" s="20">
        <v>3</v>
      </c>
      <c r="Q15" s="20">
        <v>3</v>
      </c>
      <c r="R15" s="26">
        <f>IF($B15="","",ROUND(N15*Listen!$G$5+O15*Listen!$G$6+P15*Listen!$G$7+Q15*Listen!$G$8,2))</f>
        <v>3.65</v>
      </c>
      <c r="S15" s="20" t="s">
        <v>11</v>
      </c>
      <c r="T15" s="27">
        <v>45973</v>
      </c>
      <c r="U15" s="16" t="s">
        <v>186</v>
      </c>
    </row>
    <row r="16" spans="1:21" ht="18" customHeight="1" x14ac:dyDescent="0.25">
      <c r="A16" s="28" t="s">
        <v>187</v>
      </c>
      <c r="B16" s="18" t="s">
        <v>188</v>
      </c>
      <c r="C16" s="22" t="s">
        <v>64</v>
      </c>
      <c r="D16" s="18" t="s">
        <v>189</v>
      </c>
      <c r="E16" s="18" t="s">
        <v>190</v>
      </c>
      <c r="F16" s="18" t="s">
        <v>191</v>
      </c>
      <c r="G16" s="18" t="s">
        <v>192</v>
      </c>
      <c r="H16" s="18" t="s">
        <v>193</v>
      </c>
      <c r="I16" s="22" t="s">
        <v>194</v>
      </c>
      <c r="J16" s="18" t="s">
        <v>195</v>
      </c>
      <c r="K16" s="22" t="s">
        <v>196</v>
      </c>
      <c r="L16" s="22" t="s">
        <v>48</v>
      </c>
      <c r="M16" s="22">
        <v>4</v>
      </c>
      <c r="N16" s="22">
        <v>3</v>
      </c>
      <c r="O16" s="22">
        <v>4</v>
      </c>
      <c r="P16" s="22">
        <v>3</v>
      </c>
      <c r="Q16" s="22">
        <v>4</v>
      </c>
      <c r="R16" s="29">
        <f>IF($B16="","",ROUND(N16*Listen!$G$5+O16*Listen!$G$6+P16*Listen!$G$7+Q16*Listen!$G$8,2))</f>
        <v>3.45</v>
      </c>
      <c r="S16" s="22" t="s">
        <v>10</v>
      </c>
      <c r="T16" s="30">
        <v>46045</v>
      </c>
      <c r="U16" s="18" t="s">
        <v>197</v>
      </c>
    </row>
    <row r="17" spans="1:21" ht="18" customHeight="1" x14ac:dyDescent="0.25">
      <c r="A17" s="25"/>
      <c r="B17" s="16"/>
      <c r="C17" s="20"/>
      <c r="D17" s="16"/>
      <c r="E17" s="16"/>
      <c r="F17" s="16"/>
      <c r="G17" s="16"/>
      <c r="H17" s="16"/>
      <c r="I17" s="20"/>
      <c r="J17" s="16"/>
      <c r="K17" s="20"/>
      <c r="L17" s="20"/>
      <c r="M17" s="20"/>
      <c r="N17" s="20"/>
      <c r="O17" s="20"/>
      <c r="P17" s="20"/>
      <c r="Q17" s="20"/>
      <c r="R17" s="26" t="str">
        <f>IF($B17="","",ROUND(N17*Listen!$G$5+O17*Listen!$G$6+P17*Listen!$G$7+Q17*Listen!$G$8,2))</f>
        <v/>
      </c>
      <c r="S17" s="20"/>
      <c r="T17" s="27"/>
      <c r="U17" s="16"/>
    </row>
    <row r="18" spans="1:21" ht="18" customHeight="1" x14ac:dyDescent="0.25">
      <c r="A18" s="28"/>
      <c r="B18" s="18"/>
      <c r="C18" s="22"/>
      <c r="D18" s="18"/>
      <c r="E18" s="18"/>
      <c r="F18" s="18"/>
      <c r="G18" s="18"/>
      <c r="H18" s="18"/>
      <c r="I18" s="22"/>
      <c r="J18" s="18"/>
      <c r="K18" s="22"/>
      <c r="L18" s="22"/>
      <c r="M18" s="22"/>
      <c r="N18" s="22"/>
      <c r="O18" s="22"/>
      <c r="P18" s="22"/>
      <c r="Q18" s="22"/>
      <c r="R18" s="29" t="str">
        <f>IF($B18="","",ROUND(N18*Listen!$G$5+O18*Listen!$G$6+P18*Listen!$G$7+Q18*Listen!$G$8,2))</f>
        <v/>
      </c>
      <c r="S18" s="22"/>
      <c r="T18" s="30"/>
      <c r="U18" s="18"/>
    </row>
    <row r="19" spans="1:21" ht="18" customHeight="1" x14ac:dyDescent="0.25">
      <c r="A19" s="25"/>
      <c r="B19" s="16"/>
      <c r="C19" s="20"/>
      <c r="D19" s="16"/>
      <c r="E19" s="16"/>
      <c r="F19" s="16"/>
      <c r="G19" s="16"/>
      <c r="H19" s="16"/>
      <c r="I19" s="20"/>
      <c r="J19" s="16"/>
      <c r="K19" s="20"/>
      <c r="L19" s="20"/>
      <c r="M19" s="20"/>
      <c r="N19" s="20"/>
      <c r="O19" s="20"/>
      <c r="P19" s="20"/>
      <c r="Q19" s="20"/>
      <c r="R19" s="26" t="str">
        <f>IF($B19="","",ROUND(N19*Listen!$G$5+O19*Listen!$G$6+P19*Listen!$G$7+Q19*Listen!$G$8,2))</f>
        <v/>
      </c>
      <c r="S19" s="20"/>
      <c r="T19" s="27"/>
      <c r="U19" s="16"/>
    </row>
    <row r="20" spans="1:21" ht="18" customHeight="1" x14ac:dyDescent="0.25">
      <c r="A20" s="28"/>
      <c r="B20" s="18"/>
      <c r="C20" s="22"/>
      <c r="D20" s="18"/>
      <c r="E20" s="18"/>
      <c r="F20" s="18"/>
      <c r="G20" s="18"/>
      <c r="H20" s="18"/>
      <c r="I20" s="22"/>
      <c r="J20" s="18"/>
      <c r="K20" s="22"/>
      <c r="L20" s="22"/>
      <c r="M20" s="22"/>
      <c r="N20" s="22"/>
      <c r="O20" s="22"/>
      <c r="P20" s="22"/>
      <c r="Q20" s="22"/>
      <c r="R20" s="29" t="str">
        <f>IF($B20="","",ROUND(N20*Listen!$G$5+O20*Listen!$G$6+P20*Listen!$G$7+Q20*Listen!$G$8,2))</f>
        <v/>
      </c>
      <c r="S20" s="22"/>
      <c r="T20" s="30"/>
      <c r="U20" s="18"/>
    </row>
    <row r="21" spans="1:21" ht="18" customHeight="1" x14ac:dyDescent="0.25">
      <c r="A21" s="25"/>
      <c r="B21" s="16"/>
      <c r="C21" s="20"/>
      <c r="D21" s="16"/>
      <c r="E21" s="16"/>
      <c r="F21" s="16"/>
      <c r="G21" s="16"/>
      <c r="H21" s="16"/>
      <c r="I21" s="20"/>
      <c r="J21" s="16"/>
      <c r="K21" s="20"/>
      <c r="L21" s="20"/>
      <c r="M21" s="20"/>
      <c r="N21" s="20"/>
      <c r="O21" s="20"/>
      <c r="P21" s="20"/>
      <c r="Q21" s="20"/>
      <c r="R21" s="26" t="str">
        <f>IF($B21="","",ROUND(N21*Listen!$G$5+O21*Listen!$G$6+P21*Listen!$G$7+Q21*Listen!$G$8,2))</f>
        <v/>
      </c>
      <c r="S21" s="20"/>
      <c r="T21" s="27"/>
      <c r="U21" s="16"/>
    </row>
    <row r="22" spans="1:21" ht="18" customHeight="1" x14ac:dyDescent="0.25">
      <c r="A22" s="28"/>
      <c r="B22" s="18"/>
      <c r="C22" s="22"/>
      <c r="D22" s="18"/>
      <c r="E22" s="18"/>
      <c r="F22" s="18"/>
      <c r="G22" s="18"/>
      <c r="H22" s="18"/>
      <c r="I22" s="22"/>
      <c r="J22" s="18"/>
      <c r="K22" s="22"/>
      <c r="L22" s="22"/>
      <c r="M22" s="22"/>
      <c r="N22" s="22"/>
      <c r="O22" s="22"/>
      <c r="P22" s="22"/>
      <c r="Q22" s="22"/>
      <c r="R22" s="29" t="str">
        <f>IF($B22="","",ROUND(N22*Listen!$G$5+O22*Listen!$G$6+P22*Listen!$G$7+Q22*Listen!$G$8,2))</f>
        <v/>
      </c>
      <c r="S22" s="22"/>
      <c r="T22" s="30"/>
      <c r="U22" s="18"/>
    </row>
    <row r="23" spans="1:21" ht="18" customHeight="1" x14ac:dyDescent="0.25">
      <c r="A23" s="25"/>
      <c r="B23" s="16"/>
      <c r="C23" s="20"/>
      <c r="D23" s="16"/>
      <c r="E23" s="16"/>
      <c r="F23" s="16"/>
      <c r="G23" s="16"/>
      <c r="H23" s="16"/>
      <c r="I23" s="20"/>
      <c r="J23" s="16"/>
      <c r="K23" s="20"/>
      <c r="L23" s="20"/>
      <c r="M23" s="20"/>
      <c r="N23" s="20"/>
      <c r="O23" s="20"/>
      <c r="P23" s="20"/>
      <c r="Q23" s="20"/>
      <c r="R23" s="26" t="str">
        <f>IF($B23="","",ROUND(N23*Listen!$G$5+O23*Listen!$G$6+P23*Listen!$G$7+Q23*Listen!$G$8,2))</f>
        <v/>
      </c>
      <c r="S23" s="20"/>
      <c r="T23" s="27"/>
      <c r="U23" s="16"/>
    </row>
    <row r="24" spans="1:21" ht="18" customHeight="1" x14ac:dyDescent="0.25">
      <c r="A24" s="28"/>
      <c r="B24" s="18"/>
      <c r="C24" s="22"/>
      <c r="D24" s="18"/>
      <c r="E24" s="18"/>
      <c r="F24" s="18"/>
      <c r="G24" s="18"/>
      <c r="H24" s="18"/>
      <c r="I24" s="22"/>
      <c r="J24" s="18"/>
      <c r="K24" s="22"/>
      <c r="L24" s="22"/>
      <c r="M24" s="22"/>
      <c r="N24" s="22"/>
      <c r="O24" s="22"/>
      <c r="P24" s="22"/>
      <c r="Q24" s="22"/>
      <c r="R24" s="29" t="str">
        <f>IF($B24="","",ROUND(N24*Listen!$G$5+O24*Listen!$G$6+P24*Listen!$G$7+Q24*Listen!$G$8,2))</f>
        <v/>
      </c>
      <c r="S24" s="22"/>
      <c r="T24" s="30"/>
      <c r="U24" s="18"/>
    </row>
    <row r="25" spans="1:21" ht="18" customHeight="1" x14ac:dyDescent="0.25">
      <c r="A25" s="25"/>
      <c r="B25" s="16"/>
      <c r="C25" s="20"/>
      <c r="D25" s="16"/>
      <c r="E25" s="16"/>
      <c r="F25" s="16"/>
      <c r="G25" s="16"/>
      <c r="H25" s="16"/>
      <c r="I25" s="20"/>
      <c r="J25" s="16"/>
      <c r="K25" s="20"/>
      <c r="L25" s="20"/>
      <c r="M25" s="20"/>
      <c r="N25" s="20"/>
      <c r="O25" s="20"/>
      <c r="P25" s="20"/>
      <c r="Q25" s="20"/>
      <c r="R25" s="26" t="str">
        <f>IF($B25="","",ROUND(N25*Listen!$G$5+O25*Listen!$G$6+P25*Listen!$G$7+Q25*Listen!$G$8,2))</f>
        <v/>
      </c>
      <c r="S25" s="20"/>
      <c r="T25" s="27"/>
      <c r="U25" s="16"/>
    </row>
    <row r="26" spans="1:21" ht="18" customHeight="1" x14ac:dyDescent="0.25">
      <c r="A26" s="28"/>
      <c r="B26" s="18"/>
      <c r="C26" s="22"/>
      <c r="D26" s="18"/>
      <c r="E26" s="18"/>
      <c r="F26" s="18"/>
      <c r="G26" s="18"/>
      <c r="H26" s="18"/>
      <c r="I26" s="22"/>
      <c r="J26" s="18"/>
      <c r="K26" s="22"/>
      <c r="L26" s="22"/>
      <c r="M26" s="22"/>
      <c r="N26" s="22"/>
      <c r="O26" s="22"/>
      <c r="P26" s="22"/>
      <c r="Q26" s="22"/>
      <c r="R26" s="29" t="str">
        <f>IF($B26="","",ROUND(N26*Listen!$G$5+O26*Listen!$G$6+P26*Listen!$G$7+Q26*Listen!$G$8,2))</f>
        <v/>
      </c>
      <c r="S26" s="22"/>
      <c r="T26" s="30"/>
      <c r="U26" s="18"/>
    </row>
    <row r="27" spans="1:21" ht="18" customHeight="1" x14ac:dyDescent="0.25">
      <c r="A27" s="25"/>
      <c r="B27" s="16"/>
      <c r="C27" s="20"/>
      <c r="D27" s="16"/>
      <c r="E27" s="16"/>
      <c r="F27" s="16"/>
      <c r="G27" s="16"/>
      <c r="H27" s="16"/>
      <c r="I27" s="20"/>
      <c r="J27" s="16"/>
      <c r="K27" s="20"/>
      <c r="L27" s="20"/>
      <c r="M27" s="20"/>
      <c r="N27" s="20"/>
      <c r="O27" s="20"/>
      <c r="P27" s="20"/>
      <c r="Q27" s="20"/>
      <c r="R27" s="26" t="str">
        <f>IF($B27="","",ROUND(N27*Listen!$G$5+O27*Listen!$G$6+P27*Listen!$G$7+Q27*Listen!$G$8,2))</f>
        <v/>
      </c>
      <c r="S27" s="20"/>
      <c r="T27" s="27"/>
      <c r="U27" s="16"/>
    </row>
    <row r="28" spans="1:21" ht="18" customHeight="1" x14ac:dyDescent="0.25">
      <c r="A28" s="28"/>
      <c r="B28" s="18"/>
      <c r="C28" s="22"/>
      <c r="D28" s="18"/>
      <c r="E28" s="18"/>
      <c r="F28" s="18"/>
      <c r="G28" s="18"/>
      <c r="H28" s="18"/>
      <c r="I28" s="22"/>
      <c r="J28" s="18"/>
      <c r="K28" s="22"/>
      <c r="L28" s="22"/>
      <c r="M28" s="22"/>
      <c r="N28" s="22"/>
      <c r="O28" s="22"/>
      <c r="P28" s="22"/>
      <c r="Q28" s="22"/>
      <c r="R28" s="29" t="str">
        <f>IF($B28="","",ROUND(N28*Listen!$G$5+O28*Listen!$G$6+P28*Listen!$G$7+Q28*Listen!$G$8,2))</f>
        <v/>
      </c>
      <c r="S28" s="22"/>
      <c r="T28" s="30"/>
      <c r="U28" s="18"/>
    </row>
  </sheetData>
  <autoFilter ref="A2:U28" xr:uid="{00000000-0009-0000-0000-000001000000}"/>
  <mergeCells count="1">
    <mergeCell ref="A1:U1"/>
  </mergeCells>
  <conditionalFormatting sqref="N3:R28">
    <cfRule type="colorScale" priority="2">
      <colorScale>
        <cfvo type="num" val="1"/>
        <cfvo type="num" val="3"/>
        <cfvo type="num" val="5"/>
        <color rgb="FFF2B8AE"/>
        <color rgb="FFFBE7A6"/>
        <color rgb="FFB9DDB0"/>
      </colorScale>
    </cfRule>
  </conditionalFormatting>
  <conditionalFormatting sqref="S3:S28">
    <cfRule type="cellIs" dxfId="2" priority="3" operator="equal">
      <formula>"Aktiv"</formula>
    </cfRule>
    <cfRule type="cellIs" dxfId="1" priority="4" operator="equal">
      <formula>"In Prüfung"</formula>
    </cfRule>
    <cfRule type="cellIs" dxfId="0" priority="5" operator="equal">
      <formula>"Inaktiv"</formula>
    </cfRule>
  </conditionalFormatting>
  <dataValidations count="2">
    <dataValidation type="whole" allowBlank="1" showErrorMessage="1" errorTitle="Ungültige Eingabe" error="Bitte eine ganze Zahl von 1 bis 5 eingeben." sqref="N3:Q28" xr:uid="{00000000-0002-0000-0100-000004000000}">
      <formula1>1</formula1>
      <formula2>5</formula2>
    </dataValidation>
    <dataValidation type="whole" operator="greaterThanOrEqual" allowBlank="1" showErrorMessage="1" errorTitle="Ungültige Eingabe" error="Bitte eine Zahl &gt;= 0 eingeben." sqref="M3:M28" xr:uid="{00000000-0002-0000-0100-000005000000}">
      <formula1>0</formula1>
      <formula2>0</formula2>
    </dataValidation>
  </dataValidations>
  <pageMargins left="0.3" right="0.3" top="1" bottom="1" header="0.511811023622047" footer="0.511811023622047"/>
  <pageSetup paperSize="9" fitToHeight="0" orientation="landscape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100-000000000000}">
          <x14:formula1>
            <xm:f>Listen!$A$5:$A$16</xm:f>
          </x14:formula1>
          <x14:formula2>
            <xm:f>0</xm:f>
          </x14:formula2>
          <xm:sqref>C3:C28</xm:sqref>
        </x14:dataValidation>
        <x14:dataValidation type="list" allowBlank="1" xr:uid="{00000000-0002-0000-0100-000001000000}">
          <x14:formula1>
            <xm:f>Listen!$B$5:$B$11</xm:f>
          </x14:formula1>
          <x14:formula2>
            <xm:f>0</xm:f>
          </x14:formula2>
          <xm:sqref>L3:L28</xm:sqref>
        </x14:dataValidation>
        <x14:dataValidation type="list" allowBlank="1" xr:uid="{00000000-0002-0000-0100-000002000000}">
          <x14:formula1>
            <xm:f>Listen!$C$5:$C$7</xm:f>
          </x14:formula1>
          <x14:formula2>
            <xm:f>0</xm:f>
          </x14:formula2>
          <xm:sqref>S3:S28</xm:sqref>
        </x14:dataValidation>
        <x14:dataValidation type="list" allowBlank="1" xr:uid="{00000000-0002-0000-0100-000003000000}">
          <x14:formula1>
            <xm:f>Listen!$D$5:$D$14</xm:f>
          </x14:formula1>
          <x14:formula2>
            <xm:f>0</xm:f>
          </x14:formula2>
          <xm:sqref>K3:K28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showGridLines="0" zoomScaleNormal="100" workbookViewId="0"/>
  </sheetViews>
  <sheetFormatPr baseColWidth="10" defaultColWidth="8.7109375" defaultRowHeight="15" x14ac:dyDescent="0.25"/>
  <cols>
    <col min="1" max="1" width="24" customWidth="1"/>
    <col min="2" max="2" width="22" customWidth="1"/>
    <col min="3" max="3" width="14" customWidth="1"/>
    <col min="4" max="4" width="16" customWidth="1"/>
    <col min="5" max="5" width="3" customWidth="1"/>
    <col min="6" max="6" width="22" customWidth="1"/>
    <col min="7" max="7" width="13" customWidth="1"/>
  </cols>
  <sheetData>
    <row r="1" spans="1:7" ht="18" customHeight="1" x14ac:dyDescent="0.3">
      <c r="A1" s="3" t="s">
        <v>198</v>
      </c>
      <c r="B1" s="3"/>
      <c r="C1" s="3"/>
      <c r="D1" s="3"/>
      <c r="E1" s="3"/>
      <c r="F1" s="3"/>
      <c r="G1" s="3"/>
    </row>
    <row r="2" spans="1:7" ht="15" customHeight="1" x14ac:dyDescent="0.25">
      <c r="A2" s="2" t="s">
        <v>199</v>
      </c>
      <c r="B2" s="2"/>
      <c r="C2" s="2"/>
      <c r="D2" s="2"/>
      <c r="E2" s="2"/>
      <c r="F2" s="2"/>
      <c r="G2" s="2"/>
    </row>
    <row r="4" spans="1:7" ht="15" customHeight="1" x14ac:dyDescent="0.25">
      <c r="A4" s="31" t="s">
        <v>13</v>
      </c>
      <c r="B4" s="31" t="s">
        <v>28</v>
      </c>
      <c r="C4" s="31" t="s">
        <v>7</v>
      </c>
      <c r="D4" s="31" t="s">
        <v>27</v>
      </c>
      <c r="F4" s="32" t="s">
        <v>200</v>
      </c>
      <c r="G4" s="32" t="s">
        <v>201</v>
      </c>
    </row>
    <row r="5" spans="1:7" ht="15" customHeight="1" x14ac:dyDescent="0.25">
      <c r="A5" s="16" t="s">
        <v>39</v>
      </c>
      <c r="B5" s="16" t="s">
        <v>118</v>
      </c>
      <c r="C5" s="16" t="s">
        <v>9</v>
      </c>
      <c r="D5" s="16" t="s">
        <v>47</v>
      </c>
      <c r="F5" s="33" t="s">
        <v>30</v>
      </c>
      <c r="G5" s="34">
        <v>0.35</v>
      </c>
    </row>
    <row r="6" spans="1:7" ht="15" customHeight="1" x14ac:dyDescent="0.25">
      <c r="A6" s="18" t="s">
        <v>76</v>
      </c>
      <c r="B6" s="18" t="s">
        <v>72</v>
      </c>
      <c r="C6" s="18" t="s">
        <v>10</v>
      </c>
      <c r="D6" s="18" t="s">
        <v>173</v>
      </c>
      <c r="F6" s="35" t="s">
        <v>31</v>
      </c>
      <c r="G6" s="36">
        <v>0.3</v>
      </c>
    </row>
    <row r="7" spans="1:7" ht="15" customHeight="1" x14ac:dyDescent="0.25">
      <c r="A7" s="16" t="s">
        <v>64</v>
      </c>
      <c r="B7" s="16" t="s">
        <v>60</v>
      </c>
      <c r="C7" s="16" t="s">
        <v>11</v>
      </c>
      <c r="D7" s="16" t="s">
        <v>196</v>
      </c>
      <c r="F7" s="33" t="s">
        <v>32</v>
      </c>
      <c r="G7" s="34">
        <v>0.2</v>
      </c>
    </row>
    <row r="8" spans="1:7" ht="15" customHeight="1" x14ac:dyDescent="0.25">
      <c r="A8" s="18" t="s">
        <v>99</v>
      </c>
      <c r="B8" s="18" t="s">
        <v>48</v>
      </c>
      <c r="D8" s="18" t="s">
        <v>202</v>
      </c>
      <c r="F8" s="35" t="s">
        <v>33</v>
      </c>
      <c r="G8" s="36">
        <v>0.15</v>
      </c>
    </row>
    <row r="9" spans="1:7" ht="15" customHeight="1" x14ac:dyDescent="0.25">
      <c r="A9" s="16" t="s">
        <v>88</v>
      </c>
      <c r="B9" s="16" t="s">
        <v>174</v>
      </c>
      <c r="D9" s="16" t="s">
        <v>203</v>
      </c>
      <c r="F9" s="37" t="s">
        <v>204</v>
      </c>
      <c r="G9" s="38">
        <f>SUM(G5:G8)</f>
        <v>0.99999999999999989</v>
      </c>
    </row>
    <row r="10" spans="1:7" ht="15" customHeight="1" x14ac:dyDescent="0.25">
      <c r="A10" s="18" t="s">
        <v>52</v>
      </c>
      <c r="B10" s="18" t="s">
        <v>84</v>
      </c>
      <c r="D10" s="18" t="s">
        <v>205</v>
      </c>
      <c r="F10" s="1" t="s">
        <v>206</v>
      </c>
      <c r="G10" s="1"/>
    </row>
    <row r="11" spans="1:7" ht="15" customHeight="1" x14ac:dyDescent="0.25">
      <c r="A11" s="16" t="s">
        <v>122</v>
      </c>
      <c r="B11" s="16" t="s">
        <v>107</v>
      </c>
      <c r="D11" s="16" t="s">
        <v>207</v>
      </c>
      <c r="F11" s="1"/>
      <c r="G11" s="1"/>
    </row>
    <row r="12" spans="1:7" ht="15" customHeight="1" x14ac:dyDescent="0.25">
      <c r="A12" s="18" t="s">
        <v>208</v>
      </c>
      <c r="D12" s="18" t="s">
        <v>209</v>
      </c>
    </row>
    <row r="13" spans="1:7" ht="15" customHeight="1" x14ac:dyDescent="0.25">
      <c r="A13" s="16" t="s">
        <v>133</v>
      </c>
      <c r="D13" s="16" t="s">
        <v>210</v>
      </c>
    </row>
    <row r="14" spans="1:7" ht="15" customHeight="1" x14ac:dyDescent="0.25">
      <c r="A14" s="18" t="s">
        <v>178</v>
      </c>
      <c r="D14" s="18" t="s">
        <v>211</v>
      </c>
    </row>
    <row r="15" spans="1:7" ht="15" customHeight="1" x14ac:dyDescent="0.25">
      <c r="A15" s="16" t="s">
        <v>144</v>
      </c>
    </row>
    <row r="16" spans="1:7" ht="15" customHeight="1" x14ac:dyDescent="0.25">
      <c r="A16" s="18" t="s">
        <v>155</v>
      </c>
    </row>
  </sheetData>
  <mergeCells count="3">
    <mergeCell ref="A1:G1"/>
    <mergeCell ref="A2:G2"/>
    <mergeCell ref="F10:G1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Lieferantenliste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2026-06-22T05:50:22Z</dcterms:created>
  <dcterms:modified xsi:type="dcterms:W3CDTF">2026-06-22T06:29:48Z</dcterms:modified>
  <dc:language>en-US</dc:language>
</cp:coreProperties>
</file>