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wertungsmatrix" sheetId="1" state="visible" r:id="rId3"/>
    <sheet name="Executive Briefing" sheetId="2" state="visible" r:id="rId4"/>
  </sheets>
  <definedNames>
    <definedName function="false" hidden="false" localSheetId="0" name="_xlnm.Print_Area" vbProcedure="false">Bewertungsmatrix!$A$1:$N$47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<sst xmlns="http://schemas.openxmlformats.org/spreadsheetml/2006/main" count="151" uniqueCount="130">
  <si>
    <t xml:space="preserve">KONZERNEINKAUF</t>
  </si>
  <si>
    <t xml:space="preserve">BERICHTSJAHR 2026</t>
  </si>
  <si>
    <t xml:space="preserve">LIEFERANTENBEWERTUNG</t>
  </si>
  <si>
    <t xml:space="preserve">Konzernweite Performance- und Risikoanalyse externer Anbieter</t>
  </si>
  <si>
    <t xml:space="preserve">UNTERNEHMEN</t>
  </si>
  <si>
    <t xml:space="preserve">BEWERTUNGSZEITRAUM</t>
  </si>
  <si>
    <t xml:space="preserve">VERANTWORTLICH</t>
  </si>
  <si>
    <t xml:space="preserve">Lindemann Group SE</t>
  </si>
  <si>
    <t xml:space="preserve">01.01.2026 – 31.12.2026</t>
  </si>
  <si>
    <t xml:space="preserve">S. Bachmann, Leitung Konzerneinkauf</t>
  </si>
  <si>
    <t xml:space="preserve">STAND</t>
  </si>
  <si>
    <t xml:space="preserve">BEWERTUNGSTURNUS</t>
  </si>
  <si>
    <t xml:space="preserve">BEWERTUNGSSKALA</t>
  </si>
  <si>
    <t xml:space="preserve">Jährlich (mit Halbjahres-Review)</t>
  </si>
  <si>
    <t xml:space="preserve">1 (kritisch) – 5 (exzellent)</t>
  </si>
  <si>
    <t xml:space="preserve">ABSCHNITT 1</t>
  </si>
  <si>
    <t xml:space="preserve">Kriterien &amp; Gewichtung</t>
  </si>
  <si>
    <t xml:space="preserve">Die Summe aller Gewichtungen muss 100 % ergeben. Kriterien und Gewichte sind an die strategische Bedeutung sowie an branchenspezifische Anforderungen anzupassen.</t>
  </si>
  <si>
    <t xml:space="preserve">Bereich</t>
  </si>
  <si>
    <t xml:space="preserve">Kriterium</t>
  </si>
  <si>
    <t xml:space="preserve">Beschreibung</t>
  </si>
  <si>
    <t xml:space="preserve">Gewichtung</t>
  </si>
  <si>
    <t xml:space="preserve">Ref.</t>
  </si>
  <si>
    <t xml:space="preserve">QUALITÄT</t>
  </si>
  <si>
    <t xml:space="preserve">Qualitätssicherung</t>
  </si>
  <si>
    <t xml:space="preserve">Produktkonformität, PPM-Rate, Stabilität der Wareneingangsergebnisse</t>
  </si>
  <si>
    <t xml:space="preserve">K1</t>
  </si>
  <si>
    <t xml:space="preserve">LOGISTIK</t>
  </si>
  <si>
    <t xml:space="preserve">Lieferleistung</t>
  </si>
  <si>
    <t xml:space="preserve">Pünktliche Lieferungen, Mengentreue, Lieferflexibilität</t>
  </si>
  <si>
    <t xml:space="preserve">K2</t>
  </si>
  <si>
    <t xml:space="preserve">KOSTEN</t>
  </si>
  <si>
    <t xml:space="preserve">Preisstellung</t>
  </si>
  <si>
    <t xml:space="preserve">Wettbewerbsfähigkeit, Preisstabilität, Skonto- und Zahlungskonditionen</t>
  </si>
  <si>
    <t xml:space="preserve">K3</t>
  </si>
  <si>
    <t xml:space="preserve">SERVICE</t>
  </si>
  <si>
    <t xml:space="preserve">Reklamationen</t>
  </si>
  <si>
    <t xml:space="preserve">Reaktionszeit bei Beanstandungen, Qualität der 8D-Reports, Korrekturwirksamkeit</t>
  </si>
  <si>
    <t xml:space="preserve">K4</t>
  </si>
  <si>
    <t xml:space="preserve">Servicequalität</t>
  </si>
  <si>
    <t xml:space="preserve">Kommunikation, Beratung, Erreichbarkeit der Ansprechpartner</t>
  </si>
  <si>
    <t xml:space="preserve">K5</t>
  </si>
  <si>
    <t xml:space="preserve">RISIKO</t>
  </si>
  <si>
    <t xml:space="preserve">Risikoexposition</t>
  </si>
  <si>
    <t xml:space="preserve">Finanzielle Stabilität, Lieferketten-Compliance (LkSG), Cluster-Risiko</t>
  </si>
  <si>
    <t xml:space="preserve">K6</t>
  </si>
  <si>
    <t xml:space="preserve">STRATEGIE</t>
  </si>
  <si>
    <t xml:space="preserve">Innovationsbeitrag</t>
  </si>
  <si>
    <t xml:space="preserve">Technologische Kompetenz, Vorschläge zur Wertsteigerung, Entwicklungspartnerschaft</t>
  </si>
  <si>
    <t xml:space="preserve">K7</t>
  </si>
  <si>
    <t xml:space="preserve">ESG</t>
  </si>
  <si>
    <t xml:space="preserve">Nachhaltigkeit</t>
  </si>
  <si>
    <t xml:space="preserve">ISO 14001, CSRD-Konformität, soziale Standards, CO₂-Reduktionspfad</t>
  </si>
  <si>
    <t xml:space="preserve">K8</t>
  </si>
  <si>
    <t xml:space="preserve">Summe Gewichtung (muss 100 % ergeben)</t>
  </si>
  <si>
    <t xml:space="preserve">ABSCHNITT 2</t>
  </si>
  <si>
    <t xml:space="preserve">Lieferanten-Performance-Matrix</t>
  </si>
  <si>
    <t xml:space="preserve">Skala 1 = kritisch, 2 = unzureichend, 3 = befriedigend, 4 = gut, 5 = exzellent. Gewichteter Score, Erfüllung und Klasse werden automatisch berechnet.</t>
  </si>
  <si>
    <t xml:space="preserve">Lieferant</t>
  </si>
  <si>
    <t xml:space="preserve">Qualität</t>
  </si>
  <si>
    <t xml:space="preserve">Logistik</t>
  </si>
  <si>
    <t xml:space="preserve">Preis</t>
  </si>
  <si>
    <t xml:space="preserve">Reklam.</t>
  </si>
  <si>
    <t xml:space="preserve">Service</t>
  </si>
  <si>
    <t xml:space="preserve">Risiko</t>
  </si>
  <si>
    <t xml:space="preserve">Innov.</t>
  </si>
  <si>
    <t xml:space="preserve">Gew. Score</t>
  </si>
  <si>
    <t xml:space="preserve">Erfüllung</t>
  </si>
  <si>
    <t xml:space="preserve">Klasse</t>
  </si>
  <si>
    <t xml:space="preserve">Gewichtung %</t>
  </si>
  <si>
    <t xml:space="preserve">Stahlbau Reinhart GmbH</t>
  </si>
  <si>
    <t xml:space="preserve">Hessen Maschinenfabrik AG</t>
  </si>
  <si>
    <t xml:space="preserve">Tegernsee Industriebedarf GmbH</t>
  </si>
  <si>
    <t xml:space="preserve">Boucherie Composants SARL</t>
  </si>
  <si>
    <t xml:space="preserve">Hammerschmidt Spezialtechnik</t>
  </si>
  <si>
    <t xml:space="preserve">Castellini Lavorazioni S.r.l.</t>
  </si>
  <si>
    <t xml:space="preserve">Vogel Industries Group GmbH</t>
  </si>
  <si>
    <t xml:space="preserve">Nordwerk Komponenten KG</t>
  </si>
  <si>
    <t xml:space="preserve">Ø PRO KRITERIUM</t>
  </si>
  <si>
    <t xml:space="preserve">ABSCHNITT 3</t>
  </si>
  <si>
    <t xml:space="preserve">Klassifizierung &amp; Eskalationslogik</t>
  </si>
  <si>
    <t xml:space="preserve">Score-Bereich</t>
  </si>
  <si>
    <t xml:space="preserve">Strategie / Handlungsempfehlung</t>
  </si>
  <si>
    <t xml:space="preserve">Anzahl</t>
  </si>
  <si>
    <t xml:space="preserve">A</t>
  </si>
  <si>
    <t xml:space="preserve">4,00 – 5,00</t>
  </si>
  <si>
    <t xml:space="preserve">80 – 100 %</t>
  </si>
  <si>
    <t xml:space="preserve">Strategischer Partner. Langfristige Bindung, Volumen ausbauen, Entwicklungspartnerschaft.</t>
  </si>
  <si>
    <t xml:space="preserve">B</t>
  </si>
  <si>
    <t xml:space="preserve">3,00 – 3,99</t>
  </si>
  <si>
    <t xml:space="preserve">60 – 79 %</t>
  </si>
  <si>
    <t xml:space="preserve">Akzeptables Niveau. Halbjährliche Reviews, gezielte Entwicklungsmaßnahmen.</t>
  </si>
  <si>
    <t xml:space="preserve">C</t>
  </si>
  <si>
    <t xml:space="preserve">&lt; 3,00</t>
  </si>
  <si>
    <t xml:space="preserve">&lt; 60 %</t>
  </si>
  <si>
    <t xml:space="preserve">Kritisches Risiko. Sofortige Eskalation, verbindlicher Verbesserungsplan oder Substitution.</t>
  </si>
  <si>
    <t xml:space="preserve">Hinweis: Blaue Zellen = Eingabe. Berechnete Felder erfolgen automatisch.</t>
  </si>
  <si>
    <t xml:space="preserve">LINDEMANN GROUP SE  ·  VERTRAULICH  ·  DIN EN ISO 9001 / 8.4</t>
  </si>
  <si>
    <t xml:space="preserve">EXECUTIVE BRIEFING</t>
  </si>
  <si>
    <t xml:space="preserve">Zusammenfassung der Lieferantenbewertung</t>
  </si>
  <si>
    <t xml:space="preserve">§ 1</t>
  </si>
  <si>
    <t xml:space="preserve">Übersicht</t>
  </si>
  <si>
    <t xml:space="preserve">§ 2</t>
  </si>
  <si>
    <t xml:space="preserve">Kennzahlen</t>
  </si>
  <si>
    <t xml:space="preserve">BEWERTETE LIEFERANTEN</t>
  </si>
  <si>
    <t xml:space="preserve">Ø GEWICHTETER GESAMTSCORE</t>
  </si>
  <si>
    <t xml:space="preserve">STRATEGISCHE PARTNER (A)</t>
  </si>
  <si>
    <t xml:space="preserve">RISIKO-LIEFERANTEN (C)</t>
  </si>
  <si>
    <t xml:space="preserve">§ 3</t>
  </si>
  <si>
    <t xml:space="preserve">Ranking nach gewichtetem Gesamtscore</t>
  </si>
  <si>
    <t xml:space="preserve">Rang</t>
  </si>
  <si>
    <t xml:space="preserve">Score</t>
  </si>
  <si>
    <t xml:space="preserve">§ 4</t>
  </si>
  <si>
    <t xml:space="preserve">Klassenverteilung</t>
  </si>
  <si>
    <t xml:space="preserve">Strategische Partner</t>
  </si>
  <si>
    <t xml:space="preserve">Akzeptable Lieferanten</t>
  </si>
  <si>
    <t xml:space="preserve">Risiko / Entwicklung</t>
  </si>
  <si>
    <t xml:space="preserve">§ 5</t>
  </si>
  <si>
    <t xml:space="preserve">Analyse nach Kriterium</t>
  </si>
  <si>
    <t xml:space="preserve">Ø Score</t>
  </si>
  <si>
    <t xml:space="preserve">Perform.</t>
  </si>
  <si>
    <t xml:space="preserve">§ 6</t>
  </si>
  <si>
    <t xml:space="preserve">Handlungsempfehlungen</t>
  </si>
  <si>
    <t xml:space="preserve">—  Strategische Partner (A) in die Konzern-Roadmap einbinden und gemeinsame Entwicklungsprojekte initiieren.</t>
  </si>
  <si>
    <t xml:space="preserve">—  B-Lieferanten halbjährlich reviewen; Entwicklungsmaßnahmen bei identifizierten Schwächen verbindlich definieren.</t>
  </si>
  <si>
    <t xml:space="preserve">—  C-Lieferanten unverzüglich eskalieren – 8D-Reports einfordern, parallele Substitutionsprüfung einleiten.</t>
  </si>
  <si>
    <t xml:space="preserve">—  Gewichtungen jährlich an strategische Konzernprioritäten anpassen und mit dem Einkaufsausschuss abstimmen.</t>
  </si>
  <si>
    <t xml:space="preserve">—  Bewertungsergebnisse strukturiert mit Lieferanten kommunizieren – Grundlage für partnerschaftliche Weiterentwicklung.</t>
  </si>
  <si>
    <t xml:space="preserve">—  Methodik: gewichtete Punktbewertung gemäß DIN EN ISO 9001 Abschnitt 8.4.</t>
  </si>
  <si>
    <t xml:space="preserve">LINDEMANN GROUP SE  ·  VERTRAULICH  ·  KONFORM ZU DIN EN ISO 9001 / 8.4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</si>
</sst>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"/>
    <numFmt numFmtId="166" formatCode="0%"/>
    <numFmt numFmtId="167" formatCode="0"/>
    <numFmt numFmtId="168" formatCode="0.00"/>
    <numFmt numFmtId="169" formatCode="General"/>
  </numFmts>
  <fonts count="4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.5"/>
      <color rgb="FFA8581C"/>
      <name val="Calibri"/>
      <family val="0"/>
      <charset val="1"/>
    </font>
    <font>
      <b val="true"/>
      <sz val="26"/>
      <color rgb="FF121212"/>
      <name val="Calibri"/>
      <family val="0"/>
      <charset val="1"/>
    </font>
    <font>
      <i val="true"/>
      <sz val="12"/>
      <color rgb="FF5C5C5C"/>
      <name val="Calibri"/>
      <family val="0"/>
      <charset val="1"/>
    </font>
    <font>
      <b val="true"/>
      <sz val="8"/>
      <color rgb="FF7A3E14"/>
      <name val="Calibri"/>
      <family val="0"/>
      <charset val="1"/>
    </font>
    <font>
      <sz val="11"/>
      <color rgb="FF1F4E79"/>
      <name val="Calibri"/>
      <family val="0"/>
      <charset val="1"/>
    </font>
    <font>
      <i val="true"/>
      <sz val="11"/>
      <color rgb="FF1A1A1A"/>
      <name val="Calibri"/>
      <family val="0"/>
      <charset val="1"/>
    </font>
    <font>
      <b val="true"/>
      <sz val="9"/>
      <color rgb="FFA8581C"/>
      <name val="Calibri"/>
      <family val="0"/>
      <charset val="1"/>
    </font>
    <font>
      <b val="true"/>
      <sz val="13"/>
      <color rgb="FF121212"/>
      <name val="Calibri"/>
      <family val="0"/>
      <charset val="1"/>
    </font>
    <font>
      <i val="true"/>
      <sz val="9"/>
      <color rgb="FF5C5C5C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9.5"/>
      <color rgb="FF5C5C5C"/>
      <name val="Calibri"/>
      <family val="0"/>
      <charset val="1"/>
    </font>
    <font>
      <b val="true"/>
      <sz val="11"/>
      <color rgb="FF1F4E79"/>
      <name val="Calibri"/>
      <family val="0"/>
      <charset val="1"/>
    </font>
    <font>
      <b val="true"/>
      <sz val="12"/>
      <color rgb="FF7A3E14"/>
      <name val="Calibri"/>
      <family val="0"/>
      <charset val="1"/>
    </font>
    <font>
      <b val="true"/>
      <sz val="14"/>
      <color rgb="FF2A4D3E"/>
      <name val="Calibri"/>
      <family val="0"/>
      <charset val="1"/>
    </font>
    <font>
      <b val="true"/>
      <i val="true"/>
      <sz val="9"/>
      <color rgb="FF5C5C5C"/>
      <name val="Calibri"/>
      <family val="0"/>
      <charset val="1"/>
    </font>
    <font>
      <b val="true"/>
      <i val="true"/>
      <sz val="9"/>
      <color rgb="FF7A3E14"/>
      <name val="Calibri"/>
      <family val="0"/>
      <charset val="1"/>
    </font>
    <font>
      <b val="true"/>
      <sz val="11"/>
      <color rgb="FF1A1A1A"/>
      <name val="Calibri"/>
      <family val="0"/>
      <charset val="1"/>
    </font>
    <font>
      <b val="true"/>
      <sz val="12"/>
      <color rgb="FF1A1A1A"/>
      <name val="Calibri"/>
      <family val="0"/>
      <charset val="1"/>
    </font>
    <font>
      <b val="true"/>
      <i val="true"/>
      <sz val="10"/>
      <color rgb="FF7A3E14"/>
      <name val="Calibri"/>
      <family val="0"/>
      <charset val="1"/>
    </font>
    <font>
      <b val="true"/>
      <i val="true"/>
      <sz val="11"/>
      <color rgb="FF7A3E14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4"/>
      <color rgb="FF7A4F1C"/>
      <name val="Calibri"/>
      <family val="0"/>
      <charset val="1"/>
    </font>
    <font>
      <b val="true"/>
      <sz val="14"/>
      <color rgb="FF8C3F38"/>
      <name val="Calibri"/>
      <family val="0"/>
      <charset val="1"/>
    </font>
    <font>
      <b val="true"/>
      <sz val="22"/>
      <color rgb="FF121212"/>
      <name val="Calibri"/>
      <family val="0"/>
      <charset val="1"/>
    </font>
    <font>
      <i val="true"/>
      <sz val="11"/>
      <color rgb="FF5C5C5C"/>
      <name val="Calibri"/>
      <family val="0"/>
      <charset val="1"/>
    </font>
    <font>
      <b val="true"/>
      <sz val="11"/>
      <color rgb="FFA8581C"/>
      <name val="Calibri"/>
      <family val="0"/>
      <charset val="1"/>
    </font>
    <font>
      <b val="true"/>
      <sz val="12"/>
      <color rgb="FF121212"/>
      <name val="Calibri"/>
      <family val="0"/>
      <charset val="1"/>
    </font>
    <font>
      <sz val="11"/>
      <color rgb="FF1A1A1A"/>
      <name val="Calibri"/>
      <family val="0"/>
      <charset val="1"/>
    </font>
    <font>
      <b val="true"/>
      <sz val="26"/>
      <color rgb="FF7A3E14"/>
      <name val="Calibri"/>
      <family val="0"/>
      <charset val="1"/>
    </font>
    <font>
      <b val="true"/>
      <sz val="26"/>
      <color rgb="FF2A4D3E"/>
      <name val="Calibri"/>
      <family val="0"/>
      <charset val="1"/>
    </font>
    <font>
      <b val="true"/>
      <sz val="26"/>
      <color rgb="FF8C3F38"/>
      <name val="Calibri"/>
      <family val="0"/>
      <charset val="1"/>
    </font>
    <font>
      <sz val="12"/>
      <color rgb="FFA8581C"/>
      <name val="Calibri"/>
      <family val="0"/>
      <charset val="1"/>
    </font>
    <font>
      <sz val="12"/>
      <color rgb="FF2A4D3E"/>
      <name val="Calibri"/>
      <family val="0"/>
      <charset val="1"/>
    </font>
    <font>
      <sz val="12"/>
      <color rgb="FF7A4F1C"/>
      <name val="Calibri"/>
      <family val="0"/>
      <charset val="1"/>
    </font>
    <font>
      <sz val="12"/>
      <color rgb="FF8C3F38"/>
      <name val="Calibri"/>
      <family val="0"/>
      <charset val="1"/>
    </font>
    <font>
      <sz val="10"/>
      <color rgb="FF5C5C5C"/>
      <name val="Calibri"/>
      <family val="0"/>
      <charset val="1"/>
    </font>
    <font>
      <b val="true"/>
      <sz val="11"/>
      <color rgb="FF7A3E14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A1A1A"/>
        <bgColor rgb="FF121212"/>
      </patternFill>
    </fill>
    <fill>
      <patternFill patternType="solid">
        <fgColor rgb="FF121212"/>
        <bgColor rgb="FF1A1A1A"/>
      </patternFill>
    </fill>
    <fill>
      <patternFill patternType="solid">
        <fgColor rgb="FFFDFAF3"/>
        <bgColor rgb="FFFFFFFF"/>
      </patternFill>
    </fill>
    <fill>
      <patternFill patternType="solid">
        <fgColor rgb="FFF0E0CB"/>
        <bgColor rgb="FFEEDFC8"/>
      </patternFill>
    </fill>
    <fill>
      <patternFill patternType="solid">
        <fgColor rgb="FFD5DDD3"/>
        <bgColor rgb="FFEEDFC8"/>
      </patternFill>
    </fill>
    <fill>
      <patternFill patternType="solid">
        <fgColor rgb="FFEEDFC8"/>
        <bgColor rgb="FFF0E0CB"/>
      </patternFill>
    </fill>
    <fill>
      <patternFill patternType="solid">
        <fgColor rgb="FFEBD3D1"/>
        <bgColor rgb="FFEEDFC8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1A1A1A"/>
      </bottom>
      <diagonal/>
    </border>
    <border diagonalUp="false" diagonalDown="false">
      <left/>
      <right/>
      <top/>
      <bottom style="medium">
        <color rgb="FF1A1A1A"/>
      </bottom>
      <diagonal/>
    </border>
    <border diagonalUp="false" diagonalDown="false">
      <left style="hair">
        <color rgb="FFB5B0A8"/>
      </left>
      <right style="hair">
        <color rgb="FFB5B0A8"/>
      </right>
      <top style="hair">
        <color rgb="FFB5B0A8"/>
      </top>
      <bottom style="hair">
        <color rgb="FFB5B0A8"/>
      </bottom>
      <diagonal/>
    </border>
    <border diagonalUp="false" diagonalDown="false">
      <left style="thick">
        <color rgb="FFA8581C"/>
      </left>
      <right style="hair">
        <color rgb="FFB5B0A8"/>
      </right>
      <top style="hair">
        <color rgb="FFB5B0A8"/>
      </top>
      <bottom style="hair">
        <color rgb="FFB5B0A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7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6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1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4" borderId="0" xfId="0" applyFont="true" applyBorder="false" applyAlignment="true" applyProtection="false">
      <alignment horizontal="center" vertical="center" textRotation="0" wrapText="false" indent="1" shrinkToFit="false"/>
      <protection locked="true" hidden="false"/>
    </xf>
    <xf numFmtId="165" fontId="2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center" textRotation="0" wrapText="false" indent="1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8" fontId="2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1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6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7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4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9" fontId="5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33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34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35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7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4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Calibri"/>
        <charset val="1"/>
        <family val="0"/>
        <b val="1"/>
        <color rgb="FF8C3F38"/>
        <sz val="14"/>
      </font>
    </dxf>
    <dxf>
      <font>
        <name val="Calibri"/>
        <charset val="1"/>
        <family val="0"/>
        <b val="1"/>
        <color rgb="FF2A4D3E"/>
        <sz val="12"/>
      </font>
      <fill>
        <patternFill>
          <bgColor rgb="FFD5DDD3"/>
        </patternFill>
      </fill>
    </dxf>
    <dxf>
      <font>
        <name val="Calibri"/>
        <charset val="1"/>
        <family val="0"/>
        <b val="1"/>
        <color rgb="FF7A4F1C"/>
        <sz val="12"/>
      </font>
      <fill>
        <patternFill>
          <bgColor rgb="FFEEDFC8"/>
        </patternFill>
      </fill>
    </dxf>
    <dxf>
      <font>
        <name val="Calibri"/>
        <charset val="1"/>
        <family val="0"/>
        <b val="1"/>
        <color rgb="FF8C3F38"/>
        <sz val="12"/>
      </font>
      <fill>
        <patternFill>
          <bgColor rgb="FFEBD3D1"/>
        </patternFill>
      </fill>
    </dxf>
    <dxf>
      <font>
        <name val="Calibri"/>
        <charset val="1"/>
        <family val="0"/>
        <b val="1"/>
        <color rgb="FF2A4D3E"/>
        <sz val="11"/>
      </font>
      <fill>
        <patternFill>
          <bgColor rgb="FFD5DDD3"/>
        </patternFill>
      </fill>
    </dxf>
    <dxf>
      <font>
        <name val="Calibri"/>
        <charset val="1"/>
        <family val="0"/>
        <b val="1"/>
        <color rgb="FF7A4F1C"/>
        <sz val="11"/>
      </font>
      <fill>
        <patternFill>
          <bgColor rgb="FFEEDFC8"/>
        </patternFill>
      </fill>
    </dxf>
    <dxf>
      <font>
        <name val="Calibri"/>
        <charset val="1"/>
        <family val="0"/>
        <b val="1"/>
        <color rgb="FF8C3F38"/>
        <sz val="11"/>
      </font>
      <fill>
        <patternFill>
          <bgColor rgb="FFEBD3D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8581C"/>
      <rgbColor rgb="FF800080"/>
      <rgbColor rgb="FF008080"/>
      <rgbColor rgb="FFB5B0A8"/>
      <rgbColor rgb="FF808080"/>
      <rgbColor rgb="FF9999FF"/>
      <rgbColor rgb="FF8C3F38"/>
      <rgbColor rgb="FFFDFAF3"/>
      <rgbColor rgb="FFCCFFFF"/>
      <rgbColor rgb="FF660066"/>
      <rgbColor rgb="FFFF8080"/>
      <rgbColor rgb="FF0066CC"/>
      <rgbColor rgb="FFD5DD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DFC8"/>
      <rgbColor rgb="FFF0E0CB"/>
      <rgbColor rgb="FF99CCFF"/>
      <rgbColor rgb="FFFF99CC"/>
      <rgbColor rgb="FFCC99FF"/>
      <rgbColor rgb="FFEBD3D1"/>
      <rgbColor rgb="FF3366FF"/>
      <rgbColor rgb="FF33CCCC"/>
      <rgbColor rgb="FF99CC00"/>
      <rgbColor rgb="FFFFCC00"/>
      <rgbColor rgb="FFFF9900"/>
      <rgbColor rgb="FFFF6600"/>
      <rgbColor rgb="FF5C5C5C"/>
      <rgbColor rgb="FF969696"/>
      <rgbColor rgb="FF003366"/>
      <rgbColor rgb="FF339966"/>
      <rgbColor rgb="FF121212"/>
      <rgbColor rgb="FF1A1A1A"/>
      <rgbColor rgb="FF7A3E14"/>
      <rgbColor rgb="FF7A4F1C"/>
      <rgbColor rgb="FF1F4E79"/>
      <rgbColor rgb="FF2A4D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47"/>
  <sheetViews>
    <sheetView showFormulas="false" showGridLines="false" showRowColHeaders="true" showZeros="true" rightToLeft="false" tabSelected="true" showOutlineSymbols="true" defaultGridColor="true" view="normal" topLeftCell="A31" colorId="64" zoomScale="100" zoomScaleNormal="100" zoomScalePageLayoutView="100" workbookViewId="0">
      <pane xSplit="2" ySplit="0" topLeftCell="C31" activePane="topRight" state="frozen"/>
      <selection pane="topLeft" activeCell="A31" activeCellId="0" sqref="A31"/>
      <selection pane="top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2"/>
    <col collapsed="false" customWidth="true" hidden="false" outlineLevel="0" max="10" min="3" style="0" width="8"/>
    <col collapsed="false" customWidth="true" hidden="false" outlineLevel="0" max="11" min="11" style="0" width="13"/>
    <col collapsed="false" customWidth="true" hidden="false" outlineLevel="0" max="12" min="12" style="0" width="10"/>
    <col collapsed="false" customWidth="true" hidden="false" outlineLevel="0" max="13" min="13" style="0" width="9"/>
    <col collapsed="false" customWidth="true" hidden="false" outlineLevel="0" max="14" min="14" style="0" width="1.51"/>
  </cols>
  <sheetData>
    <row r="1" customFormat="false" ht="3" hidden="false" customHeight="tru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7.5" hidden="false" customHeight="true" outlineLevel="0" collapsed="false"/>
    <row r="3" customFormat="false" ht="13.5" hidden="false" customHeight="true" outlineLevel="0" collapsed="false">
      <c r="B3" s="2" t="s">
        <v>0</v>
      </c>
      <c r="C3" s="2"/>
      <c r="D3" s="2"/>
      <c r="E3" s="2"/>
      <c r="F3" s="2"/>
      <c r="G3" s="2"/>
      <c r="H3" s="2"/>
      <c r="I3" s="2"/>
      <c r="J3" s="3" t="s">
        <v>1</v>
      </c>
      <c r="K3" s="3"/>
      <c r="L3" s="3"/>
      <c r="M3" s="3"/>
    </row>
    <row r="4" customFormat="false" ht="36" hidden="false" customHeight="true" outlineLevel="0" collapsed="false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9.5" hidden="false" customHeight="true" outlineLevel="0" collapsed="false"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customFormat="false" ht="1.5" hidden="false" customHeight="true" outlineLevel="0" collapsed="false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2" hidden="false" customHeight="true" outlineLevel="0" collapsed="false"/>
    <row r="8" customFormat="false" ht="12" hidden="false" customHeight="true" outlineLevel="0" collapsed="false">
      <c r="B8" s="6" t="s">
        <v>4</v>
      </c>
      <c r="C8" s="6"/>
      <c r="D8" s="6"/>
      <c r="E8" s="6"/>
      <c r="F8" s="6" t="s">
        <v>5</v>
      </c>
      <c r="G8" s="6"/>
      <c r="H8" s="6"/>
      <c r="I8" s="6"/>
      <c r="J8" s="6" t="s">
        <v>6</v>
      </c>
      <c r="K8" s="6"/>
      <c r="L8" s="6"/>
      <c r="M8" s="6"/>
    </row>
    <row r="9" customFormat="false" ht="21.75" hidden="false" customHeight="true" outlineLevel="0" collapsed="false">
      <c r="B9" s="7" t="s">
        <v>7</v>
      </c>
      <c r="C9" s="7"/>
      <c r="D9" s="7"/>
      <c r="E9" s="7"/>
      <c r="F9" s="7" t="s">
        <v>8</v>
      </c>
      <c r="G9" s="7"/>
      <c r="H9" s="7"/>
      <c r="I9" s="7"/>
      <c r="J9" s="7" t="s">
        <v>9</v>
      </c>
      <c r="K9" s="7"/>
      <c r="L9" s="7"/>
      <c r="M9" s="7"/>
    </row>
    <row r="10" customFormat="false" ht="6" hidden="false" customHeight="true" outlineLevel="0" collapsed="false"/>
    <row r="11" customFormat="false" ht="12" hidden="false" customHeight="true" outlineLevel="0" collapsed="false">
      <c r="B11" s="6" t="s">
        <v>10</v>
      </c>
      <c r="C11" s="6"/>
      <c r="D11" s="6"/>
      <c r="E11" s="6"/>
      <c r="F11" s="6" t="s">
        <v>11</v>
      </c>
      <c r="G11" s="6"/>
      <c r="H11" s="6"/>
      <c r="I11" s="6"/>
      <c r="J11" s="6" t="s">
        <v>12</v>
      </c>
      <c r="K11" s="6"/>
      <c r="L11" s="6"/>
      <c r="M11" s="6"/>
    </row>
    <row r="12" customFormat="false" ht="21.75" hidden="false" customHeight="true" outlineLevel="0" collapsed="false">
      <c r="B12" s="8" t="str">
        <f aca="true">TEXT(TODAY(),"DD.MM.YYYY")</f>
        <v>21.06.2026</v>
      </c>
      <c r="C12" s="8"/>
      <c r="D12" s="8"/>
      <c r="E12" s="8"/>
      <c r="F12" s="8" t="s">
        <v>13</v>
      </c>
      <c r="G12" s="8"/>
      <c r="H12" s="8"/>
      <c r="I12" s="8"/>
      <c r="J12" s="8" t="s">
        <v>14</v>
      </c>
      <c r="K12" s="8"/>
      <c r="L12" s="8"/>
      <c r="M12" s="8"/>
    </row>
    <row r="13" customFormat="false" ht="15.75" hidden="false" customHeight="true" outlineLevel="0" collapsed="false"/>
    <row r="14" customFormat="false" ht="27.75" hidden="false" customHeight="true" outlineLevel="0" collapsed="false">
      <c r="B14" s="9" t="s">
        <v>15</v>
      </c>
      <c r="C14" s="10" t="s">
        <v>16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customFormat="false" ht="15.75" hidden="false" customHeight="true" outlineLevel="0" collapsed="false">
      <c r="B15" s="11" t="s">
        <v>17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customFormat="false" ht="24" hidden="false" customHeight="true" outlineLevel="0" collapsed="false">
      <c r="B16" s="12" t="s">
        <v>18</v>
      </c>
      <c r="C16" s="13" t="s">
        <v>19</v>
      </c>
      <c r="D16" s="13"/>
      <c r="E16" s="13" t="s">
        <v>20</v>
      </c>
      <c r="F16" s="13"/>
      <c r="G16" s="13"/>
      <c r="H16" s="13"/>
      <c r="I16" s="13"/>
      <c r="J16" s="13"/>
      <c r="K16" s="14" t="s">
        <v>21</v>
      </c>
      <c r="L16" s="14"/>
      <c r="M16" s="15" t="s">
        <v>22</v>
      </c>
    </row>
    <row r="17" customFormat="false" ht="30" hidden="false" customHeight="true" outlineLevel="0" collapsed="false">
      <c r="B17" s="16" t="s">
        <v>23</v>
      </c>
      <c r="C17" s="17" t="s">
        <v>24</v>
      </c>
      <c r="D17" s="17"/>
      <c r="E17" s="18" t="s">
        <v>25</v>
      </c>
      <c r="F17" s="18"/>
      <c r="G17" s="18"/>
      <c r="H17" s="18"/>
      <c r="I17" s="18"/>
      <c r="J17" s="18"/>
      <c r="K17" s="19" t="n">
        <v>0.22</v>
      </c>
      <c r="L17" s="19"/>
      <c r="M17" s="20" t="s">
        <v>26</v>
      </c>
    </row>
    <row r="18" customFormat="false" ht="30" hidden="false" customHeight="true" outlineLevel="0" collapsed="false">
      <c r="B18" s="21" t="s">
        <v>27</v>
      </c>
      <c r="C18" s="22" t="s">
        <v>28</v>
      </c>
      <c r="D18" s="22"/>
      <c r="E18" s="23" t="s">
        <v>29</v>
      </c>
      <c r="F18" s="23"/>
      <c r="G18" s="23"/>
      <c r="H18" s="23"/>
      <c r="I18" s="23"/>
      <c r="J18" s="23"/>
      <c r="K18" s="24" t="n">
        <v>0.18</v>
      </c>
      <c r="L18" s="24"/>
      <c r="M18" s="25" t="s">
        <v>30</v>
      </c>
    </row>
    <row r="19" customFormat="false" ht="30" hidden="false" customHeight="true" outlineLevel="0" collapsed="false">
      <c r="B19" s="16" t="s">
        <v>31</v>
      </c>
      <c r="C19" s="17" t="s">
        <v>32</v>
      </c>
      <c r="D19" s="17"/>
      <c r="E19" s="18" t="s">
        <v>33</v>
      </c>
      <c r="F19" s="18"/>
      <c r="G19" s="18"/>
      <c r="H19" s="18"/>
      <c r="I19" s="18"/>
      <c r="J19" s="18"/>
      <c r="K19" s="19" t="n">
        <v>0.15</v>
      </c>
      <c r="L19" s="19"/>
      <c r="M19" s="20" t="s">
        <v>34</v>
      </c>
    </row>
    <row r="20" customFormat="false" ht="30" hidden="false" customHeight="true" outlineLevel="0" collapsed="false">
      <c r="B20" s="21" t="s">
        <v>35</v>
      </c>
      <c r="C20" s="22" t="s">
        <v>36</v>
      </c>
      <c r="D20" s="22"/>
      <c r="E20" s="23" t="s">
        <v>37</v>
      </c>
      <c r="F20" s="23"/>
      <c r="G20" s="23"/>
      <c r="H20" s="23"/>
      <c r="I20" s="23"/>
      <c r="J20" s="23"/>
      <c r="K20" s="24" t="n">
        <v>0.1</v>
      </c>
      <c r="L20" s="24"/>
      <c r="M20" s="25" t="s">
        <v>38</v>
      </c>
    </row>
    <row r="21" customFormat="false" ht="30" hidden="false" customHeight="true" outlineLevel="0" collapsed="false">
      <c r="B21" s="16" t="s">
        <v>35</v>
      </c>
      <c r="C21" s="17" t="s">
        <v>39</v>
      </c>
      <c r="D21" s="17"/>
      <c r="E21" s="18" t="s">
        <v>40</v>
      </c>
      <c r="F21" s="18"/>
      <c r="G21" s="18"/>
      <c r="H21" s="18"/>
      <c r="I21" s="18"/>
      <c r="J21" s="18"/>
      <c r="K21" s="19" t="n">
        <v>0.1</v>
      </c>
      <c r="L21" s="19"/>
      <c r="M21" s="20" t="s">
        <v>41</v>
      </c>
    </row>
    <row r="22" customFormat="false" ht="30" hidden="false" customHeight="true" outlineLevel="0" collapsed="false">
      <c r="B22" s="21" t="s">
        <v>42</v>
      </c>
      <c r="C22" s="22" t="s">
        <v>43</v>
      </c>
      <c r="D22" s="22"/>
      <c r="E22" s="23" t="s">
        <v>44</v>
      </c>
      <c r="F22" s="23"/>
      <c r="G22" s="23"/>
      <c r="H22" s="23"/>
      <c r="I22" s="23"/>
      <c r="J22" s="23"/>
      <c r="K22" s="24" t="n">
        <v>0.1</v>
      </c>
      <c r="L22" s="24"/>
      <c r="M22" s="25" t="s">
        <v>45</v>
      </c>
    </row>
    <row r="23" customFormat="false" ht="30" hidden="false" customHeight="true" outlineLevel="0" collapsed="false">
      <c r="B23" s="16" t="s">
        <v>46</v>
      </c>
      <c r="C23" s="17" t="s">
        <v>47</v>
      </c>
      <c r="D23" s="17"/>
      <c r="E23" s="18" t="s">
        <v>48</v>
      </c>
      <c r="F23" s="18"/>
      <c r="G23" s="18"/>
      <c r="H23" s="18"/>
      <c r="I23" s="18"/>
      <c r="J23" s="18"/>
      <c r="K23" s="19" t="n">
        <v>0.08</v>
      </c>
      <c r="L23" s="19"/>
      <c r="M23" s="20" t="s">
        <v>49</v>
      </c>
    </row>
    <row r="24" customFormat="false" ht="30" hidden="false" customHeight="true" outlineLevel="0" collapsed="false">
      <c r="B24" s="21" t="s">
        <v>50</v>
      </c>
      <c r="C24" s="22" t="s">
        <v>51</v>
      </c>
      <c r="D24" s="22"/>
      <c r="E24" s="23" t="s">
        <v>52</v>
      </c>
      <c r="F24" s="23"/>
      <c r="G24" s="23"/>
      <c r="H24" s="23"/>
      <c r="I24" s="23"/>
      <c r="J24" s="23"/>
      <c r="K24" s="24" t="n">
        <v>0.07</v>
      </c>
      <c r="L24" s="24"/>
      <c r="M24" s="25" t="s">
        <v>53</v>
      </c>
    </row>
    <row r="25" customFormat="false" ht="24" hidden="false" customHeight="true" outlineLevel="0" collapsed="false">
      <c r="B25" s="26" t="s">
        <v>54</v>
      </c>
      <c r="C25" s="26"/>
      <c r="D25" s="26"/>
      <c r="E25" s="26"/>
      <c r="F25" s="26"/>
      <c r="G25" s="26"/>
      <c r="H25" s="26"/>
      <c r="I25" s="26"/>
      <c r="J25" s="26"/>
      <c r="K25" s="27" t="n">
        <f aca="false">SUM(K17:K24)</f>
        <v>1</v>
      </c>
      <c r="L25" s="27"/>
      <c r="M25" s="28" t="str">
        <f aca="false">IF(ROUND(SUM(K17:K24),4)=1,"✓","⚠")</f>
        <v>✓</v>
      </c>
    </row>
    <row r="26" customFormat="false" ht="15.75" hidden="false" customHeight="true" outlineLevel="0" collapsed="false"/>
    <row r="27" customFormat="false" ht="27.75" hidden="false" customHeight="true" outlineLevel="0" collapsed="false">
      <c r="B27" s="9" t="s">
        <v>55</v>
      </c>
      <c r="C27" s="10" t="s">
        <v>56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customFormat="false" ht="15.75" hidden="false" customHeight="true" outlineLevel="0" collapsed="false">
      <c r="B28" s="11" t="s">
        <v>57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customFormat="false" ht="25.5" hidden="false" customHeight="true" outlineLevel="0" collapsed="false">
      <c r="B29" s="12" t="s">
        <v>58</v>
      </c>
      <c r="C29" s="15" t="s">
        <v>59</v>
      </c>
      <c r="D29" s="15" t="s">
        <v>60</v>
      </c>
      <c r="E29" s="15" t="s">
        <v>61</v>
      </c>
      <c r="F29" s="15" t="s">
        <v>62</v>
      </c>
      <c r="G29" s="15" t="s">
        <v>63</v>
      </c>
      <c r="H29" s="15" t="s">
        <v>64</v>
      </c>
      <c r="I29" s="15" t="s">
        <v>65</v>
      </c>
      <c r="J29" s="15" t="s">
        <v>50</v>
      </c>
      <c r="K29" s="15" t="s">
        <v>66</v>
      </c>
      <c r="L29" s="15" t="s">
        <v>67</v>
      </c>
      <c r="M29" s="15" t="s">
        <v>68</v>
      </c>
    </row>
    <row r="30" customFormat="false" ht="15.75" hidden="false" customHeight="true" outlineLevel="0" collapsed="false">
      <c r="B30" s="29" t="s">
        <v>69</v>
      </c>
      <c r="C30" s="30" t="n">
        <f aca="false">K17</f>
        <v>0.22</v>
      </c>
      <c r="D30" s="30" t="n">
        <f aca="false">K18</f>
        <v>0.18</v>
      </c>
      <c r="E30" s="30" t="n">
        <f aca="false">K19</f>
        <v>0.15</v>
      </c>
      <c r="F30" s="30" t="n">
        <f aca="false">K20</f>
        <v>0.1</v>
      </c>
      <c r="G30" s="30" t="n">
        <f aca="false">K21</f>
        <v>0.1</v>
      </c>
      <c r="H30" s="30" t="n">
        <f aca="false">K22</f>
        <v>0.1</v>
      </c>
      <c r="I30" s="30" t="n">
        <f aca="false">K23</f>
        <v>0.08</v>
      </c>
      <c r="J30" s="30" t="n">
        <f aca="false">K24</f>
        <v>0.07</v>
      </c>
      <c r="K30" s="31"/>
      <c r="L30" s="31"/>
      <c r="M30" s="31"/>
    </row>
    <row r="31" customFormat="false" ht="21.75" hidden="false" customHeight="true" outlineLevel="0" collapsed="false">
      <c r="B31" s="32" t="s">
        <v>70</v>
      </c>
      <c r="C31" s="33" t="n">
        <v>5</v>
      </c>
      <c r="D31" s="33" t="n">
        <v>5</v>
      </c>
      <c r="E31" s="33" t="n">
        <v>4</v>
      </c>
      <c r="F31" s="33" t="n">
        <v>5</v>
      </c>
      <c r="G31" s="33" t="n">
        <v>5</v>
      </c>
      <c r="H31" s="33" t="n">
        <v>4</v>
      </c>
      <c r="I31" s="33" t="n">
        <v>5</v>
      </c>
      <c r="J31" s="33" t="n">
        <v>4</v>
      </c>
      <c r="K31" s="34" t="n">
        <f aca="false">SUMPRODUCT(C31:J31,$C$30:$J$30)</f>
        <v>4.68</v>
      </c>
      <c r="L31" s="35" t="n">
        <f aca="false">K31/5</f>
        <v>0.936</v>
      </c>
      <c r="M31" s="36" t="str">
        <f aca="false">IF(K31&gt;=4,"A",IF(K31&gt;=3,"B","C"))</f>
        <v>A</v>
      </c>
    </row>
    <row r="32" customFormat="false" ht="21.75" hidden="false" customHeight="true" outlineLevel="0" collapsed="false">
      <c r="B32" s="37" t="s">
        <v>71</v>
      </c>
      <c r="C32" s="38" t="n">
        <v>5</v>
      </c>
      <c r="D32" s="38" t="n">
        <v>4</v>
      </c>
      <c r="E32" s="38" t="n">
        <v>4</v>
      </c>
      <c r="F32" s="38" t="n">
        <v>4</v>
      </c>
      <c r="G32" s="38" t="n">
        <v>5</v>
      </c>
      <c r="H32" s="38" t="n">
        <v>4</v>
      </c>
      <c r="I32" s="38" t="n">
        <v>4</v>
      </c>
      <c r="J32" s="38" t="n">
        <v>4</v>
      </c>
      <c r="K32" s="39" t="n">
        <f aca="false">SUMPRODUCT(C32:J32,$C$30:$J$30)</f>
        <v>4.32</v>
      </c>
      <c r="L32" s="40" t="n">
        <f aca="false">K32/5</f>
        <v>0.864</v>
      </c>
      <c r="M32" s="36" t="str">
        <f aca="false">IF(K32&gt;=4,"A",IF(K32&gt;=3,"B","C"))</f>
        <v>A</v>
      </c>
    </row>
    <row r="33" customFormat="false" ht="21.75" hidden="false" customHeight="true" outlineLevel="0" collapsed="false">
      <c r="B33" s="32" t="s">
        <v>72</v>
      </c>
      <c r="C33" s="33" t="n">
        <v>4</v>
      </c>
      <c r="D33" s="33" t="n">
        <v>4</v>
      </c>
      <c r="E33" s="33" t="n">
        <v>4</v>
      </c>
      <c r="F33" s="33" t="n">
        <v>4</v>
      </c>
      <c r="G33" s="33" t="n">
        <v>4</v>
      </c>
      <c r="H33" s="33" t="n">
        <v>4</v>
      </c>
      <c r="I33" s="33" t="n">
        <v>3</v>
      </c>
      <c r="J33" s="33" t="n">
        <v>3</v>
      </c>
      <c r="K33" s="34" t="n">
        <f aca="false">SUMPRODUCT(C33:J33,$C$30:$J$30)</f>
        <v>3.85</v>
      </c>
      <c r="L33" s="35" t="n">
        <f aca="false">K33/5</f>
        <v>0.77</v>
      </c>
      <c r="M33" s="36" t="str">
        <f aca="false">IF(K33&gt;=4,"A",IF(K33&gt;=3,"B","C"))</f>
        <v>B</v>
      </c>
    </row>
    <row r="34" customFormat="false" ht="21.75" hidden="false" customHeight="true" outlineLevel="0" collapsed="false">
      <c r="B34" s="37" t="s">
        <v>73</v>
      </c>
      <c r="C34" s="38" t="n">
        <v>4</v>
      </c>
      <c r="D34" s="38" t="n">
        <v>4</v>
      </c>
      <c r="E34" s="38" t="n">
        <v>3</v>
      </c>
      <c r="F34" s="38" t="n">
        <v>4</v>
      </c>
      <c r="G34" s="38" t="n">
        <v>3</v>
      </c>
      <c r="H34" s="38" t="n">
        <v>4</v>
      </c>
      <c r="I34" s="38" t="n">
        <v>3</v>
      </c>
      <c r="J34" s="38" t="n">
        <v>4</v>
      </c>
      <c r="K34" s="39" t="n">
        <f aca="false">SUMPRODUCT(C34:J34,$C$30:$J$30)</f>
        <v>3.67</v>
      </c>
      <c r="L34" s="40" t="n">
        <f aca="false">K34/5</f>
        <v>0.734</v>
      </c>
      <c r="M34" s="36" t="str">
        <f aca="false">IF(K34&gt;=4,"A",IF(K34&gt;=3,"B","C"))</f>
        <v>B</v>
      </c>
    </row>
    <row r="35" customFormat="false" ht="21.75" hidden="false" customHeight="true" outlineLevel="0" collapsed="false">
      <c r="B35" s="32" t="s">
        <v>74</v>
      </c>
      <c r="C35" s="33" t="n">
        <v>4</v>
      </c>
      <c r="D35" s="33" t="n">
        <v>3</v>
      </c>
      <c r="E35" s="33" t="n">
        <v>4</v>
      </c>
      <c r="F35" s="33" t="n">
        <v>3</v>
      </c>
      <c r="G35" s="33" t="n">
        <v>4</v>
      </c>
      <c r="H35" s="33" t="n">
        <v>3</v>
      </c>
      <c r="I35" s="33" t="n">
        <v>4</v>
      </c>
      <c r="J35" s="33" t="n">
        <v>3</v>
      </c>
      <c r="K35" s="34" t="n">
        <f aca="false">SUMPRODUCT(C35:J35,$C$30:$J$30)</f>
        <v>3.55</v>
      </c>
      <c r="L35" s="35" t="n">
        <f aca="false">K35/5</f>
        <v>0.71</v>
      </c>
      <c r="M35" s="36" t="str">
        <f aca="false">IF(K35&gt;=4,"A",IF(K35&gt;=3,"B","C"))</f>
        <v>B</v>
      </c>
    </row>
    <row r="36" customFormat="false" ht="21.75" hidden="false" customHeight="true" outlineLevel="0" collapsed="false">
      <c r="B36" s="37" t="s">
        <v>75</v>
      </c>
      <c r="C36" s="38" t="n">
        <v>3</v>
      </c>
      <c r="D36" s="38" t="n">
        <v>2</v>
      </c>
      <c r="E36" s="38" t="n">
        <v>3</v>
      </c>
      <c r="F36" s="38" t="n">
        <v>2</v>
      </c>
      <c r="G36" s="38" t="n">
        <v>3</v>
      </c>
      <c r="H36" s="38" t="n">
        <v>3</v>
      </c>
      <c r="I36" s="38" t="n">
        <v>2</v>
      </c>
      <c r="J36" s="38" t="n">
        <v>3</v>
      </c>
      <c r="K36" s="39" t="n">
        <f aca="false">SUMPRODUCT(C36:J36,$C$30:$J$30)</f>
        <v>2.64</v>
      </c>
      <c r="L36" s="40" t="n">
        <f aca="false">K36/5</f>
        <v>0.528</v>
      </c>
      <c r="M36" s="36" t="str">
        <f aca="false">IF(K36&gt;=4,"A",IF(K36&gt;=3,"B","C"))</f>
        <v>C</v>
      </c>
    </row>
    <row r="37" customFormat="false" ht="21.75" hidden="false" customHeight="true" outlineLevel="0" collapsed="false">
      <c r="B37" s="32" t="s">
        <v>76</v>
      </c>
      <c r="C37" s="33" t="n">
        <v>3</v>
      </c>
      <c r="D37" s="33" t="n">
        <v>2</v>
      </c>
      <c r="E37" s="33" t="n">
        <v>3</v>
      </c>
      <c r="F37" s="33" t="n">
        <v>2</v>
      </c>
      <c r="G37" s="33" t="n">
        <v>3</v>
      </c>
      <c r="H37" s="33" t="n">
        <v>2</v>
      </c>
      <c r="I37" s="33" t="n">
        <v>3</v>
      </c>
      <c r="J37" s="33" t="n">
        <v>3</v>
      </c>
      <c r="K37" s="34" t="n">
        <f aca="false">SUMPRODUCT(C37:J37,$C$30:$J$30)</f>
        <v>2.62</v>
      </c>
      <c r="L37" s="35" t="n">
        <f aca="false">K37/5</f>
        <v>0.524</v>
      </c>
      <c r="M37" s="36" t="str">
        <f aca="false">IF(K37&gt;=4,"A",IF(K37&gt;=3,"B","C"))</f>
        <v>C</v>
      </c>
    </row>
    <row r="38" customFormat="false" ht="21.75" hidden="false" customHeight="true" outlineLevel="0" collapsed="false">
      <c r="B38" s="37" t="s">
        <v>77</v>
      </c>
      <c r="C38" s="38" t="n">
        <v>2</v>
      </c>
      <c r="D38" s="38" t="n">
        <v>2</v>
      </c>
      <c r="E38" s="38" t="n">
        <v>3</v>
      </c>
      <c r="F38" s="38" t="n">
        <v>3</v>
      </c>
      <c r="G38" s="38" t="n">
        <v>2</v>
      </c>
      <c r="H38" s="38" t="n">
        <v>2</v>
      </c>
      <c r="I38" s="38" t="n">
        <v>3</v>
      </c>
      <c r="J38" s="38" t="n">
        <v>2</v>
      </c>
      <c r="K38" s="39" t="n">
        <f aca="false">SUMPRODUCT(C38:J38,$C$30:$J$30)</f>
        <v>2.33</v>
      </c>
      <c r="L38" s="40" t="n">
        <f aca="false">K38/5</f>
        <v>0.466</v>
      </c>
      <c r="M38" s="36" t="str">
        <f aca="false">IF(K38&gt;=4,"A",IF(K38&gt;=3,"B","C"))</f>
        <v>C</v>
      </c>
    </row>
    <row r="39" customFormat="false" ht="21.75" hidden="false" customHeight="true" outlineLevel="0" collapsed="false">
      <c r="B39" s="41" t="s">
        <v>78</v>
      </c>
      <c r="C39" s="42" t="n">
        <f aca="false">AVERAGE(C31:C38)</f>
        <v>3.75</v>
      </c>
      <c r="D39" s="42" t="n">
        <f aca="false">AVERAGE(D31:D38)</f>
        <v>3.25</v>
      </c>
      <c r="E39" s="42" t="n">
        <f aca="false">AVERAGE(E31:E38)</f>
        <v>3.5</v>
      </c>
      <c r="F39" s="42" t="n">
        <f aca="false">AVERAGE(F31:F38)</f>
        <v>3.375</v>
      </c>
      <c r="G39" s="42" t="n">
        <f aca="false">AVERAGE(G31:G38)</f>
        <v>3.625</v>
      </c>
      <c r="H39" s="42" t="n">
        <f aca="false">AVERAGE(H31:H38)</f>
        <v>3.25</v>
      </c>
      <c r="I39" s="42" t="n">
        <f aca="false">AVERAGE(I31:I38)</f>
        <v>3.375</v>
      </c>
      <c r="J39" s="42" t="n">
        <f aca="false">AVERAGE(J31:J38)</f>
        <v>3.25</v>
      </c>
      <c r="K39" s="43" t="n">
        <f aca="false">AVERAGE(K31:K38)</f>
        <v>3.4575</v>
      </c>
      <c r="L39" s="44" t="n">
        <f aca="false">AVERAGE(L31:L38)</f>
        <v>0.6915</v>
      </c>
      <c r="M39" s="31"/>
    </row>
    <row r="40" customFormat="false" ht="15.75" hidden="false" customHeight="true" outlineLevel="0" collapsed="false"/>
    <row r="41" customFormat="false" ht="27.75" hidden="false" customHeight="true" outlineLevel="0" collapsed="false">
      <c r="B41" s="9" t="s">
        <v>79</v>
      </c>
      <c r="C41" s="10" t="s">
        <v>80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customFormat="false" ht="24" hidden="false" customHeight="true" outlineLevel="0" collapsed="false">
      <c r="B42" s="15" t="s">
        <v>68</v>
      </c>
      <c r="C42" s="14" t="s">
        <v>81</v>
      </c>
      <c r="D42" s="14"/>
      <c r="E42" s="14" t="s">
        <v>67</v>
      </c>
      <c r="F42" s="14"/>
      <c r="G42" s="13" t="s">
        <v>82</v>
      </c>
      <c r="H42" s="13"/>
      <c r="I42" s="13"/>
      <c r="J42" s="13"/>
      <c r="K42" s="13"/>
      <c r="L42" s="14" t="s">
        <v>83</v>
      </c>
      <c r="M42" s="14"/>
    </row>
    <row r="43" customFormat="false" ht="25.5" hidden="false" customHeight="true" outlineLevel="0" collapsed="false">
      <c r="B43" s="45" t="s">
        <v>84</v>
      </c>
      <c r="C43" s="46" t="s">
        <v>85</v>
      </c>
      <c r="D43" s="46"/>
      <c r="E43" s="46" t="s">
        <v>86</v>
      </c>
      <c r="F43" s="46"/>
      <c r="G43" s="47" t="s">
        <v>87</v>
      </c>
      <c r="H43" s="47"/>
      <c r="I43" s="47"/>
      <c r="J43" s="47"/>
      <c r="K43" s="47"/>
      <c r="L43" s="48" t="n">
        <f aca="false">COUNTIF(M31:M38,"A")</f>
        <v>2</v>
      </c>
      <c r="M43" s="48"/>
    </row>
    <row r="44" customFormat="false" ht="25.5" hidden="false" customHeight="true" outlineLevel="0" collapsed="false">
      <c r="B44" s="49" t="s">
        <v>88</v>
      </c>
      <c r="C44" s="46" t="s">
        <v>89</v>
      </c>
      <c r="D44" s="46"/>
      <c r="E44" s="46" t="s">
        <v>90</v>
      </c>
      <c r="F44" s="46"/>
      <c r="G44" s="47" t="s">
        <v>91</v>
      </c>
      <c r="H44" s="47"/>
      <c r="I44" s="47"/>
      <c r="J44" s="47"/>
      <c r="K44" s="47"/>
      <c r="L44" s="50" t="n">
        <f aca="false">COUNTIF(M31:M38,"B")</f>
        <v>3</v>
      </c>
      <c r="M44" s="50"/>
    </row>
    <row r="45" customFormat="false" ht="25.5" hidden="false" customHeight="true" outlineLevel="0" collapsed="false">
      <c r="B45" s="51" t="s">
        <v>92</v>
      </c>
      <c r="C45" s="46" t="s">
        <v>93</v>
      </c>
      <c r="D45" s="46"/>
      <c r="E45" s="46" t="s">
        <v>94</v>
      </c>
      <c r="F45" s="46"/>
      <c r="G45" s="47" t="s">
        <v>95</v>
      </c>
      <c r="H45" s="47"/>
      <c r="I45" s="47"/>
      <c r="J45" s="47"/>
      <c r="K45" s="47"/>
      <c r="L45" s="52" t="n">
        <f aca="false">COUNTIF(M31:M38,"C")</f>
        <v>3</v>
      </c>
      <c r="M45" s="52"/>
    </row>
    <row r="46" customFormat="false" ht="1.5" hidden="false" customHeight="true" outlineLevel="0" collapsed="false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customFormat="false" ht="18" hidden="false" customHeight="true" outlineLevel="0" collapsed="false">
      <c r="B47" s="53" t="s">
        <v>96</v>
      </c>
      <c r="C47" s="53"/>
      <c r="D47" s="53"/>
      <c r="E47" s="53"/>
      <c r="F47" s="53"/>
      <c r="G47" s="54" t="s">
        <v>97</v>
      </c>
      <c r="H47" s="54"/>
      <c r="I47" s="54"/>
      <c r="J47" s="54"/>
      <c r="K47" s="54"/>
      <c r="L47" s="54"/>
      <c r="M47" s="54"/>
    </row>
  </sheetData>
  <mergeCells count="68">
    <mergeCell ref="B3:I3"/>
    <mergeCell ref="J3:M3"/>
    <mergeCell ref="B4:M4"/>
    <mergeCell ref="B5:M5"/>
    <mergeCell ref="B8:E8"/>
    <mergeCell ref="F8:I8"/>
    <mergeCell ref="J8:M8"/>
    <mergeCell ref="B9:E9"/>
    <mergeCell ref="F9:I9"/>
    <mergeCell ref="J9:M9"/>
    <mergeCell ref="B11:E11"/>
    <mergeCell ref="F11:I11"/>
    <mergeCell ref="J11:M11"/>
    <mergeCell ref="B12:E12"/>
    <mergeCell ref="F12:I12"/>
    <mergeCell ref="J12:M12"/>
    <mergeCell ref="C14:M14"/>
    <mergeCell ref="B15:M15"/>
    <mergeCell ref="C16:D16"/>
    <mergeCell ref="E16:J16"/>
    <mergeCell ref="K16:L16"/>
    <mergeCell ref="C17:D17"/>
    <mergeCell ref="E17:J17"/>
    <mergeCell ref="K17:L17"/>
    <mergeCell ref="C18:D18"/>
    <mergeCell ref="E18:J18"/>
    <mergeCell ref="K18:L18"/>
    <mergeCell ref="C19:D19"/>
    <mergeCell ref="E19:J19"/>
    <mergeCell ref="K19:L19"/>
    <mergeCell ref="C20:D20"/>
    <mergeCell ref="E20:J20"/>
    <mergeCell ref="K20:L20"/>
    <mergeCell ref="C21:D21"/>
    <mergeCell ref="E21:J21"/>
    <mergeCell ref="K21:L21"/>
    <mergeCell ref="C22:D22"/>
    <mergeCell ref="E22:J22"/>
    <mergeCell ref="K22:L22"/>
    <mergeCell ref="C23:D23"/>
    <mergeCell ref="E23:J23"/>
    <mergeCell ref="K23:L23"/>
    <mergeCell ref="C24:D24"/>
    <mergeCell ref="E24:J24"/>
    <mergeCell ref="K24:L24"/>
    <mergeCell ref="B25:J25"/>
    <mergeCell ref="K25:L25"/>
    <mergeCell ref="C27:M27"/>
    <mergeCell ref="B28:M28"/>
    <mergeCell ref="C41:M41"/>
    <mergeCell ref="C42:D42"/>
    <mergeCell ref="E42:F42"/>
    <mergeCell ref="G42:K42"/>
    <mergeCell ref="L42:M42"/>
    <mergeCell ref="C43:D43"/>
    <mergeCell ref="E43:F43"/>
    <mergeCell ref="G43:K43"/>
    <mergeCell ref="L43:M43"/>
    <mergeCell ref="C44:D44"/>
    <mergeCell ref="E44:F44"/>
    <mergeCell ref="G44:K44"/>
    <mergeCell ref="L44:M44"/>
    <mergeCell ref="C45:D45"/>
    <mergeCell ref="E45:F45"/>
    <mergeCell ref="G45:K45"/>
    <mergeCell ref="L45:M45"/>
    <mergeCell ref="B47:F47"/>
    <mergeCell ref="G47:M47"/>
  </mergeCells>
  <conditionalFormatting sqref="M25">
    <cfRule type="cellIs" priority="2" operator="equal" aboveAverage="0" equalAverage="0" bottom="0" percent="0" rank="0" text="" dxfId="0">
      <formula>"⚠"</formula>
    </cfRule>
  </conditionalFormatting>
  <conditionalFormatting sqref="M31:M38">
    <cfRule type="cellIs" priority="3" operator="equal" aboveAverage="0" equalAverage="0" bottom="0" percent="0" rank="0" text="" dxfId="1">
      <formula>"A"</formula>
    </cfRule>
    <cfRule type="cellIs" priority="4" operator="equal" aboveAverage="0" equalAverage="0" bottom="0" percent="0" rank="0" text="" dxfId="2">
      <formula>"B"</formula>
    </cfRule>
    <cfRule type="cellIs" priority="5" operator="equal" aboveAverage="0" equalAverage="0" bottom="0" percent="0" rank="0" text="" dxfId="3">
      <formula>"C"</formula>
    </cfRule>
  </conditionalFormatting>
  <conditionalFormatting sqref="K31:K38">
    <cfRule type="dataBar" priority="6">
      <dataBar showValue="1" minLength="10" maxLength="90">
        <cfvo type="num" val="1"/>
        <cfvo type="num" val="5"/>
        <color rgb="FF7A3E14"/>
      </dataBar>
      <extLst>
        <ext xmlns:x14="http://schemas.microsoft.com/office/spreadsheetml/2009/9/main" uri="{B025F937-C7B1-47D3-B67F-A62EFF666E3E}">
          <x14:id>{1D5F8C58-E1B9-42E6-B845-FDFDD095B7CD}</x14:id>
        </ext>
      </extLst>
    </cfRule>
  </conditionalFormatting>
  <conditionalFormatting sqref="C31:J38">
    <cfRule type="colorScale" priority="7">
      <colorScale>
        <cfvo type="num" val="1"/>
        <cfvo type="num" val="3"/>
        <cfvo type="num" val="5"/>
        <color rgb="FFEBD3D1"/>
        <color rgb="FFF2EBDC"/>
        <color rgb="FFD5DDD3"/>
      </colorScale>
    </cfRule>
  </conditionalFormatting>
  <printOptions headings="false" gridLines="false" gridLinesSet="true" horizontalCentered="true" verticalCentered="false"/>
  <pageMargins left="0.3" right="0.3" top="0.3" bottom="0.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5F8C58-E1B9-42E6-B845-FDFDD095B7CD}">
            <x14:dataBar minLength="10" maxLength="90" axisPosition="none" gradient="true">
              <x14:cfvo type="num">
                <xm:f>1</xm:f>
              </x14:cfvo>
              <x14:cfvo type="num">
                <xm:f>5</xm:f>
              </x14:cfvo>
              <x14:negativeFillColor rgb="FF7A3E14"/>
              <x14:axisColor rgb="FF000000"/>
            </x14:dataBar>
          </x14:cfRule>
          <xm:sqref>K31:K38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6"/>
    <col collapsed="false" customWidth="true" hidden="false" outlineLevel="0" max="3" min="3" style="0" width="31"/>
    <col collapsed="false" customWidth="true" hidden="false" outlineLevel="0" max="4" min="4" style="0" width="12"/>
    <col collapsed="false" customWidth="true" hidden="false" outlineLevel="0" max="5" min="5" style="0" width="13"/>
    <col collapsed="false" customWidth="true" hidden="false" outlineLevel="0" max="6" min="6" style="0" width="11"/>
    <col collapsed="false" customWidth="true" hidden="false" outlineLevel="0" max="7" min="7" style="0" width="1.51"/>
  </cols>
  <sheetData>
    <row r="1" customFormat="false" ht="3" hidden="false" customHeight="true" outlineLevel="0" collapsed="false">
      <c r="B1" s="1"/>
      <c r="C1" s="1"/>
      <c r="D1" s="1"/>
      <c r="E1" s="1"/>
      <c r="F1" s="1"/>
    </row>
    <row r="2" customFormat="false" ht="7.5" hidden="false" customHeight="true" outlineLevel="0" collapsed="false"/>
    <row r="3" customFormat="false" ht="13.5" hidden="false" customHeight="true" outlineLevel="0" collapsed="false">
      <c r="B3" s="2" t="s">
        <v>0</v>
      </c>
      <c r="C3" s="2"/>
      <c r="D3" s="2"/>
      <c r="E3" s="3" t="s">
        <v>1</v>
      </c>
      <c r="F3" s="3"/>
    </row>
    <row r="4" customFormat="false" ht="31.5" hidden="false" customHeight="true" outlineLevel="0" collapsed="false">
      <c r="B4" s="55" t="s">
        <v>98</v>
      </c>
      <c r="C4" s="55"/>
      <c r="D4" s="55"/>
      <c r="E4" s="55"/>
      <c r="F4" s="55"/>
    </row>
    <row r="5" customFormat="false" ht="18" hidden="false" customHeight="true" outlineLevel="0" collapsed="false">
      <c r="B5" s="56" t="s">
        <v>99</v>
      </c>
      <c r="C5" s="56"/>
      <c r="D5" s="56"/>
      <c r="E5" s="56"/>
      <c r="F5" s="56"/>
    </row>
    <row r="6" customFormat="false" ht="1.5" hidden="false" customHeight="true" outlineLevel="0" collapsed="false">
      <c r="B6" s="1"/>
      <c r="C6" s="1"/>
      <c r="D6" s="1"/>
      <c r="E6" s="1"/>
      <c r="F6" s="1"/>
    </row>
    <row r="7" customFormat="false" ht="12" hidden="false" customHeight="true" outlineLevel="0" collapsed="false"/>
    <row r="8" customFormat="false" ht="25.5" hidden="false" customHeight="true" outlineLevel="0" collapsed="false">
      <c r="B8" s="57" t="s">
        <v>100</v>
      </c>
      <c r="C8" s="58" t="s">
        <v>101</v>
      </c>
      <c r="D8" s="58"/>
      <c r="E8" s="58"/>
      <c r="F8" s="58"/>
    </row>
    <row r="9" customFormat="false" ht="12" hidden="false" customHeight="true" outlineLevel="0" collapsed="false"/>
    <row r="10" customFormat="false" ht="90" hidden="false" customHeight="true" outlineLevel="0" collapsed="false">
      <c r="B10" s="59" t="str">
        <f aca="false">"Im Berichtsjahr 2026 wurden insgesamt " &amp; COUNTA(Bewertungsmatrix!B31:B38) &amp; " Lieferanten der Lindemann Group SE einer strukturierten Bewertung unterzogen. Der durchschnittliche gewichtete Gesamtscore beträgt " &amp; ROUND(AVERAGE(Bewertungsmatrix!K31:K38),2) &amp; " auf einer Skala von 1 bis 5. "&amp; COUNTIF(Bewertungsmatrix!M31:M38,"A") &amp; " Lieferanten erreichten die Klasse A (strategische Partner), " &amp; COUNTIF(Bewertungsmatrix!M31:M38,"B") &amp; " erreichten Klasse B (akzeptables Niveau), und " &amp; COUNTIF(Bewertungsmatrix!M31:M38,"C") &amp; " fielen in Klasse C (kritisch). Für C-Lieferanten ist eine Eskalation und Definition verbindlicher Verbesserungsmaßnahmen erforderlich."</f>
        <v>Im Berichtsjahr 2026 wurden insgesamt 8 Lieferanten der Lindemann Group SE einer strukturierten Bewertung unterzogen. Der durchschnittliche gewichtete Gesamtscore beträgt 3.46 auf einer Skala von 1 bis 5. 2 Lieferanten erreichten die Klasse A (strategische Partner), 3 erreichten Klasse B (akzeptables Niveau), und 3 fielen in Klasse C (kritisch). Für C-Lieferanten ist eine Eskalation und Definition verbindlicher Verbesserungsmaßnahmen erforderlich.</v>
      </c>
      <c r="C10" s="59"/>
      <c r="D10" s="59"/>
      <c r="E10" s="59"/>
      <c r="F10" s="59"/>
    </row>
    <row r="11" customFormat="false" ht="15.75" hidden="false" customHeight="true" outlineLevel="0" collapsed="false"/>
    <row r="12" customFormat="false" ht="25.5" hidden="false" customHeight="true" outlineLevel="0" collapsed="false">
      <c r="B12" s="57" t="s">
        <v>102</v>
      </c>
      <c r="C12" s="58" t="s">
        <v>103</v>
      </c>
      <c r="D12" s="58"/>
      <c r="E12" s="58"/>
      <c r="F12" s="58"/>
    </row>
    <row r="13" customFormat="false" ht="9.75" hidden="false" customHeight="true" outlineLevel="0" collapsed="false"/>
    <row r="14" customFormat="false" ht="12" hidden="false" customHeight="true" outlineLevel="0" collapsed="false">
      <c r="B14" s="6" t="s">
        <v>104</v>
      </c>
      <c r="C14" s="6"/>
      <c r="D14" s="6" t="s">
        <v>105</v>
      </c>
      <c r="E14" s="6"/>
      <c r="F14" s="6"/>
    </row>
    <row r="15" customFormat="false" ht="37.5" hidden="false" customHeight="true" outlineLevel="0" collapsed="false">
      <c r="B15" s="60" t="n">
        <f aca="false">COUNTA(Bewertungsmatrix!B31:B38)</f>
        <v>8</v>
      </c>
      <c r="C15" s="60"/>
      <c r="D15" s="61" t="n">
        <f aca="false">ROUND(AVERAGE(Bewertungsmatrix!K31:K38),2)</f>
        <v>3.46</v>
      </c>
      <c r="E15" s="61"/>
      <c r="F15" s="61"/>
    </row>
    <row r="16" customFormat="false" ht="6" hidden="false" customHeight="true" outlineLevel="0" collapsed="false"/>
    <row r="17" customFormat="false" ht="12" hidden="false" customHeight="true" outlineLevel="0" collapsed="false">
      <c r="B17" s="6" t="s">
        <v>106</v>
      </c>
      <c r="C17" s="6"/>
      <c r="D17" s="6" t="s">
        <v>107</v>
      </c>
      <c r="E17" s="6"/>
      <c r="F17" s="6"/>
    </row>
    <row r="18" customFormat="false" ht="37.5" hidden="false" customHeight="true" outlineLevel="0" collapsed="false">
      <c r="B18" s="62" t="n">
        <f aca="false">COUNTIF(Bewertungsmatrix!M31:M38,"A")</f>
        <v>2</v>
      </c>
      <c r="C18" s="62"/>
      <c r="D18" s="63" t="n">
        <f aca="false">COUNTIF(Bewertungsmatrix!M31:M38,"C")</f>
        <v>3</v>
      </c>
      <c r="E18" s="63"/>
      <c r="F18" s="63"/>
    </row>
    <row r="19" customFormat="false" ht="15.75" hidden="false" customHeight="true" outlineLevel="0" collapsed="false"/>
    <row r="20" customFormat="false" ht="25.5" hidden="false" customHeight="true" outlineLevel="0" collapsed="false">
      <c r="B20" s="57" t="s">
        <v>108</v>
      </c>
      <c r="C20" s="58" t="s">
        <v>109</v>
      </c>
      <c r="D20" s="58"/>
      <c r="E20" s="58"/>
      <c r="F20" s="58"/>
    </row>
    <row r="21" customFormat="false" ht="21.75" hidden="false" customHeight="true" outlineLevel="0" collapsed="false">
      <c r="B21" s="15" t="s">
        <v>110</v>
      </c>
      <c r="C21" s="12" t="s">
        <v>58</v>
      </c>
      <c r="D21" s="15" t="s">
        <v>111</v>
      </c>
      <c r="E21" s="64"/>
      <c r="F21" s="15" t="s">
        <v>68</v>
      </c>
    </row>
    <row r="22" customFormat="false" ht="19.5" hidden="false" customHeight="true" outlineLevel="0" collapsed="false">
      <c r="B22" s="65" t="n">
        <v>1</v>
      </c>
      <c r="C22" s="32" t="str">
        <f aca="false">INDEX(Bewertungsmatrix!$B$31:$B$38,MATCH(LARGE(Bewertungsmatrix!$K$31:$K$38,1),Bewertungsmatrix!$K$31:$K$38,0))</f>
        <v>Stahlbau Reinhart GmbH</v>
      </c>
      <c r="D22" s="66" t="n">
        <f aca="false">LARGE(Bewertungsmatrix!$K$31:$K$38,1)</f>
        <v>4.68</v>
      </c>
      <c r="E22" s="67" t="str">
        <f aca="false">REPT("█",ROUND(D22,0))&amp;REPT("░",5-ROUND(D22,0))</f>
        <v>█████</v>
      </c>
      <c r="F22" s="68" t="str">
        <f aca="false">IF(D22&gt;=4,"A",IF(D22&gt;=3,"B","C"))</f>
        <v>A</v>
      </c>
    </row>
    <row r="23" customFormat="false" ht="19.5" hidden="false" customHeight="true" outlineLevel="0" collapsed="false">
      <c r="B23" s="69" t="n">
        <v>2</v>
      </c>
      <c r="C23" s="37" t="str">
        <f aca="false">INDEX(Bewertungsmatrix!$B$31:$B$38,MATCH(LARGE(Bewertungsmatrix!$K$31:$K$38,2),Bewertungsmatrix!$K$31:$K$38,0))</f>
        <v>Hessen Maschinenfabrik AG</v>
      </c>
      <c r="D23" s="70" t="n">
        <f aca="false">LARGE(Bewertungsmatrix!$K$31:$K$38,2)</f>
        <v>4.32</v>
      </c>
      <c r="E23" s="71" t="str">
        <f aca="false">REPT("█",ROUND(D23,0))&amp;REPT("░",5-ROUND(D23,0))</f>
        <v>████░</v>
      </c>
      <c r="F23" s="68" t="str">
        <f aca="false">IF(D23&gt;=4,"A",IF(D23&gt;=3,"B","C"))</f>
        <v>A</v>
      </c>
    </row>
    <row r="24" customFormat="false" ht="19.5" hidden="false" customHeight="true" outlineLevel="0" collapsed="false">
      <c r="B24" s="65" t="n">
        <v>3</v>
      </c>
      <c r="C24" s="32" t="str">
        <f aca="false">INDEX(Bewertungsmatrix!$B$31:$B$38,MATCH(LARGE(Bewertungsmatrix!$K$31:$K$38,3),Bewertungsmatrix!$K$31:$K$38,0))</f>
        <v>Tegernsee Industriebedarf GmbH</v>
      </c>
      <c r="D24" s="66" t="n">
        <f aca="false">LARGE(Bewertungsmatrix!$K$31:$K$38,3)</f>
        <v>3.85</v>
      </c>
      <c r="E24" s="67" t="str">
        <f aca="false">REPT("█",ROUND(D24,0))&amp;REPT("░",5-ROUND(D24,0))</f>
        <v>████░</v>
      </c>
      <c r="F24" s="68" t="str">
        <f aca="false">IF(D24&gt;=4,"A",IF(D24&gt;=3,"B","C"))</f>
        <v>B</v>
      </c>
    </row>
    <row r="25" customFormat="false" ht="19.5" hidden="false" customHeight="true" outlineLevel="0" collapsed="false">
      <c r="B25" s="69" t="n">
        <v>4</v>
      </c>
      <c r="C25" s="37" t="str">
        <f aca="false">INDEX(Bewertungsmatrix!$B$31:$B$38,MATCH(LARGE(Bewertungsmatrix!$K$31:$K$38,4),Bewertungsmatrix!$K$31:$K$38,0))</f>
        <v>Boucherie Composants SARL</v>
      </c>
      <c r="D25" s="70" t="n">
        <f aca="false">LARGE(Bewertungsmatrix!$K$31:$K$38,4)</f>
        <v>3.67</v>
      </c>
      <c r="E25" s="71" t="str">
        <f aca="false">REPT("█",ROUND(D25,0))&amp;REPT("░",5-ROUND(D25,0))</f>
        <v>████░</v>
      </c>
      <c r="F25" s="68" t="str">
        <f aca="false">IF(D25&gt;=4,"A",IF(D25&gt;=3,"B","C"))</f>
        <v>B</v>
      </c>
    </row>
    <row r="26" customFormat="false" ht="19.5" hidden="false" customHeight="true" outlineLevel="0" collapsed="false">
      <c r="B26" s="65" t="n">
        <v>5</v>
      </c>
      <c r="C26" s="32" t="str">
        <f aca="false">INDEX(Bewertungsmatrix!$B$31:$B$38,MATCH(LARGE(Bewertungsmatrix!$K$31:$K$38,5),Bewertungsmatrix!$K$31:$K$38,0))</f>
        <v>Hammerschmidt Spezialtechnik</v>
      </c>
      <c r="D26" s="66" t="n">
        <f aca="false">LARGE(Bewertungsmatrix!$K$31:$K$38,5)</f>
        <v>3.55</v>
      </c>
      <c r="E26" s="67" t="str">
        <f aca="false">REPT("█",ROUND(D26,0))&amp;REPT("░",5-ROUND(D26,0))</f>
        <v>████░</v>
      </c>
      <c r="F26" s="68" t="str">
        <f aca="false">IF(D26&gt;=4,"A",IF(D26&gt;=3,"B","C"))</f>
        <v>B</v>
      </c>
    </row>
    <row r="27" customFormat="false" ht="19.5" hidden="false" customHeight="true" outlineLevel="0" collapsed="false">
      <c r="B27" s="69" t="n">
        <v>6</v>
      </c>
      <c r="C27" s="37" t="str">
        <f aca="false">INDEX(Bewertungsmatrix!$B$31:$B$38,MATCH(LARGE(Bewertungsmatrix!$K$31:$K$38,6),Bewertungsmatrix!$K$31:$K$38,0))</f>
        <v>Castellini Lavorazioni S.r.l.</v>
      </c>
      <c r="D27" s="70" t="n">
        <f aca="false">LARGE(Bewertungsmatrix!$K$31:$K$38,6)</f>
        <v>2.64</v>
      </c>
      <c r="E27" s="71" t="str">
        <f aca="false">REPT("█",ROUND(D27,0))&amp;REPT("░",5-ROUND(D27,0))</f>
        <v>███░░</v>
      </c>
      <c r="F27" s="68" t="str">
        <f aca="false">IF(D27&gt;=4,"A",IF(D27&gt;=3,"B","C"))</f>
        <v>C</v>
      </c>
    </row>
    <row r="28" customFormat="false" ht="19.5" hidden="false" customHeight="true" outlineLevel="0" collapsed="false">
      <c r="B28" s="65" t="n">
        <v>7</v>
      </c>
      <c r="C28" s="32" t="str">
        <f aca="false">INDEX(Bewertungsmatrix!$B$31:$B$38,MATCH(LARGE(Bewertungsmatrix!$K$31:$K$38,7),Bewertungsmatrix!$K$31:$K$38,0))</f>
        <v>Vogel Industries Group GmbH</v>
      </c>
      <c r="D28" s="66" t="n">
        <f aca="false">LARGE(Bewertungsmatrix!$K$31:$K$38,7)</f>
        <v>2.62</v>
      </c>
      <c r="E28" s="67" t="str">
        <f aca="false">REPT("█",ROUND(D28,0))&amp;REPT("░",5-ROUND(D28,0))</f>
        <v>███░░</v>
      </c>
      <c r="F28" s="68" t="str">
        <f aca="false">IF(D28&gt;=4,"A",IF(D28&gt;=3,"B","C"))</f>
        <v>C</v>
      </c>
    </row>
    <row r="29" customFormat="false" ht="19.5" hidden="false" customHeight="true" outlineLevel="0" collapsed="false">
      <c r="B29" s="69" t="n">
        <v>8</v>
      </c>
      <c r="C29" s="37" t="str">
        <f aca="false">INDEX(Bewertungsmatrix!$B$31:$B$38,MATCH(LARGE(Bewertungsmatrix!$K$31:$K$38,8),Bewertungsmatrix!$K$31:$K$38,0))</f>
        <v>Nordwerk Komponenten KG</v>
      </c>
      <c r="D29" s="70" t="n">
        <f aca="false">LARGE(Bewertungsmatrix!$K$31:$K$38,8)</f>
        <v>2.33</v>
      </c>
      <c r="E29" s="71" t="str">
        <f aca="false">REPT("█",ROUND(D29,0))&amp;REPT("░",5-ROUND(D29,0))</f>
        <v>██░░░</v>
      </c>
      <c r="F29" s="68" t="str">
        <f aca="false">IF(D29&gt;=4,"A",IF(D29&gt;=3,"B","C"))</f>
        <v>C</v>
      </c>
    </row>
    <row r="30" customFormat="false" ht="15.75" hidden="false" customHeight="true" outlineLevel="0" collapsed="false"/>
    <row r="31" customFormat="false" ht="25.5" hidden="false" customHeight="true" outlineLevel="0" collapsed="false">
      <c r="B31" s="57" t="s">
        <v>112</v>
      </c>
      <c r="C31" s="58" t="s">
        <v>113</v>
      </c>
      <c r="D31" s="58"/>
      <c r="E31" s="58"/>
      <c r="F31" s="58"/>
    </row>
    <row r="32" customFormat="false" ht="24" hidden="false" customHeight="true" outlineLevel="0" collapsed="false">
      <c r="B32" s="45" t="s">
        <v>84</v>
      </c>
      <c r="C32" s="72" t="s">
        <v>114</v>
      </c>
      <c r="D32" s="72"/>
      <c r="E32" s="73" t="str">
        <f aca="false">REPT("█",COUNTIF(Bewertungsmatrix!M31:M38,"A"))</f>
        <v>██</v>
      </c>
      <c r="F32" s="74" t="n">
        <f aca="false">COUNTIF(Bewertungsmatrix!M31:M38,"A")</f>
        <v>2</v>
      </c>
    </row>
    <row r="33" customFormat="false" ht="24" hidden="false" customHeight="true" outlineLevel="0" collapsed="false">
      <c r="B33" s="49" t="s">
        <v>88</v>
      </c>
      <c r="C33" s="72" t="s">
        <v>115</v>
      </c>
      <c r="D33" s="72"/>
      <c r="E33" s="75" t="str">
        <f aca="false">REPT("█",COUNTIF(Bewertungsmatrix!M31:M38,"B"))</f>
        <v>███</v>
      </c>
      <c r="F33" s="76" t="n">
        <f aca="false">COUNTIF(Bewertungsmatrix!M31:M38,"B")</f>
        <v>3</v>
      </c>
    </row>
    <row r="34" customFormat="false" ht="24" hidden="false" customHeight="true" outlineLevel="0" collapsed="false">
      <c r="B34" s="51" t="s">
        <v>92</v>
      </c>
      <c r="C34" s="72" t="s">
        <v>116</v>
      </c>
      <c r="D34" s="72"/>
      <c r="E34" s="77" t="str">
        <f aca="false">REPT("█",COUNTIF(Bewertungsmatrix!M31:M38,"C"))</f>
        <v>███</v>
      </c>
      <c r="F34" s="78" t="n">
        <f aca="false">COUNTIF(Bewertungsmatrix!M31:M38,"C")</f>
        <v>3</v>
      </c>
    </row>
    <row r="35" customFormat="false" ht="15.75" hidden="false" customHeight="true" outlineLevel="0" collapsed="false"/>
    <row r="36" customFormat="false" ht="25.5" hidden="false" customHeight="true" outlineLevel="0" collapsed="false">
      <c r="B36" s="57" t="s">
        <v>117</v>
      </c>
      <c r="C36" s="58" t="s">
        <v>118</v>
      </c>
      <c r="D36" s="58"/>
      <c r="E36" s="58"/>
      <c r="F36" s="58"/>
    </row>
    <row r="37" customFormat="false" ht="21.75" hidden="false" customHeight="true" outlineLevel="0" collapsed="false">
      <c r="B37" s="13" t="s">
        <v>19</v>
      </c>
      <c r="C37" s="13"/>
      <c r="D37" s="15" t="s">
        <v>21</v>
      </c>
      <c r="E37" s="15" t="s">
        <v>119</v>
      </c>
      <c r="F37" s="15" t="s">
        <v>120</v>
      </c>
    </row>
    <row r="38" customFormat="false" ht="18" hidden="false" customHeight="true" outlineLevel="0" collapsed="false">
      <c r="B38" s="79" t="s">
        <v>24</v>
      </c>
      <c r="C38" s="79"/>
      <c r="D38" s="80" t="n">
        <f aca="false">Bewertungsmatrix!K17</f>
        <v>0.22</v>
      </c>
      <c r="E38" s="81" t="n">
        <f aca="false">Bewertungsmatrix!C39</f>
        <v>3.75</v>
      </c>
      <c r="F38" s="67" t="str">
        <f aca="false">REPT("█",ROUND(Bewertungsmatrix!C39,0))&amp;REPT("░",5-ROUND(Bewertungsmatrix!C39,0))</f>
        <v>████░</v>
      </c>
    </row>
    <row r="39" customFormat="false" ht="18" hidden="false" customHeight="true" outlineLevel="0" collapsed="false">
      <c r="B39" s="72" t="s">
        <v>28</v>
      </c>
      <c r="C39" s="72"/>
      <c r="D39" s="82" t="n">
        <f aca="false">Bewertungsmatrix!K18</f>
        <v>0.18</v>
      </c>
      <c r="E39" s="83" t="n">
        <f aca="false">Bewertungsmatrix!D39</f>
        <v>3.25</v>
      </c>
      <c r="F39" s="71" t="str">
        <f aca="false">REPT("█",ROUND(Bewertungsmatrix!D39,0))&amp;REPT("░",5-ROUND(Bewertungsmatrix!D39,0))</f>
        <v>███░░</v>
      </c>
    </row>
    <row r="40" customFormat="false" ht="18" hidden="false" customHeight="true" outlineLevel="0" collapsed="false">
      <c r="B40" s="79" t="s">
        <v>32</v>
      </c>
      <c r="C40" s="79"/>
      <c r="D40" s="80" t="n">
        <f aca="false">Bewertungsmatrix!K19</f>
        <v>0.15</v>
      </c>
      <c r="E40" s="81" t="n">
        <f aca="false">Bewertungsmatrix!E39</f>
        <v>3.5</v>
      </c>
      <c r="F40" s="67" t="str">
        <f aca="false">REPT("█",ROUND(Bewertungsmatrix!E39,0))&amp;REPT("░",5-ROUND(Bewertungsmatrix!E39,0))</f>
        <v>████░</v>
      </c>
    </row>
    <row r="41" customFormat="false" ht="18" hidden="false" customHeight="true" outlineLevel="0" collapsed="false">
      <c r="B41" s="72" t="s">
        <v>36</v>
      </c>
      <c r="C41" s="72"/>
      <c r="D41" s="82" t="n">
        <f aca="false">Bewertungsmatrix!K20</f>
        <v>0.1</v>
      </c>
      <c r="E41" s="83" t="n">
        <f aca="false">Bewertungsmatrix!F39</f>
        <v>3.375</v>
      </c>
      <c r="F41" s="71" t="str">
        <f aca="false">REPT("█",ROUND(Bewertungsmatrix!F39,0))&amp;REPT("░",5-ROUND(Bewertungsmatrix!F39,0))</f>
        <v>███░░</v>
      </c>
    </row>
    <row r="42" customFormat="false" ht="18" hidden="false" customHeight="true" outlineLevel="0" collapsed="false">
      <c r="B42" s="79" t="s">
        <v>39</v>
      </c>
      <c r="C42" s="79"/>
      <c r="D42" s="80" t="n">
        <f aca="false">Bewertungsmatrix!K21</f>
        <v>0.1</v>
      </c>
      <c r="E42" s="81" t="n">
        <f aca="false">Bewertungsmatrix!G39</f>
        <v>3.625</v>
      </c>
      <c r="F42" s="67" t="str">
        <f aca="false">REPT("█",ROUND(Bewertungsmatrix!G39,0))&amp;REPT("░",5-ROUND(Bewertungsmatrix!G39,0))</f>
        <v>████░</v>
      </c>
    </row>
    <row r="43" customFormat="false" ht="18" hidden="false" customHeight="true" outlineLevel="0" collapsed="false">
      <c r="B43" s="72" t="s">
        <v>43</v>
      </c>
      <c r="C43" s="72"/>
      <c r="D43" s="82" t="n">
        <f aca="false">Bewertungsmatrix!K22</f>
        <v>0.1</v>
      </c>
      <c r="E43" s="83" t="n">
        <f aca="false">Bewertungsmatrix!H39</f>
        <v>3.25</v>
      </c>
      <c r="F43" s="71" t="str">
        <f aca="false">REPT("█",ROUND(Bewertungsmatrix!H39,0))&amp;REPT("░",5-ROUND(Bewertungsmatrix!H39,0))</f>
        <v>███░░</v>
      </c>
    </row>
    <row r="44" customFormat="false" ht="18" hidden="false" customHeight="true" outlineLevel="0" collapsed="false">
      <c r="B44" s="79" t="s">
        <v>47</v>
      </c>
      <c r="C44" s="79"/>
      <c r="D44" s="80" t="n">
        <f aca="false">Bewertungsmatrix!K23</f>
        <v>0.08</v>
      </c>
      <c r="E44" s="81" t="n">
        <f aca="false">Bewertungsmatrix!I39</f>
        <v>3.375</v>
      </c>
      <c r="F44" s="67" t="str">
        <f aca="false">REPT("█",ROUND(Bewertungsmatrix!I39,0))&amp;REPT("░",5-ROUND(Bewertungsmatrix!I39,0))</f>
        <v>███░░</v>
      </c>
    </row>
    <row r="45" customFormat="false" ht="18" hidden="false" customHeight="true" outlineLevel="0" collapsed="false">
      <c r="B45" s="72" t="s">
        <v>51</v>
      </c>
      <c r="C45" s="72"/>
      <c r="D45" s="82" t="n">
        <f aca="false">Bewertungsmatrix!K24</f>
        <v>0.07</v>
      </c>
      <c r="E45" s="83" t="n">
        <f aca="false">Bewertungsmatrix!J39</f>
        <v>3.25</v>
      </c>
      <c r="F45" s="71" t="str">
        <f aca="false">REPT("█",ROUND(Bewertungsmatrix!J39,0))&amp;REPT("░",5-ROUND(Bewertungsmatrix!J39,0))</f>
        <v>███░░</v>
      </c>
    </row>
    <row r="46" customFormat="false" ht="15.75" hidden="false" customHeight="true" outlineLevel="0" collapsed="false"/>
    <row r="47" customFormat="false" ht="25.5" hidden="false" customHeight="true" outlineLevel="0" collapsed="false">
      <c r="B47" s="57" t="s">
        <v>121</v>
      </c>
      <c r="C47" s="58" t="s">
        <v>122</v>
      </c>
      <c r="D47" s="58"/>
      <c r="E47" s="58"/>
      <c r="F47" s="58"/>
    </row>
    <row r="48" customFormat="false" ht="27.75" hidden="false" customHeight="true" outlineLevel="0" collapsed="false">
      <c r="B48" s="47" t="s">
        <v>123</v>
      </c>
      <c r="C48" s="47"/>
      <c r="D48" s="47"/>
      <c r="E48" s="47"/>
      <c r="F48" s="47"/>
    </row>
    <row r="49" customFormat="false" ht="27.75" hidden="false" customHeight="true" outlineLevel="0" collapsed="false">
      <c r="B49" s="47" t="s">
        <v>124</v>
      </c>
      <c r="C49" s="47"/>
      <c r="D49" s="47"/>
      <c r="E49" s="47"/>
      <c r="F49" s="47"/>
    </row>
    <row r="50" customFormat="false" ht="27.75" hidden="false" customHeight="true" outlineLevel="0" collapsed="false">
      <c r="B50" s="47" t="s">
        <v>125</v>
      </c>
      <c r="C50" s="47"/>
      <c r="D50" s="47"/>
      <c r="E50" s="47"/>
      <c r="F50" s="47"/>
    </row>
    <row r="51" customFormat="false" ht="27.75" hidden="false" customHeight="true" outlineLevel="0" collapsed="false">
      <c r="B51" s="47" t="s">
        <v>126</v>
      </c>
      <c r="C51" s="47"/>
      <c r="D51" s="47"/>
      <c r="E51" s="47"/>
      <c r="F51" s="47"/>
    </row>
    <row r="52" customFormat="false" ht="27.75" hidden="false" customHeight="true" outlineLevel="0" collapsed="false">
      <c r="B52" s="47" t="s">
        <v>127</v>
      </c>
      <c r="C52" s="47"/>
      <c r="D52" s="47"/>
      <c r="E52" s="47"/>
      <c r="F52" s="47"/>
    </row>
    <row r="53" customFormat="false" ht="27.75" hidden="false" customHeight="true" outlineLevel="0" collapsed="false">
      <c r="B53" s="47" t="s">
        <v>128</v>
      </c>
      <c r="C53" s="47"/>
      <c r="D53" s="47"/>
      <c r="E53" s="47"/>
      <c r="F53" s="47"/>
    </row>
    <row r="55" customFormat="false" ht="1.5" hidden="false" customHeight="true" outlineLevel="0" collapsed="false">
      <c r="B55" s="1"/>
      <c r="C55" s="1"/>
      <c r="D55" s="1"/>
      <c r="E55" s="1"/>
      <c r="F55" s="1"/>
    </row>
    <row r="56" customFormat="false" ht="18" hidden="false" customHeight="true" outlineLevel="0" collapsed="false">
      <c r="B56" s="84" t="s">
        <v>129</v>
      </c>
      <c r="C56" s="84"/>
      <c r="D56" s="84"/>
      <c r="E56" s="84"/>
      <c r="F56" s="84"/>
    </row>
  </sheetData>
  <mergeCells count="38">
    <mergeCell ref="B3:D3"/>
    <mergeCell ref="E3:F3"/>
    <mergeCell ref="B4:F4"/>
    <mergeCell ref="B5:F5"/>
    <mergeCell ref="C8:F8"/>
    <mergeCell ref="B10:F10"/>
    <mergeCell ref="C12:F12"/>
    <mergeCell ref="B14:C14"/>
    <mergeCell ref="D14:F14"/>
    <mergeCell ref="B15:C15"/>
    <mergeCell ref="D15:F15"/>
    <mergeCell ref="B17:C17"/>
    <mergeCell ref="D17:F17"/>
    <mergeCell ref="B18:C18"/>
    <mergeCell ref="D18:F18"/>
    <mergeCell ref="C20:F20"/>
    <mergeCell ref="C31:F31"/>
    <mergeCell ref="C32:D32"/>
    <mergeCell ref="C33:D33"/>
    <mergeCell ref="C34:D34"/>
    <mergeCell ref="C36:F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C47:F47"/>
    <mergeCell ref="B48:F48"/>
    <mergeCell ref="B49:F49"/>
    <mergeCell ref="B50:F50"/>
    <mergeCell ref="B51:F51"/>
    <mergeCell ref="B52:F52"/>
    <mergeCell ref="B53:F53"/>
    <mergeCell ref="B56:F56"/>
  </mergeCells>
  <conditionalFormatting sqref="D22:D29">
    <cfRule type="dataBar" priority="2">
      <dataBar showValue="1" minLength="10" maxLength="90">
        <cfvo type="num" val="1"/>
        <cfvo type="num" val="5"/>
        <color rgb="FF7A3E14"/>
      </dataBar>
      <extLst>
        <ext xmlns:x14="http://schemas.microsoft.com/office/spreadsheetml/2009/9/main" uri="{B025F937-C7B1-47D3-B67F-A62EFF666E3E}">
          <x14:id>{CDEBDFCC-3EFB-46C1-BA41-FF9EA357C5E7}</x14:id>
        </ext>
      </extLst>
    </cfRule>
  </conditionalFormatting>
  <conditionalFormatting sqref="F22:F29">
    <cfRule type="cellIs" priority="3" operator="equal" aboveAverage="0" equalAverage="0" bottom="0" percent="0" rank="0" text="" dxfId="4">
      <formula>"A"</formula>
    </cfRule>
    <cfRule type="cellIs" priority="4" operator="equal" aboveAverage="0" equalAverage="0" bottom="0" percent="0" rank="0" text="" dxfId="5">
      <formula>"B"</formula>
    </cfRule>
    <cfRule type="cellIs" priority="5" operator="equal" aboveAverage="0" equalAverage="0" bottom="0" percent="0" rank="0" text="" dxfId="6">
      <formula>"C"</formula>
    </cfRule>
  </conditionalFormatting>
  <printOptions headings="false" gridLines="false" gridLinesSet="true" horizontalCentered="true" verticalCentered="false"/>
  <pageMargins left="0.4" right="0.4" top="0.4" bottom="0.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EBDFCC-3EFB-46C1-BA41-FF9EA357C5E7}">
            <x14:dataBar minLength="10" maxLength="90" axisPosition="none" gradient="true">
              <x14:cfvo type="num">
                <xm:f>1</xm:f>
              </x14:cfvo>
              <x14:cfvo type="num">
                <xm:f>5</xm:f>
              </x14:cfvo>
              <x14:negativeFillColor rgb="FF7A3E14"/>
              <x14:axisColor rgb="FF000000"/>
            </x14:dataBar>
          </x14:cfRule>
          <xm:sqref>D22:D29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2026-06-21T15:36:37Z</dcterms:created>
  <dc:creator>openpyxl</dc:creator>
  <dc:description/>
  <dc:language>en-US</dc:language>
  <cp:lastModifiedBy/>
  <dcterms:modified xsi:type="dcterms:W3CDTF">2026-06-21T15:36:38Z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