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wertungsmatrix" sheetId="1" state="visible" r:id="rId3"/>
    <sheet name="Auswertung &amp; Ranking" sheetId="2" state="visible" r:id="rId4"/>
  </sheets>
  <definedNames>
    <definedName function="false" hidden="false" localSheetId="0" name="_xlnm.Print_Area" vbProcedure="false">Bewertungsmatrix!$A$1:$N$42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<sst xmlns="http://schemas.openxmlformats.org/spreadsheetml/2006/main" count="132" uniqueCount="116">
  <si>
    <t xml:space="preserve">LIEFERANTENBEWERTUNG</t>
  </si>
  <si>
    <t xml:space="preserve">Strukturierte Bewertung und Klassifizierung externer Anbieter  ·  Bewertungsperiode 2026</t>
  </si>
  <si>
    <t xml:space="preserve">Unternehmen:</t>
  </si>
  <si>
    <t xml:space="preserve">Beispiel Industriebedarf GmbH</t>
  </si>
  <si>
    <t xml:space="preserve">Periode:</t>
  </si>
  <si>
    <t xml:space="preserve">01/2026 – 12/2026</t>
  </si>
  <si>
    <t xml:space="preserve">Ersteller:</t>
  </si>
  <si>
    <t xml:space="preserve">M. Schmidt, Einkauf</t>
  </si>
  <si>
    <t xml:space="preserve">Stand:</t>
  </si>
  <si>
    <t xml:space="preserve">Skala:</t>
  </si>
  <si>
    <t xml:space="preserve">1 (ungenügend) – 5 (sehr gut)</t>
  </si>
  <si>
    <t xml:space="preserve">▌  1. BEWERTUNGSKRITERIEN &amp; GEWICHTUNG</t>
  </si>
  <si>
    <t xml:space="preserve">Die Summe der Gewichtungen muss 100 % ergeben. Kriterien und Gewichtungen können an die Unternehmens- und Branchenanforderungen angepasst werden.</t>
  </si>
  <si>
    <t xml:space="preserve">Kategorie</t>
  </si>
  <si>
    <t xml:space="preserve">Kriterium</t>
  </si>
  <si>
    <t xml:space="preserve">Beschreibung</t>
  </si>
  <si>
    <t xml:space="preserve">Gewichtung</t>
  </si>
  <si>
    <t xml:space="preserve">Qualität</t>
  </si>
  <si>
    <t xml:space="preserve">Produktqualität</t>
  </si>
  <si>
    <t xml:space="preserve">Konformität zu Spezifikation, Erstmusterprüfung, Wareneingangskontrolle</t>
  </si>
  <si>
    <t xml:space="preserve">K1</t>
  </si>
  <si>
    <t xml:space="preserve">PPM-Rate / Reklamationen</t>
  </si>
  <si>
    <t xml:space="preserve">Fehlerquote in Teilen pro Million, Anzahl Reklamationen pro Periode</t>
  </si>
  <si>
    <t xml:space="preserve">K2</t>
  </si>
  <si>
    <t xml:space="preserve">Liefertreue</t>
  </si>
  <si>
    <t xml:space="preserve">Termintreue</t>
  </si>
  <si>
    <t xml:space="preserve">Anteil pünktlicher Lieferungen, Einhaltung vereinbarter Liefertermine</t>
  </si>
  <si>
    <t xml:space="preserve">K3</t>
  </si>
  <si>
    <t xml:space="preserve">Mengentreue</t>
  </si>
  <si>
    <t xml:space="preserve">Vollständigkeit der Lieferung, korrekte Liefermengen ohne Unter-/Überlieferung</t>
  </si>
  <si>
    <t xml:space="preserve">K4</t>
  </si>
  <si>
    <t xml:space="preserve">Kosten</t>
  </si>
  <si>
    <t xml:space="preserve">Preisniveau</t>
  </si>
  <si>
    <t xml:space="preserve">Wettbewerbsfähigkeit der Preise, Preisstabilität, Zahlungskonditionen</t>
  </si>
  <si>
    <t xml:space="preserve">K5</t>
  </si>
  <si>
    <t xml:space="preserve">Service</t>
  </si>
  <si>
    <t xml:space="preserve">Kommunikation &amp; Reaktion</t>
  </si>
  <si>
    <t xml:space="preserve">Erreichbarkeit, Reaktionszeit auf Anfragen, Qualität der Kommunikation</t>
  </si>
  <si>
    <t xml:space="preserve">K6</t>
  </si>
  <si>
    <t xml:space="preserve">Flexibilität</t>
  </si>
  <si>
    <t xml:space="preserve">Anpassungsfähigkeit</t>
  </si>
  <si>
    <t xml:space="preserve">Reaktion auf kurzfristige Änderungen, Mengen- und Terminflexibilität</t>
  </si>
  <si>
    <t xml:space="preserve">K7</t>
  </si>
  <si>
    <t xml:space="preserve">Nachhaltigkeit</t>
  </si>
  <si>
    <t xml:space="preserve">Umwelt-/Sozialstandards</t>
  </si>
  <si>
    <t xml:space="preserve">Zertifizierungen (ISO 14001, SA 8000), ökologische und soziale Verantwortung</t>
  </si>
  <si>
    <t xml:space="preserve">K8</t>
  </si>
  <si>
    <t xml:space="preserve">Summe Gewichtung (muss 100 % ergeben)</t>
  </si>
  <si>
    <t xml:space="preserve">▌  2. BEWERTUNGSMATRIX  ·  Skala 1 = ungenügend, 5 = sehr gut</t>
  </si>
  <si>
    <t xml:space="preserve">Bewertung jedes Lieferanten pro Kriterium von 1 (schlechtester Wert) bis 5 (bester Wert). Gewichteter Score, Erfüllungsgrad und Klasse werden automatisch berechnet.</t>
  </si>
  <si>
    <t xml:space="preserve">Lieferant</t>
  </si>
  <si>
    <t xml:space="preserve">PPM-Rate</t>
  </si>
  <si>
    <t xml:space="preserve">Termin</t>
  </si>
  <si>
    <t xml:space="preserve">Menge</t>
  </si>
  <si>
    <t xml:space="preserve">Preis</t>
  </si>
  <si>
    <t xml:space="preserve">Flex.</t>
  </si>
  <si>
    <t xml:space="preserve">Nachhalt.</t>
  </si>
  <si>
    <t xml:space="preserve">Score</t>
  </si>
  <si>
    <t xml:space="preserve">Erfüllung</t>
  </si>
  <si>
    <t xml:space="preserve">Klasse</t>
  </si>
  <si>
    <t xml:space="preserve">Gewichtung %</t>
  </si>
  <si>
    <t xml:space="preserve">Nordstahl Komponenten GmbH</t>
  </si>
  <si>
    <t xml:space="preserve">PräzisionsTechnik Süd AG</t>
  </si>
  <si>
    <t xml:space="preserve">Vector Logistik &amp; Service GmbH</t>
  </si>
  <si>
    <t xml:space="preserve">Helix Materialien AG</t>
  </si>
  <si>
    <t xml:space="preserve">Brückner Industriebedarf KG</t>
  </si>
  <si>
    <t xml:space="preserve">Falkenried Zulieferer GmbH</t>
  </si>
  <si>
    <t xml:space="preserve">Westmark Fertigung GmbH</t>
  </si>
  <si>
    <t xml:space="preserve">Eichinger Spezialteile</t>
  </si>
  <si>
    <t xml:space="preserve">Ø pro Kriterium</t>
  </si>
  <si>
    <t xml:space="preserve">▌  3. KLASSIFIZIERUNG &amp; SCHWELLENWERTE</t>
  </si>
  <si>
    <t xml:space="preserve">Score-Bereich</t>
  </si>
  <si>
    <t xml:space="preserve">Bedeutung / Handlungsempfehlung</t>
  </si>
  <si>
    <t xml:space="preserve">Anzahl</t>
  </si>
  <si>
    <t xml:space="preserve">A</t>
  </si>
  <si>
    <t xml:space="preserve">4,00 – 5,00</t>
  </si>
  <si>
    <t xml:space="preserve">80 – 100 %</t>
  </si>
  <si>
    <t xml:space="preserve">Strategischer Partner. Langfristige Zusammenarbeit, Bevorzugung bei Neuvergaben.</t>
  </si>
  <si>
    <t xml:space="preserve">B</t>
  </si>
  <si>
    <t xml:space="preserve">3,00 – 3,99</t>
  </si>
  <si>
    <t xml:space="preserve">60 – 79 %</t>
  </si>
  <si>
    <t xml:space="preserve">Akzeptabel. Regelmäßige Überwachung, Verbesserungspotenziale ansprechen.</t>
  </si>
  <si>
    <t xml:space="preserve">C</t>
  </si>
  <si>
    <t xml:space="preserve">&lt; 3,00</t>
  </si>
  <si>
    <t xml:space="preserve">&lt; 60 %</t>
  </si>
  <si>
    <t xml:space="preserve">Kritisch. Eskalation, definierte Verbesserungsmaßnahmen oder Substitution.</t>
  </si>
  <si>
    <t xml:space="preserve">Hinweis: Blaue Zellen sind Eingabefelder. Score, Erfüllungsgrad und Klasse werden automatisch berechnet. Die Auswertung mit Ranking, Kennzahlen und Schwächen pro Kriterium befindet sich auf dem Sheet „Auswertung &amp; Ranking“.</t>
  </si>
  <si>
    <t xml:space="preserve">AUSWERTUNG &amp; RANKING</t>
  </si>
  <si>
    <t xml:space="preserve">Kennzahlen, Ranking und Schwächen pro Kriterium der Bewertungsperiode 2026</t>
  </si>
  <si>
    <t xml:space="preserve">▌  KENNZAHLEN</t>
  </si>
  <si>
    <t xml:space="preserve">Anzahl Lieferanten</t>
  </si>
  <si>
    <t xml:space="preserve">Ø Gesamtscore</t>
  </si>
  <si>
    <t xml:space="preserve">A-Lieferanten (Top)</t>
  </si>
  <si>
    <t xml:space="preserve">C-Lieferanten (Risiko)</t>
  </si>
  <si>
    <t xml:space="preserve">▌  RANKING NACH GEWICHTETEM SCORE</t>
  </si>
  <si>
    <t xml:space="preserve">Rang</t>
  </si>
  <si>
    <t xml:space="preserve">▌  KLASSENVERTEILUNG</t>
  </si>
  <si>
    <t xml:space="preserve">Strategische Partner</t>
  </si>
  <si>
    <t xml:space="preserve">Akzeptable Lieferanten</t>
  </si>
  <si>
    <t xml:space="preserve">Risiko / Entwicklung</t>
  </si>
  <si>
    <t xml:space="preserve">▌  DURCHSCHNITT PRO KRITERIUM</t>
  </si>
  <si>
    <t xml:space="preserve">Ø Score</t>
  </si>
  <si>
    <t xml:space="preserve">Schwächen / Stärke</t>
  </si>
  <si>
    <t xml:space="preserve">Qualität (Produktqualität)</t>
  </si>
  <si>
    <t xml:space="preserve">Qualität (PPM / Reklamationen)</t>
  </si>
  <si>
    <t xml:space="preserve">Liefertreue (Termintreue)</t>
  </si>
  <si>
    <t xml:space="preserve">Liefertreue (Mengentreue)</t>
  </si>
  <si>
    <t xml:space="preserve">Kosten (Preisniveau)</t>
  </si>
  <si>
    <t xml:space="preserve">Service (Kommunikation)</t>
  </si>
  <si>
    <t xml:space="preserve">▌  HANDLUNGSEMPFEHLUNGEN &amp; METHODIK</t>
  </si>
  <si>
    <t xml:space="preserve">•  A-Lieferanten: Langfristige Bindung sichern, Volumen ausbauen, in strategische Entwicklung einbeziehen.</t>
  </si>
  <si>
    <t xml:space="preserve">•  B-Lieferanten: Halbjährliche Bewertung, gezielte Entwicklungsmaßnahmen bei Schwächen.</t>
  </si>
  <si>
    <t xml:space="preserve">•  C-Lieferanten: Eskalation einleiten – verbindliche Verbesserungspläne, Audit oder Substitution.</t>
  </si>
  <si>
    <t xml:space="preserve">•  Gewichtungen sollten regelmäßig (jährlich) geprüft und an die Strategie angepasst werden.</t>
  </si>
  <si>
    <t xml:space="preserve">•  Bewertungsergebnisse an die Lieferanten kommunizieren – Grundlage für Partnerschaft und Verbesserung.</t>
  </si>
  <si>
    <t xml:space="preserve">•  Norm-Hinweis: ISO 9001 Abschnitt 8.4 fordert dokumentierte Bewertung externer Anbieter.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</si>
</sst>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%"/>
    <numFmt numFmtId="166" formatCode="0%"/>
    <numFmt numFmtId="167" formatCode="0"/>
    <numFmt numFmtId="168" formatCode="0.00"/>
    <numFmt numFmtId="169" formatCode="General"/>
  </numFmts>
  <fonts count="3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i val="true"/>
      <sz val="11"/>
      <color rgb="FFC9C9C0"/>
      <name val="Calibri"/>
      <family val="0"/>
      <charset val="1"/>
    </font>
    <font>
      <b val="true"/>
      <sz val="9"/>
      <color rgb="FF6B6660"/>
      <name val="Calibri"/>
      <family val="0"/>
      <charset val="1"/>
    </font>
    <font>
      <sz val="10"/>
      <color rgb="FF1F4E79"/>
      <name val="Calibri"/>
      <family val="0"/>
      <charset val="1"/>
    </font>
    <font>
      <i val="true"/>
      <sz val="10"/>
      <color rgb="FF1A1A1A"/>
      <name val="Calibri"/>
      <family val="0"/>
      <charset val="1"/>
    </font>
    <font>
      <b val="true"/>
      <sz val="11.5"/>
      <color rgb="FFB8762D"/>
      <name val="Calibri"/>
      <family val="0"/>
      <charset val="1"/>
    </font>
    <font>
      <i val="true"/>
      <sz val="9"/>
      <color rgb="FF6B666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B8762D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9.5"/>
      <color rgb="FF6B6660"/>
      <name val="Calibri"/>
      <family val="0"/>
      <charset val="1"/>
    </font>
    <font>
      <b val="true"/>
      <sz val="11"/>
      <color rgb="FF1F4E79"/>
      <name val="Calibri"/>
      <family val="0"/>
      <charset val="1"/>
    </font>
    <font>
      <b val="true"/>
      <sz val="12"/>
      <color rgb="FF8C5A1F"/>
      <name val="Calibri"/>
      <family val="0"/>
      <charset val="1"/>
    </font>
    <font>
      <b val="true"/>
      <sz val="14"/>
      <color rgb="FF2D5A3F"/>
      <name val="Calibri"/>
      <family val="0"/>
      <charset val="1"/>
    </font>
    <font>
      <b val="true"/>
      <i val="true"/>
      <sz val="9"/>
      <color rgb="FF6B6660"/>
      <name val="Calibri"/>
      <family val="0"/>
      <charset val="1"/>
    </font>
    <font>
      <b val="true"/>
      <i val="true"/>
      <sz val="9"/>
      <color rgb="FF8C5A1F"/>
      <name val="Calibri"/>
      <family val="0"/>
      <charset val="1"/>
    </font>
    <font>
      <b val="true"/>
      <sz val="11"/>
      <color rgb="FF1A1A1A"/>
      <name val="Calibri"/>
      <family val="0"/>
      <charset val="1"/>
    </font>
    <font>
      <b val="true"/>
      <sz val="12"/>
      <color rgb="FF1A1A1A"/>
      <name val="Calibri"/>
      <family val="0"/>
      <charset val="1"/>
    </font>
    <font>
      <b val="true"/>
      <i val="true"/>
      <sz val="10"/>
      <color rgb="FF8C5A1F"/>
      <name val="Calibri"/>
      <family val="0"/>
      <charset val="1"/>
    </font>
    <font>
      <b val="true"/>
      <i val="true"/>
      <sz val="11"/>
      <color rgb="FF8C5A1F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4"/>
      <color rgb="FF9C7028"/>
      <name val="Calibri"/>
      <family val="0"/>
      <charset val="1"/>
    </font>
    <font>
      <b val="true"/>
      <sz val="14"/>
      <color rgb="FF8C3F38"/>
      <name val="Calibri"/>
      <family val="0"/>
      <charset val="1"/>
    </font>
    <font>
      <b val="true"/>
      <sz val="20"/>
      <color rgb="FFFFFFFF"/>
      <name val="Calibri"/>
      <family val="0"/>
      <charset val="1"/>
    </font>
    <font>
      <b val="true"/>
      <sz val="22"/>
      <color rgb="FF1A1A1A"/>
      <name val="Calibri"/>
      <family val="0"/>
      <charset val="1"/>
    </font>
    <font>
      <b val="true"/>
      <sz val="22"/>
      <color rgb="FF8C5A1F"/>
      <name val="Calibri"/>
      <family val="0"/>
      <charset val="1"/>
    </font>
    <font>
      <b val="true"/>
      <sz val="22"/>
      <color rgb="FF2D5A3F"/>
      <name val="Calibri"/>
      <family val="0"/>
      <charset val="1"/>
    </font>
    <font>
      <b val="true"/>
      <sz val="22"/>
      <color rgb="FF8C3F38"/>
      <name val="Calibri"/>
      <family val="0"/>
      <charset val="1"/>
    </font>
    <font>
      <b val="true"/>
      <sz val="11"/>
      <color rgb="FF8C5A1F"/>
      <name val="Calibri"/>
      <family val="0"/>
      <charset val="1"/>
    </font>
    <font>
      <sz val="12"/>
      <color rgb="FF2D5A3F"/>
      <name val="Calibri"/>
      <family val="0"/>
      <charset val="1"/>
    </font>
    <font>
      <sz val="12"/>
      <color rgb="FF9C7028"/>
      <name val="Calibri"/>
      <family val="0"/>
      <charset val="1"/>
    </font>
    <font>
      <sz val="12"/>
      <color rgb="FF8C3F38"/>
      <name val="Calibri"/>
      <family val="0"/>
      <charset val="1"/>
    </font>
    <font>
      <sz val="10"/>
      <color rgb="FF6B6660"/>
      <name val="Calibri"/>
      <family val="0"/>
      <charset val="1"/>
    </font>
    <font>
      <sz val="12"/>
      <color rgb="FFB8762D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D3D"/>
        <bgColor rgb="FF2D5A3F"/>
      </patternFill>
    </fill>
    <fill>
      <patternFill patternType="solid">
        <fgColor rgb="FFB8762D"/>
        <bgColor rgb="FF9C7028"/>
      </patternFill>
    </fill>
    <fill>
      <patternFill patternType="solid">
        <fgColor rgb="FFF4EFE2"/>
        <bgColor rgb="FFFAF6EE"/>
      </patternFill>
    </fill>
    <fill>
      <patternFill patternType="solid">
        <fgColor rgb="FFFAF6EE"/>
        <bgColor rgb="FFF4EFE2"/>
      </patternFill>
    </fill>
    <fill>
      <patternFill patternType="solid">
        <fgColor rgb="FFF0E5CC"/>
        <bgColor rgb="FFF2E3C7"/>
      </patternFill>
    </fill>
    <fill>
      <patternFill patternType="solid">
        <fgColor rgb="FFDCE8DD"/>
        <bgColor rgb="FFF0E5CC"/>
      </patternFill>
    </fill>
    <fill>
      <patternFill patternType="solid">
        <fgColor rgb="FFF2E3C7"/>
        <bgColor rgb="FFF0E5CC"/>
      </patternFill>
    </fill>
    <fill>
      <patternFill patternType="solid">
        <fgColor rgb="FFEBD0CC"/>
        <bgColor rgb="FFF2E3C7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B8762D"/>
      </bottom>
      <diagonal/>
    </border>
    <border diagonalUp="false" diagonalDown="false">
      <left style="hair">
        <color rgb="FFC9C3BC"/>
      </left>
      <right style="hair">
        <color rgb="FFC9C3BC"/>
      </right>
      <top style="hair">
        <color rgb="FFC9C3BC"/>
      </top>
      <bottom style="hair">
        <color rgb="FFC9C3B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3" fillId="5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5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5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6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6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6" fontId="19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7" fontId="1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7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8" fontId="22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3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3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17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5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6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28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29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30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31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25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26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3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3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7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3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3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name val="Calibri"/>
        <charset val="1"/>
        <family val="0"/>
        <b val="1"/>
        <color rgb="FF8C3F38"/>
        <sz val="14"/>
      </font>
    </dxf>
    <dxf>
      <font>
        <name val="Calibri"/>
        <charset val="1"/>
        <family val="0"/>
        <b val="1"/>
        <color rgb="FF2D5A3F"/>
        <sz val="12"/>
      </font>
      <fill>
        <patternFill>
          <bgColor rgb="FFDCE8DD"/>
        </patternFill>
      </fill>
    </dxf>
    <dxf>
      <font>
        <name val="Calibri"/>
        <charset val="1"/>
        <family val="0"/>
        <b val="1"/>
        <color rgb="FF9C7028"/>
        <sz val="12"/>
      </font>
      <fill>
        <patternFill>
          <bgColor rgb="FFF2E3C7"/>
        </patternFill>
      </fill>
    </dxf>
    <dxf>
      <font>
        <name val="Calibri"/>
        <charset val="1"/>
        <family val="0"/>
        <b val="1"/>
        <color rgb="FF8C3F38"/>
        <sz val="12"/>
      </font>
      <fill>
        <patternFill>
          <bgColor rgb="FFEBD0CC"/>
        </patternFill>
      </fill>
    </dxf>
    <dxf>
      <font>
        <name val="Calibri"/>
        <charset val="1"/>
        <family val="0"/>
        <b val="1"/>
        <color rgb="FF2D5A3F"/>
        <sz val="11"/>
      </font>
      <fill>
        <patternFill>
          <bgColor rgb="FFDCE8DD"/>
        </patternFill>
      </fill>
    </dxf>
    <dxf>
      <font>
        <name val="Calibri"/>
        <charset val="1"/>
        <family val="0"/>
        <b val="1"/>
        <color rgb="FF9C7028"/>
        <sz val="11"/>
      </font>
      <fill>
        <patternFill>
          <bgColor rgb="FFF2E3C7"/>
        </patternFill>
      </fill>
    </dxf>
    <dxf>
      <font>
        <name val="Calibri"/>
        <charset val="1"/>
        <family val="0"/>
        <b val="1"/>
        <color rgb="FF8C3F38"/>
        <sz val="11"/>
      </font>
      <fill>
        <patternFill>
          <bgColor rgb="FFEBD0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7028"/>
      <rgbColor rgb="FF800080"/>
      <rgbColor rgb="FF008080"/>
      <rgbColor rgb="FFC9C3BC"/>
      <rgbColor rgb="FFB8762D"/>
      <rgbColor rgb="FF9999FF"/>
      <rgbColor rgb="FF8C3F38"/>
      <rgbColor rgb="FFFAF6EE"/>
      <rgbColor rgb="FFF4EFE2"/>
      <rgbColor rgb="FF660066"/>
      <rgbColor rgb="FFFF8080"/>
      <rgbColor rgb="FF0066CC"/>
      <rgbColor rgb="FFC9C9C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E5CC"/>
      <rgbColor rgb="FFDCE8DD"/>
      <rgbColor rgb="FFF2E3C7"/>
      <rgbColor rgb="FF99CCFF"/>
      <rgbColor rgb="FFFF99CC"/>
      <rgbColor rgb="FFCC99FF"/>
      <rgbColor rgb="FFEBD0CC"/>
      <rgbColor rgb="FF3366FF"/>
      <rgbColor rgb="FF33CCCC"/>
      <rgbColor rgb="FF99CC00"/>
      <rgbColor rgb="FFFFCC00"/>
      <rgbColor rgb="FFFF9900"/>
      <rgbColor rgb="FFFF6600"/>
      <rgbColor rgb="FF6B6660"/>
      <rgbColor rgb="FF969696"/>
      <rgbColor rgb="FF2D5A3F"/>
      <rgbColor rgb="FF339966"/>
      <rgbColor rgb="FF003300"/>
      <rgbColor rgb="FF1A1A1A"/>
      <rgbColor rgb="FF8C5A1F"/>
      <rgbColor rgb="FF993366"/>
      <rgbColor rgb="FF1F4E79"/>
      <rgbColor rgb="FF1F3D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2"/>
  <sheetViews>
    <sheetView showFormulas="false" showGridLines="false" showRowColHeaders="true" showZeros="true" rightToLeft="false" tabSelected="true" showOutlineSymbols="true" defaultGridColor="true" view="normal" topLeftCell="A26" colorId="64" zoomScale="100" zoomScaleNormal="100" zoomScalePageLayoutView="100" workbookViewId="0">
      <pane xSplit="2" ySplit="0" topLeftCell="C26" activePane="topRight" state="frozen"/>
      <selection pane="topLeft" activeCell="A26" activeCellId="0" sqref="A26"/>
      <selection pane="top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26"/>
    <col collapsed="false" customWidth="true" hidden="false" outlineLevel="0" max="10" min="3" style="0" width="9"/>
    <col collapsed="false" customWidth="true" hidden="false" outlineLevel="0" max="11" min="11" style="0" width="13"/>
    <col collapsed="false" customWidth="true" hidden="false" outlineLevel="0" max="12" min="12" style="0" width="11"/>
    <col collapsed="false" customWidth="true" hidden="false" outlineLevel="0" max="13" min="13" style="0" width="9"/>
    <col collapsed="false" customWidth="true" hidden="false" outlineLevel="0" max="14" min="14" style="0" width="1.51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30" hidden="false" customHeight="true" outlineLevel="0" collapsed="false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</row>
    <row r="3" customFormat="false" ht="18" hidden="false" customHeight="true" outlineLevel="0" collapsed="false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customFormat="false" ht="6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customFormat="false" ht="3.75" hidden="false" customHeight="true" outlineLevel="0" collapsed="false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customFormat="false" ht="18" hidden="false" customHeight="true" outlineLevel="0" collapsed="false">
      <c r="A6" s="5"/>
      <c r="B6" s="6" t="s">
        <v>2</v>
      </c>
      <c r="C6" s="7" t="s">
        <v>3</v>
      </c>
      <c r="D6" s="7"/>
      <c r="E6" s="7"/>
      <c r="F6" s="6" t="s">
        <v>4</v>
      </c>
      <c r="G6" s="7" t="s">
        <v>5</v>
      </c>
      <c r="H6" s="7"/>
      <c r="I6" s="6" t="s">
        <v>6</v>
      </c>
      <c r="J6" s="7" t="s">
        <v>7</v>
      </c>
      <c r="K6" s="7"/>
      <c r="L6" s="7"/>
      <c r="M6" s="7"/>
      <c r="N6" s="5"/>
    </row>
    <row r="7" customFormat="false" ht="18" hidden="false" customHeight="true" outlineLevel="0" collapsed="false">
      <c r="A7" s="5"/>
      <c r="B7" s="6" t="s">
        <v>8</v>
      </c>
      <c r="C7" s="8" t="str">
        <f aca="true">TEXT(TODAY(),"DD.MM.YYYY")</f>
        <v>21.06.2026</v>
      </c>
      <c r="D7" s="8"/>
      <c r="E7" s="8"/>
      <c r="F7" s="6" t="s">
        <v>9</v>
      </c>
      <c r="G7" s="8" t="s">
        <v>10</v>
      </c>
      <c r="H7" s="8"/>
      <c r="I7" s="8"/>
      <c r="J7" s="8"/>
      <c r="K7" s="8"/>
      <c r="L7" s="8"/>
      <c r="M7" s="8"/>
      <c r="N7" s="5"/>
    </row>
    <row r="8" customFormat="false" ht="12" hidden="false" customHeight="true" outlineLevel="0" collapsed="false"/>
    <row r="9" customFormat="false" ht="21.75" hidden="false" customHeight="true" outlineLevel="0" collapsed="false">
      <c r="B9" s="9" t="s">
        <v>11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customFormat="false" ht="15.75" hidden="false" customHeight="true" outlineLevel="0" collapsed="false">
      <c r="B10" s="10" t="s">
        <v>12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customFormat="false" ht="21.75" hidden="false" customHeight="true" outlineLevel="0" collapsed="false">
      <c r="B11" s="11" t="s">
        <v>13</v>
      </c>
      <c r="C11" s="12" t="s">
        <v>14</v>
      </c>
      <c r="D11" s="12"/>
      <c r="E11" s="12" t="s">
        <v>15</v>
      </c>
      <c r="F11" s="12"/>
      <c r="G11" s="12"/>
      <c r="H11" s="12"/>
      <c r="I11" s="12"/>
      <c r="J11" s="12"/>
      <c r="K11" s="13" t="s">
        <v>16</v>
      </c>
      <c r="L11" s="13"/>
      <c r="M11" s="1"/>
    </row>
    <row r="12" customFormat="false" ht="30" hidden="false" customHeight="true" outlineLevel="0" collapsed="false">
      <c r="B12" s="14" t="s">
        <v>17</v>
      </c>
      <c r="C12" s="15" t="s">
        <v>18</v>
      </c>
      <c r="D12" s="15"/>
      <c r="E12" s="16" t="s">
        <v>19</v>
      </c>
      <c r="F12" s="16"/>
      <c r="G12" s="16"/>
      <c r="H12" s="16"/>
      <c r="I12" s="16"/>
      <c r="J12" s="16"/>
      <c r="K12" s="17" t="n">
        <v>0.25</v>
      </c>
      <c r="L12" s="17"/>
      <c r="M12" s="18" t="s">
        <v>20</v>
      </c>
    </row>
    <row r="13" customFormat="false" ht="30" hidden="false" customHeight="true" outlineLevel="0" collapsed="false">
      <c r="B13" s="19" t="s">
        <v>17</v>
      </c>
      <c r="C13" s="20" t="s">
        <v>21</v>
      </c>
      <c r="D13" s="20"/>
      <c r="E13" s="21" t="s">
        <v>22</v>
      </c>
      <c r="F13" s="21"/>
      <c r="G13" s="21"/>
      <c r="H13" s="21"/>
      <c r="I13" s="21"/>
      <c r="J13" s="21"/>
      <c r="K13" s="22" t="n">
        <v>0.1</v>
      </c>
      <c r="L13" s="22"/>
      <c r="M13" s="23" t="s">
        <v>23</v>
      </c>
    </row>
    <row r="14" customFormat="false" ht="30" hidden="false" customHeight="true" outlineLevel="0" collapsed="false">
      <c r="B14" s="14" t="s">
        <v>24</v>
      </c>
      <c r="C14" s="15" t="s">
        <v>25</v>
      </c>
      <c r="D14" s="15"/>
      <c r="E14" s="16" t="s">
        <v>26</v>
      </c>
      <c r="F14" s="16"/>
      <c r="G14" s="16"/>
      <c r="H14" s="16"/>
      <c r="I14" s="16"/>
      <c r="J14" s="16"/>
      <c r="K14" s="17" t="n">
        <v>0.2</v>
      </c>
      <c r="L14" s="17"/>
      <c r="M14" s="18" t="s">
        <v>27</v>
      </c>
    </row>
    <row r="15" customFormat="false" ht="30" hidden="false" customHeight="true" outlineLevel="0" collapsed="false">
      <c r="B15" s="19" t="s">
        <v>24</v>
      </c>
      <c r="C15" s="20" t="s">
        <v>28</v>
      </c>
      <c r="D15" s="20"/>
      <c r="E15" s="21" t="s">
        <v>29</v>
      </c>
      <c r="F15" s="21"/>
      <c r="G15" s="21"/>
      <c r="H15" s="21"/>
      <c r="I15" s="21"/>
      <c r="J15" s="21"/>
      <c r="K15" s="22" t="n">
        <v>0.1</v>
      </c>
      <c r="L15" s="22"/>
      <c r="M15" s="23" t="s">
        <v>30</v>
      </c>
    </row>
    <row r="16" customFormat="false" ht="30" hidden="false" customHeight="true" outlineLevel="0" collapsed="false">
      <c r="B16" s="14" t="s">
        <v>31</v>
      </c>
      <c r="C16" s="15" t="s">
        <v>32</v>
      </c>
      <c r="D16" s="15"/>
      <c r="E16" s="16" t="s">
        <v>33</v>
      </c>
      <c r="F16" s="16"/>
      <c r="G16" s="16"/>
      <c r="H16" s="16"/>
      <c r="I16" s="16"/>
      <c r="J16" s="16"/>
      <c r="K16" s="17" t="n">
        <v>0.1</v>
      </c>
      <c r="L16" s="17"/>
      <c r="M16" s="18" t="s">
        <v>34</v>
      </c>
    </row>
    <row r="17" customFormat="false" ht="30" hidden="false" customHeight="true" outlineLevel="0" collapsed="false">
      <c r="B17" s="19" t="s">
        <v>35</v>
      </c>
      <c r="C17" s="20" t="s">
        <v>36</v>
      </c>
      <c r="D17" s="20"/>
      <c r="E17" s="21" t="s">
        <v>37</v>
      </c>
      <c r="F17" s="21"/>
      <c r="G17" s="21"/>
      <c r="H17" s="21"/>
      <c r="I17" s="21"/>
      <c r="J17" s="21"/>
      <c r="K17" s="22" t="n">
        <v>0.1</v>
      </c>
      <c r="L17" s="22"/>
      <c r="M17" s="23" t="s">
        <v>38</v>
      </c>
    </row>
    <row r="18" customFormat="false" ht="30" hidden="false" customHeight="true" outlineLevel="0" collapsed="false">
      <c r="B18" s="14" t="s">
        <v>39</v>
      </c>
      <c r="C18" s="15" t="s">
        <v>40</v>
      </c>
      <c r="D18" s="15"/>
      <c r="E18" s="16" t="s">
        <v>41</v>
      </c>
      <c r="F18" s="16"/>
      <c r="G18" s="16"/>
      <c r="H18" s="16"/>
      <c r="I18" s="16"/>
      <c r="J18" s="16"/>
      <c r="K18" s="17" t="n">
        <v>0.08</v>
      </c>
      <c r="L18" s="17"/>
      <c r="M18" s="18" t="s">
        <v>42</v>
      </c>
    </row>
    <row r="19" customFormat="false" ht="30" hidden="false" customHeight="true" outlineLevel="0" collapsed="false">
      <c r="B19" s="19" t="s">
        <v>43</v>
      </c>
      <c r="C19" s="20" t="s">
        <v>44</v>
      </c>
      <c r="D19" s="20"/>
      <c r="E19" s="21" t="s">
        <v>45</v>
      </c>
      <c r="F19" s="21"/>
      <c r="G19" s="21"/>
      <c r="H19" s="21"/>
      <c r="I19" s="21"/>
      <c r="J19" s="21"/>
      <c r="K19" s="22" t="n">
        <v>0.07</v>
      </c>
      <c r="L19" s="22"/>
      <c r="M19" s="23" t="s">
        <v>46</v>
      </c>
    </row>
    <row r="20" customFormat="false" ht="24" hidden="false" customHeight="true" outlineLevel="0" collapsed="false">
      <c r="B20" s="24" t="s">
        <v>47</v>
      </c>
      <c r="C20" s="24"/>
      <c r="D20" s="24"/>
      <c r="E20" s="24"/>
      <c r="F20" s="24"/>
      <c r="G20" s="24"/>
      <c r="H20" s="24"/>
      <c r="I20" s="24"/>
      <c r="J20" s="24"/>
      <c r="K20" s="25" t="n">
        <f aca="false">SUM(K12:K19)</f>
        <v>1</v>
      </c>
      <c r="L20" s="25"/>
      <c r="M20" s="26" t="str">
        <f aca="false">IF(ROUND(SUM(K12:K19),4)=1,"✓","⚠")</f>
        <v>✓</v>
      </c>
    </row>
    <row r="21" customFormat="false" ht="12" hidden="false" customHeight="true" outlineLevel="0" collapsed="false"/>
    <row r="22" customFormat="false" ht="21.75" hidden="false" customHeight="true" outlineLevel="0" collapsed="false">
      <c r="B22" s="9" t="s">
        <v>48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customFormat="false" ht="15.75" hidden="false" customHeight="true" outlineLevel="0" collapsed="false">
      <c r="B23" s="10" t="s">
        <v>49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customFormat="false" ht="25.5" hidden="false" customHeight="true" outlineLevel="0" collapsed="false">
      <c r="B24" s="11" t="s">
        <v>50</v>
      </c>
      <c r="C24" s="27" t="s">
        <v>17</v>
      </c>
      <c r="D24" s="27" t="s">
        <v>51</v>
      </c>
      <c r="E24" s="27" t="s">
        <v>52</v>
      </c>
      <c r="F24" s="27" t="s">
        <v>53</v>
      </c>
      <c r="G24" s="27" t="s">
        <v>54</v>
      </c>
      <c r="H24" s="27" t="s">
        <v>35</v>
      </c>
      <c r="I24" s="27" t="s">
        <v>55</v>
      </c>
      <c r="J24" s="27" t="s">
        <v>56</v>
      </c>
      <c r="K24" s="27" t="s">
        <v>57</v>
      </c>
      <c r="L24" s="27" t="s">
        <v>58</v>
      </c>
      <c r="M24" s="27" t="s">
        <v>59</v>
      </c>
    </row>
    <row r="25" customFormat="false" ht="15.75" hidden="false" customHeight="true" outlineLevel="0" collapsed="false">
      <c r="B25" s="28" t="s">
        <v>60</v>
      </c>
      <c r="C25" s="29" t="n">
        <f aca="false">K12</f>
        <v>0.25</v>
      </c>
      <c r="D25" s="29" t="n">
        <f aca="false">K13</f>
        <v>0.1</v>
      </c>
      <c r="E25" s="29" t="n">
        <f aca="false">K14</f>
        <v>0.2</v>
      </c>
      <c r="F25" s="29" t="n">
        <f aca="false">K15</f>
        <v>0.1</v>
      </c>
      <c r="G25" s="29" t="n">
        <f aca="false">K16</f>
        <v>0.1</v>
      </c>
      <c r="H25" s="29" t="n">
        <f aca="false">K17</f>
        <v>0.1</v>
      </c>
      <c r="I25" s="29" t="n">
        <f aca="false">K18</f>
        <v>0.08</v>
      </c>
      <c r="J25" s="29" t="n">
        <f aca="false">K19</f>
        <v>0.07</v>
      </c>
      <c r="K25" s="30"/>
      <c r="L25" s="30"/>
      <c r="M25" s="30"/>
    </row>
    <row r="26" customFormat="false" ht="21.75" hidden="false" customHeight="true" outlineLevel="0" collapsed="false">
      <c r="B26" s="31" t="s">
        <v>61</v>
      </c>
      <c r="C26" s="32" t="n">
        <v>5</v>
      </c>
      <c r="D26" s="32" t="n">
        <v>5</v>
      </c>
      <c r="E26" s="32" t="n">
        <v>5</v>
      </c>
      <c r="F26" s="32" t="n">
        <v>4</v>
      </c>
      <c r="G26" s="32" t="n">
        <v>4</v>
      </c>
      <c r="H26" s="32" t="n">
        <v>5</v>
      </c>
      <c r="I26" s="32" t="n">
        <v>4</v>
      </c>
      <c r="J26" s="32" t="n">
        <v>5</v>
      </c>
      <c r="K26" s="33" t="n">
        <f aca="false">SUMPRODUCT(C26:J26,$C$25:$J$25)</f>
        <v>4.72</v>
      </c>
      <c r="L26" s="34" t="n">
        <f aca="false">K26/5</f>
        <v>0.944</v>
      </c>
      <c r="M26" s="35" t="str">
        <f aca="false">IF(K26&gt;=4,"A",IF(K26&gt;=3,"B","C"))</f>
        <v>A</v>
      </c>
    </row>
    <row r="27" customFormat="false" ht="21.75" hidden="false" customHeight="true" outlineLevel="0" collapsed="false">
      <c r="B27" s="36" t="s">
        <v>62</v>
      </c>
      <c r="C27" s="37" t="n">
        <v>5</v>
      </c>
      <c r="D27" s="37" t="n">
        <v>4</v>
      </c>
      <c r="E27" s="37" t="n">
        <v>5</v>
      </c>
      <c r="F27" s="37" t="n">
        <v>5</v>
      </c>
      <c r="G27" s="37" t="n">
        <v>3</v>
      </c>
      <c r="H27" s="37" t="n">
        <v>5</v>
      </c>
      <c r="I27" s="37" t="n">
        <v>4</v>
      </c>
      <c r="J27" s="37" t="n">
        <v>4</v>
      </c>
      <c r="K27" s="38" t="n">
        <f aca="false">SUMPRODUCT(C27:J27,$C$25:$J$25)</f>
        <v>4.55</v>
      </c>
      <c r="L27" s="39" t="n">
        <f aca="false">K27/5</f>
        <v>0.91</v>
      </c>
      <c r="M27" s="35" t="str">
        <f aca="false">IF(K27&gt;=4,"A",IF(K27&gt;=3,"B","C"))</f>
        <v>A</v>
      </c>
    </row>
    <row r="28" customFormat="false" ht="21.75" hidden="false" customHeight="true" outlineLevel="0" collapsed="false">
      <c r="B28" s="31" t="s">
        <v>63</v>
      </c>
      <c r="C28" s="32" t="n">
        <v>4</v>
      </c>
      <c r="D28" s="32" t="n">
        <v>4</v>
      </c>
      <c r="E28" s="32" t="n">
        <v>4</v>
      </c>
      <c r="F28" s="32" t="n">
        <v>4</v>
      </c>
      <c r="G28" s="32" t="n">
        <v>4</v>
      </c>
      <c r="H28" s="32" t="n">
        <v>3</v>
      </c>
      <c r="I28" s="32" t="n">
        <v>4</v>
      </c>
      <c r="J28" s="32" t="n">
        <v>3</v>
      </c>
      <c r="K28" s="33" t="n">
        <f aca="false">SUMPRODUCT(C28:J28,$C$25:$J$25)</f>
        <v>3.83</v>
      </c>
      <c r="L28" s="34" t="n">
        <f aca="false">K28/5</f>
        <v>0.766</v>
      </c>
      <c r="M28" s="35" t="str">
        <f aca="false">IF(K28&gt;=4,"A",IF(K28&gt;=3,"B","C"))</f>
        <v>B</v>
      </c>
    </row>
    <row r="29" customFormat="false" ht="21.75" hidden="false" customHeight="true" outlineLevel="0" collapsed="false">
      <c r="B29" s="36" t="s">
        <v>64</v>
      </c>
      <c r="C29" s="37" t="n">
        <v>4</v>
      </c>
      <c r="D29" s="37" t="n">
        <v>3</v>
      </c>
      <c r="E29" s="37" t="n">
        <v>3</v>
      </c>
      <c r="F29" s="37" t="n">
        <v>4</v>
      </c>
      <c r="G29" s="37" t="n">
        <v>5</v>
      </c>
      <c r="H29" s="37" t="n">
        <v>4</v>
      </c>
      <c r="I29" s="37" t="n">
        <v>3</v>
      </c>
      <c r="J29" s="37" t="n">
        <v>4</v>
      </c>
      <c r="K29" s="38" t="n">
        <f aca="false">SUMPRODUCT(C29:J29,$C$25:$J$25)</f>
        <v>3.72</v>
      </c>
      <c r="L29" s="39" t="n">
        <f aca="false">K29/5</f>
        <v>0.744</v>
      </c>
      <c r="M29" s="35" t="str">
        <f aca="false">IF(K29&gt;=4,"A",IF(K29&gt;=3,"B","C"))</f>
        <v>B</v>
      </c>
    </row>
    <row r="30" customFormat="false" ht="21.75" hidden="false" customHeight="true" outlineLevel="0" collapsed="false">
      <c r="B30" s="31" t="s">
        <v>65</v>
      </c>
      <c r="C30" s="32" t="n">
        <v>4</v>
      </c>
      <c r="D30" s="32" t="n">
        <v>4</v>
      </c>
      <c r="E30" s="32" t="n">
        <v>4</v>
      </c>
      <c r="F30" s="32" t="n">
        <v>3</v>
      </c>
      <c r="G30" s="32" t="n">
        <v>3</v>
      </c>
      <c r="H30" s="32" t="n">
        <v>3</v>
      </c>
      <c r="I30" s="32" t="n">
        <v>4</v>
      </c>
      <c r="J30" s="32" t="n">
        <v>3</v>
      </c>
      <c r="K30" s="33" t="n">
        <f aca="false">SUMPRODUCT(C30:J30,$C$25:$J$25)</f>
        <v>3.63</v>
      </c>
      <c r="L30" s="34" t="n">
        <f aca="false">K30/5</f>
        <v>0.726</v>
      </c>
      <c r="M30" s="35" t="str">
        <f aca="false">IF(K30&gt;=4,"A",IF(K30&gt;=3,"B","C"))</f>
        <v>B</v>
      </c>
    </row>
    <row r="31" customFormat="false" ht="21.75" hidden="false" customHeight="true" outlineLevel="0" collapsed="false">
      <c r="B31" s="36" t="s">
        <v>66</v>
      </c>
      <c r="C31" s="37" t="n">
        <v>3</v>
      </c>
      <c r="D31" s="37" t="n">
        <v>2</v>
      </c>
      <c r="E31" s="37" t="n">
        <v>3</v>
      </c>
      <c r="F31" s="37" t="n">
        <v>3</v>
      </c>
      <c r="G31" s="37" t="n">
        <v>3</v>
      </c>
      <c r="H31" s="37" t="n">
        <v>3</v>
      </c>
      <c r="I31" s="37" t="n">
        <v>3</v>
      </c>
      <c r="J31" s="37" t="n">
        <v>3</v>
      </c>
      <c r="K31" s="38" t="n">
        <f aca="false">SUMPRODUCT(C31:J31,$C$25:$J$25)</f>
        <v>2.9</v>
      </c>
      <c r="L31" s="39" t="n">
        <f aca="false">K31/5</f>
        <v>0.58</v>
      </c>
      <c r="M31" s="35" t="str">
        <f aca="false">IF(K31&gt;=4,"A",IF(K31&gt;=3,"B","C"))</f>
        <v>C</v>
      </c>
    </row>
    <row r="32" customFormat="false" ht="21.75" hidden="false" customHeight="true" outlineLevel="0" collapsed="false">
      <c r="B32" s="31" t="s">
        <v>67</v>
      </c>
      <c r="C32" s="32" t="n">
        <v>3</v>
      </c>
      <c r="D32" s="32" t="n">
        <v>2</v>
      </c>
      <c r="E32" s="32" t="n">
        <v>3</v>
      </c>
      <c r="F32" s="32" t="n">
        <v>3</v>
      </c>
      <c r="G32" s="32" t="n">
        <v>2</v>
      </c>
      <c r="H32" s="32" t="n">
        <v>2</v>
      </c>
      <c r="I32" s="32" t="n">
        <v>3</v>
      </c>
      <c r="J32" s="32" t="n">
        <v>3</v>
      </c>
      <c r="K32" s="33" t="n">
        <f aca="false">SUMPRODUCT(C32:J32,$C$25:$J$25)</f>
        <v>2.7</v>
      </c>
      <c r="L32" s="34" t="n">
        <f aca="false">K32/5</f>
        <v>0.54</v>
      </c>
      <c r="M32" s="35" t="str">
        <f aca="false">IF(K32&gt;=4,"A",IF(K32&gt;=3,"B","C"))</f>
        <v>C</v>
      </c>
    </row>
    <row r="33" customFormat="false" ht="21.75" hidden="false" customHeight="true" outlineLevel="0" collapsed="false">
      <c r="B33" s="36" t="s">
        <v>68</v>
      </c>
      <c r="C33" s="37" t="n">
        <v>2</v>
      </c>
      <c r="D33" s="37" t="n">
        <v>2</v>
      </c>
      <c r="E33" s="37" t="n">
        <v>3</v>
      </c>
      <c r="F33" s="37" t="n">
        <v>2</v>
      </c>
      <c r="G33" s="37" t="n">
        <v>3</v>
      </c>
      <c r="H33" s="37" t="n">
        <v>2</v>
      </c>
      <c r="I33" s="37" t="n">
        <v>2</v>
      </c>
      <c r="J33" s="37" t="n">
        <v>2</v>
      </c>
      <c r="K33" s="38" t="n">
        <f aca="false">SUMPRODUCT(C33:J33,$C$25:$J$25)</f>
        <v>2.3</v>
      </c>
      <c r="L33" s="39" t="n">
        <f aca="false">K33/5</f>
        <v>0.46</v>
      </c>
      <c r="M33" s="35" t="str">
        <f aca="false">IF(K33&gt;=4,"A",IF(K33&gt;=3,"B","C"))</f>
        <v>C</v>
      </c>
    </row>
    <row r="34" customFormat="false" ht="21.75" hidden="false" customHeight="true" outlineLevel="0" collapsed="false">
      <c r="B34" s="40" t="s">
        <v>69</v>
      </c>
      <c r="C34" s="41" t="n">
        <f aca="false">AVERAGE(C26:C33)</f>
        <v>3.75</v>
      </c>
      <c r="D34" s="41" t="n">
        <f aca="false">AVERAGE(D26:D33)</f>
        <v>3.25</v>
      </c>
      <c r="E34" s="41" t="n">
        <f aca="false">AVERAGE(E26:E33)</f>
        <v>3.75</v>
      </c>
      <c r="F34" s="41" t="n">
        <f aca="false">AVERAGE(F26:F33)</f>
        <v>3.5</v>
      </c>
      <c r="G34" s="41" t="n">
        <f aca="false">AVERAGE(G26:G33)</f>
        <v>3.375</v>
      </c>
      <c r="H34" s="41" t="n">
        <f aca="false">AVERAGE(H26:H33)</f>
        <v>3.375</v>
      </c>
      <c r="I34" s="41" t="n">
        <f aca="false">AVERAGE(I26:I33)</f>
        <v>3.375</v>
      </c>
      <c r="J34" s="41" t="n">
        <f aca="false">AVERAGE(J26:J33)</f>
        <v>3.375</v>
      </c>
      <c r="K34" s="42" t="n">
        <f aca="false">AVERAGE(K26:K33)</f>
        <v>3.54375</v>
      </c>
      <c r="L34" s="43" t="n">
        <f aca="false">AVERAGE(L26:L33)</f>
        <v>0.70875</v>
      </c>
      <c r="M34" s="30"/>
    </row>
    <row r="35" customFormat="false" ht="12" hidden="false" customHeight="true" outlineLevel="0" collapsed="false"/>
    <row r="36" customFormat="false" ht="21.75" hidden="false" customHeight="true" outlineLevel="0" collapsed="false">
      <c r="B36" s="9" t="s">
        <v>70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customFormat="false" ht="21.75" hidden="false" customHeight="true" outlineLevel="0" collapsed="false">
      <c r="B37" s="27" t="s">
        <v>59</v>
      </c>
      <c r="C37" s="13" t="s">
        <v>71</v>
      </c>
      <c r="D37" s="13"/>
      <c r="E37" s="13" t="s">
        <v>58</v>
      </c>
      <c r="F37" s="13"/>
      <c r="G37" s="12" t="s">
        <v>72</v>
      </c>
      <c r="H37" s="12"/>
      <c r="I37" s="12"/>
      <c r="J37" s="12"/>
      <c r="K37" s="12"/>
      <c r="L37" s="13" t="s">
        <v>73</v>
      </c>
      <c r="M37" s="13"/>
    </row>
    <row r="38" customFormat="false" ht="24" hidden="false" customHeight="true" outlineLevel="0" collapsed="false">
      <c r="B38" s="44" t="s">
        <v>74</v>
      </c>
      <c r="C38" s="45" t="s">
        <v>75</v>
      </c>
      <c r="D38" s="45"/>
      <c r="E38" s="45" t="s">
        <v>76</v>
      </c>
      <c r="F38" s="45"/>
      <c r="G38" s="46" t="s">
        <v>77</v>
      </c>
      <c r="H38" s="46"/>
      <c r="I38" s="46"/>
      <c r="J38" s="46"/>
      <c r="K38" s="46"/>
      <c r="L38" s="47" t="n">
        <f aca="false">COUNTIF(M26:M33,"A")</f>
        <v>2</v>
      </c>
      <c r="M38" s="47"/>
    </row>
    <row r="39" customFormat="false" ht="24" hidden="false" customHeight="true" outlineLevel="0" collapsed="false">
      <c r="B39" s="48" t="s">
        <v>78</v>
      </c>
      <c r="C39" s="45" t="s">
        <v>79</v>
      </c>
      <c r="D39" s="45"/>
      <c r="E39" s="45" t="s">
        <v>80</v>
      </c>
      <c r="F39" s="45"/>
      <c r="G39" s="46" t="s">
        <v>81</v>
      </c>
      <c r="H39" s="46"/>
      <c r="I39" s="46"/>
      <c r="J39" s="46"/>
      <c r="K39" s="46"/>
      <c r="L39" s="49" t="n">
        <f aca="false">COUNTIF(M26:M33,"B")</f>
        <v>3</v>
      </c>
      <c r="M39" s="49"/>
    </row>
    <row r="40" customFormat="false" ht="24" hidden="false" customHeight="true" outlineLevel="0" collapsed="false">
      <c r="B40" s="50" t="s">
        <v>82</v>
      </c>
      <c r="C40" s="45" t="s">
        <v>83</v>
      </c>
      <c r="D40" s="45"/>
      <c r="E40" s="45" t="s">
        <v>84</v>
      </c>
      <c r="F40" s="45"/>
      <c r="G40" s="46" t="s">
        <v>85</v>
      </c>
      <c r="H40" s="46"/>
      <c r="I40" s="46"/>
      <c r="J40" s="46"/>
      <c r="K40" s="46"/>
      <c r="L40" s="51" t="n">
        <f aca="false">COUNTIF(M26:M33,"C")</f>
        <v>3</v>
      </c>
      <c r="M40" s="51"/>
    </row>
    <row r="41" customFormat="false" ht="13.5" hidden="false" customHeight="true" outlineLevel="0" collapsed="false"/>
    <row r="42" customFormat="false" ht="27.75" hidden="false" customHeight="true" outlineLevel="0" collapsed="false">
      <c r="B42" s="52" t="s">
        <v>86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</sheetData>
  <mergeCells count="58">
    <mergeCell ref="B2:M2"/>
    <mergeCell ref="B3:M3"/>
    <mergeCell ref="C6:E6"/>
    <mergeCell ref="G6:H6"/>
    <mergeCell ref="J6:M6"/>
    <mergeCell ref="C7:E7"/>
    <mergeCell ref="G7:M7"/>
    <mergeCell ref="B9:M9"/>
    <mergeCell ref="B10:M10"/>
    <mergeCell ref="C11:D11"/>
    <mergeCell ref="E11:J11"/>
    <mergeCell ref="K11:L11"/>
    <mergeCell ref="C12:D12"/>
    <mergeCell ref="E12:J12"/>
    <mergeCell ref="K12:L12"/>
    <mergeCell ref="C13:D13"/>
    <mergeCell ref="E13:J13"/>
    <mergeCell ref="K13:L13"/>
    <mergeCell ref="C14:D14"/>
    <mergeCell ref="E14:J14"/>
    <mergeCell ref="K14:L14"/>
    <mergeCell ref="C15:D15"/>
    <mergeCell ref="E15:J15"/>
    <mergeCell ref="K15:L15"/>
    <mergeCell ref="C16:D16"/>
    <mergeCell ref="E16:J16"/>
    <mergeCell ref="K16:L16"/>
    <mergeCell ref="C17:D17"/>
    <mergeCell ref="E17:J17"/>
    <mergeCell ref="K17:L17"/>
    <mergeCell ref="C18:D18"/>
    <mergeCell ref="E18:J18"/>
    <mergeCell ref="K18:L18"/>
    <mergeCell ref="C19:D19"/>
    <mergeCell ref="E19:J19"/>
    <mergeCell ref="K19:L19"/>
    <mergeCell ref="B20:J20"/>
    <mergeCell ref="K20:L20"/>
    <mergeCell ref="B22:M22"/>
    <mergeCell ref="B23:M23"/>
    <mergeCell ref="B36:M36"/>
    <mergeCell ref="C37:D37"/>
    <mergeCell ref="E37:F37"/>
    <mergeCell ref="G37:K37"/>
    <mergeCell ref="L37:M37"/>
    <mergeCell ref="C38:D38"/>
    <mergeCell ref="E38:F38"/>
    <mergeCell ref="G38:K38"/>
    <mergeCell ref="L38:M38"/>
    <mergeCell ref="C39:D39"/>
    <mergeCell ref="E39:F39"/>
    <mergeCell ref="G39:K39"/>
    <mergeCell ref="L39:M39"/>
    <mergeCell ref="C40:D40"/>
    <mergeCell ref="E40:F40"/>
    <mergeCell ref="G40:K40"/>
    <mergeCell ref="L40:M40"/>
    <mergeCell ref="B42:M42"/>
  </mergeCells>
  <conditionalFormatting sqref="M20">
    <cfRule type="cellIs" priority="2" operator="equal" aboveAverage="0" equalAverage="0" bottom="0" percent="0" rank="0" text="" dxfId="0">
      <formula>"⚠"</formula>
    </cfRule>
  </conditionalFormatting>
  <conditionalFormatting sqref="M26:M33">
    <cfRule type="cellIs" priority="3" operator="equal" aboveAverage="0" equalAverage="0" bottom="0" percent="0" rank="0" text="" dxfId="1">
      <formula>"A"</formula>
    </cfRule>
    <cfRule type="cellIs" priority="4" operator="equal" aboveAverage="0" equalAverage="0" bottom="0" percent="0" rank="0" text="" dxfId="2">
      <formula>"B"</formula>
    </cfRule>
    <cfRule type="cellIs" priority="5" operator="equal" aboveAverage="0" equalAverage="0" bottom="0" percent="0" rank="0" text="" dxfId="3">
      <formula>"C"</formula>
    </cfRule>
  </conditionalFormatting>
  <conditionalFormatting sqref="C26:J33">
    <cfRule type="colorScale" priority="6">
      <colorScale>
        <cfvo type="num" val="1"/>
        <cfvo type="num" val="3"/>
        <cfvo type="num" val="5"/>
        <color rgb="FFEBD0CC"/>
        <color rgb="FFF2E3C7"/>
        <color rgb="FFDCE8DD"/>
      </colorScale>
    </cfRule>
  </conditionalFormatting>
  <printOptions headings="false" gridLines="false" gridLinesSet="true" horizontalCentered="true" verticalCentered="false"/>
  <pageMargins left="0.3" right="0.3" top="0.3" bottom="0.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30"/>
    <col collapsed="false" customWidth="true" hidden="false" outlineLevel="0" max="3" min="3" style="0" width="12"/>
    <col collapsed="false" customWidth="true" hidden="false" outlineLevel="0" max="5" min="4" style="0" width="13"/>
    <col collapsed="false" customWidth="true" hidden="false" outlineLevel="0" max="6" min="6" style="0" width="11"/>
    <col collapsed="false" customWidth="true" hidden="false" outlineLevel="0" max="7" min="7" style="0" width="1.51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</row>
    <row r="2" customFormat="false" ht="30" hidden="false" customHeight="true" outlineLevel="0" collapsed="false">
      <c r="A2" s="1"/>
      <c r="B2" s="53" t="s">
        <v>87</v>
      </c>
      <c r="C2" s="53"/>
      <c r="D2" s="53"/>
      <c r="E2" s="53"/>
      <c r="F2" s="53"/>
      <c r="G2" s="1"/>
    </row>
    <row r="3" customFormat="false" ht="18" hidden="false" customHeight="true" outlineLevel="0" collapsed="false">
      <c r="A3" s="1"/>
      <c r="B3" s="3" t="s">
        <v>88</v>
      </c>
      <c r="C3" s="3"/>
      <c r="D3" s="3"/>
      <c r="E3" s="3"/>
      <c r="F3" s="3"/>
      <c r="G3" s="1"/>
    </row>
    <row r="4" customFormat="false" ht="6" hidden="false" customHeight="true" outlineLevel="0" collapsed="false">
      <c r="A4" s="1"/>
      <c r="B4" s="1"/>
      <c r="C4" s="1"/>
      <c r="D4" s="1"/>
      <c r="E4" s="1"/>
      <c r="F4" s="1"/>
      <c r="G4" s="1"/>
    </row>
    <row r="5" customFormat="false" ht="3.75" hidden="false" customHeight="true" outlineLevel="0" collapsed="false">
      <c r="B5" s="4"/>
      <c r="C5" s="4"/>
      <c r="D5" s="4"/>
      <c r="E5" s="4"/>
      <c r="F5" s="4"/>
    </row>
    <row r="6" customFormat="false" ht="13.5" hidden="false" customHeight="true" outlineLevel="0" collapsed="false"/>
    <row r="7" customFormat="false" ht="21.75" hidden="false" customHeight="true" outlineLevel="0" collapsed="false">
      <c r="B7" s="9" t="s">
        <v>89</v>
      </c>
      <c r="C7" s="9"/>
      <c r="D7" s="9"/>
      <c r="E7" s="9"/>
      <c r="F7" s="9"/>
    </row>
    <row r="8" customFormat="false" ht="6" hidden="false" customHeight="true" outlineLevel="0" collapsed="false"/>
    <row r="9" customFormat="false" ht="18" hidden="false" customHeight="true" outlineLevel="0" collapsed="false">
      <c r="B9" s="54" t="s">
        <v>90</v>
      </c>
      <c r="C9" s="54"/>
      <c r="D9" s="54" t="s">
        <v>91</v>
      </c>
      <c r="E9" s="54"/>
      <c r="F9" s="54"/>
    </row>
    <row r="10" customFormat="false" ht="36" hidden="false" customHeight="true" outlineLevel="0" collapsed="false">
      <c r="B10" s="55" t="n">
        <f aca="false">COUNTA(Bewertungsmatrix!B26:B33)</f>
        <v>8</v>
      </c>
      <c r="C10" s="55"/>
      <c r="D10" s="56" t="n">
        <f aca="false">ROUND(AVERAGE(Bewertungsmatrix!K26:K33),2)</f>
        <v>3.54</v>
      </c>
      <c r="E10" s="56"/>
      <c r="F10" s="56"/>
    </row>
    <row r="11" customFormat="false" ht="6" hidden="false" customHeight="true" outlineLevel="0" collapsed="false"/>
    <row r="12" customFormat="false" ht="18" hidden="false" customHeight="true" outlineLevel="0" collapsed="false">
      <c r="B12" s="54" t="s">
        <v>92</v>
      </c>
      <c r="C12" s="54"/>
      <c r="D12" s="54" t="s">
        <v>93</v>
      </c>
      <c r="E12" s="54"/>
      <c r="F12" s="54"/>
    </row>
    <row r="13" customFormat="false" ht="36" hidden="false" customHeight="true" outlineLevel="0" collapsed="false">
      <c r="B13" s="57" t="n">
        <f aca="false">COUNTIF(Bewertungsmatrix!M26:M33,"A")</f>
        <v>2</v>
      </c>
      <c r="C13" s="57"/>
      <c r="D13" s="58" t="n">
        <f aca="false">COUNTIF(Bewertungsmatrix!M26:M33,"C")</f>
        <v>3</v>
      </c>
      <c r="E13" s="58"/>
      <c r="F13" s="58"/>
    </row>
    <row r="14" customFormat="false" ht="13.5" hidden="false" customHeight="true" outlineLevel="0" collapsed="false"/>
    <row r="15" customFormat="false" ht="21.75" hidden="false" customHeight="true" outlineLevel="0" collapsed="false">
      <c r="B15" s="9" t="s">
        <v>94</v>
      </c>
      <c r="C15" s="9"/>
      <c r="D15" s="9"/>
      <c r="E15" s="9"/>
      <c r="F15" s="9"/>
    </row>
    <row r="16" customFormat="false" ht="21.75" hidden="false" customHeight="true" outlineLevel="0" collapsed="false">
      <c r="B16" s="27" t="s">
        <v>95</v>
      </c>
      <c r="C16" s="12" t="s">
        <v>50</v>
      </c>
      <c r="D16" s="12"/>
      <c r="E16" s="27" t="s">
        <v>57</v>
      </c>
      <c r="F16" s="27" t="s">
        <v>59</v>
      </c>
    </row>
    <row r="17" customFormat="false" ht="19.5" hidden="false" customHeight="true" outlineLevel="0" collapsed="false">
      <c r="B17" s="59" t="n">
        <v>1</v>
      </c>
      <c r="C17" s="60" t="str">
        <f aca="false">INDEX(Bewertungsmatrix!$B$26:$B$33,MATCH(LARGE(Bewertungsmatrix!$K$26:$K$33,1),Bewertungsmatrix!$K$26:$K$33,0))</f>
        <v>Nordstahl Komponenten GmbH</v>
      </c>
      <c r="D17" s="60"/>
      <c r="E17" s="33" t="n">
        <f aca="false">LARGE(Bewertungsmatrix!$K$26:$K$33,1)</f>
        <v>4.72</v>
      </c>
      <c r="F17" s="61" t="str">
        <f aca="false">IF(E17&gt;=4,"A",IF(E17&gt;=3,"B","C"))</f>
        <v>A</v>
      </c>
    </row>
    <row r="18" customFormat="false" ht="19.5" hidden="false" customHeight="true" outlineLevel="0" collapsed="false">
      <c r="B18" s="62" t="n">
        <v>2</v>
      </c>
      <c r="C18" s="63" t="str">
        <f aca="false">INDEX(Bewertungsmatrix!$B$26:$B$33,MATCH(LARGE(Bewertungsmatrix!$K$26:$K$33,2),Bewertungsmatrix!$K$26:$K$33,0))</f>
        <v>PräzisionsTechnik Süd AG</v>
      </c>
      <c r="D18" s="63"/>
      <c r="E18" s="38" t="n">
        <f aca="false">LARGE(Bewertungsmatrix!$K$26:$K$33,2)</f>
        <v>4.55</v>
      </c>
      <c r="F18" s="61" t="str">
        <f aca="false">IF(E18&gt;=4,"A",IF(E18&gt;=3,"B","C"))</f>
        <v>A</v>
      </c>
    </row>
    <row r="19" customFormat="false" ht="19.5" hidden="false" customHeight="true" outlineLevel="0" collapsed="false">
      <c r="B19" s="59" t="n">
        <v>3</v>
      </c>
      <c r="C19" s="60" t="str">
        <f aca="false">INDEX(Bewertungsmatrix!$B$26:$B$33,MATCH(LARGE(Bewertungsmatrix!$K$26:$K$33,3),Bewertungsmatrix!$K$26:$K$33,0))</f>
        <v>Vector Logistik &amp; Service GmbH</v>
      </c>
      <c r="D19" s="60"/>
      <c r="E19" s="33" t="n">
        <f aca="false">LARGE(Bewertungsmatrix!$K$26:$K$33,3)</f>
        <v>3.83</v>
      </c>
      <c r="F19" s="61" t="str">
        <f aca="false">IF(E19&gt;=4,"A",IF(E19&gt;=3,"B","C"))</f>
        <v>B</v>
      </c>
    </row>
    <row r="20" customFormat="false" ht="19.5" hidden="false" customHeight="true" outlineLevel="0" collapsed="false">
      <c r="B20" s="62" t="n">
        <v>4</v>
      </c>
      <c r="C20" s="63" t="str">
        <f aca="false">INDEX(Bewertungsmatrix!$B$26:$B$33,MATCH(LARGE(Bewertungsmatrix!$K$26:$K$33,4),Bewertungsmatrix!$K$26:$K$33,0))</f>
        <v>Helix Materialien AG</v>
      </c>
      <c r="D20" s="63"/>
      <c r="E20" s="38" t="n">
        <f aca="false">LARGE(Bewertungsmatrix!$K$26:$K$33,4)</f>
        <v>3.72</v>
      </c>
      <c r="F20" s="61" t="str">
        <f aca="false">IF(E20&gt;=4,"A",IF(E20&gt;=3,"B","C"))</f>
        <v>B</v>
      </c>
    </row>
    <row r="21" customFormat="false" ht="19.5" hidden="false" customHeight="true" outlineLevel="0" collapsed="false">
      <c r="B21" s="59" t="n">
        <v>5</v>
      </c>
      <c r="C21" s="60" t="str">
        <f aca="false">INDEX(Bewertungsmatrix!$B$26:$B$33,MATCH(LARGE(Bewertungsmatrix!$K$26:$K$33,5),Bewertungsmatrix!$K$26:$K$33,0))</f>
        <v>Brückner Industriebedarf KG</v>
      </c>
      <c r="D21" s="60"/>
      <c r="E21" s="33" t="n">
        <f aca="false">LARGE(Bewertungsmatrix!$K$26:$K$33,5)</f>
        <v>3.63</v>
      </c>
      <c r="F21" s="61" t="str">
        <f aca="false">IF(E21&gt;=4,"A",IF(E21&gt;=3,"B","C"))</f>
        <v>B</v>
      </c>
    </row>
    <row r="22" customFormat="false" ht="19.5" hidden="false" customHeight="true" outlineLevel="0" collapsed="false">
      <c r="B22" s="62" t="n">
        <v>6</v>
      </c>
      <c r="C22" s="63" t="str">
        <f aca="false">INDEX(Bewertungsmatrix!$B$26:$B$33,MATCH(LARGE(Bewertungsmatrix!$K$26:$K$33,6),Bewertungsmatrix!$K$26:$K$33,0))</f>
        <v>Falkenried Zulieferer GmbH</v>
      </c>
      <c r="D22" s="63"/>
      <c r="E22" s="38" t="n">
        <f aca="false">LARGE(Bewertungsmatrix!$K$26:$K$33,6)</f>
        <v>2.9</v>
      </c>
      <c r="F22" s="61" t="str">
        <f aca="false">IF(E22&gt;=4,"A",IF(E22&gt;=3,"B","C"))</f>
        <v>C</v>
      </c>
    </row>
    <row r="23" customFormat="false" ht="19.5" hidden="false" customHeight="true" outlineLevel="0" collapsed="false">
      <c r="B23" s="59" t="n">
        <v>7</v>
      </c>
      <c r="C23" s="60" t="str">
        <f aca="false">INDEX(Bewertungsmatrix!$B$26:$B$33,MATCH(LARGE(Bewertungsmatrix!$K$26:$K$33,7),Bewertungsmatrix!$K$26:$K$33,0))</f>
        <v>Westmark Fertigung GmbH</v>
      </c>
      <c r="D23" s="60"/>
      <c r="E23" s="33" t="n">
        <f aca="false">LARGE(Bewertungsmatrix!$K$26:$K$33,7)</f>
        <v>2.7</v>
      </c>
      <c r="F23" s="61" t="str">
        <f aca="false">IF(E23&gt;=4,"A",IF(E23&gt;=3,"B","C"))</f>
        <v>C</v>
      </c>
    </row>
    <row r="24" customFormat="false" ht="19.5" hidden="false" customHeight="true" outlineLevel="0" collapsed="false">
      <c r="B24" s="62" t="n">
        <v>8</v>
      </c>
      <c r="C24" s="63" t="str">
        <f aca="false">INDEX(Bewertungsmatrix!$B$26:$B$33,MATCH(LARGE(Bewertungsmatrix!$K$26:$K$33,8),Bewertungsmatrix!$K$26:$K$33,0))</f>
        <v>Eichinger Spezialteile</v>
      </c>
      <c r="D24" s="63"/>
      <c r="E24" s="38" t="n">
        <f aca="false">LARGE(Bewertungsmatrix!$K$26:$K$33,8)</f>
        <v>2.3</v>
      </c>
      <c r="F24" s="61" t="str">
        <f aca="false">IF(E24&gt;=4,"A",IF(E24&gt;=3,"B","C"))</f>
        <v>C</v>
      </c>
    </row>
    <row r="25" customFormat="false" ht="13.5" hidden="false" customHeight="true" outlineLevel="0" collapsed="false"/>
    <row r="26" customFormat="false" ht="21.75" hidden="false" customHeight="true" outlineLevel="0" collapsed="false">
      <c r="B26" s="9" t="s">
        <v>96</v>
      </c>
      <c r="C26" s="9"/>
      <c r="D26" s="9"/>
      <c r="E26" s="9"/>
      <c r="F26" s="9"/>
    </row>
    <row r="27" customFormat="false" ht="24" hidden="false" customHeight="true" outlineLevel="0" collapsed="false">
      <c r="B27" s="44" t="s">
        <v>74</v>
      </c>
      <c r="C27" s="64" t="s">
        <v>97</v>
      </c>
      <c r="D27" s="64"/>
      <c r="E27" s="65" t="str">
        <f aca="false">REPT("█",COUNTIF(Bewertungsmatrix!M26:M33,"A"))</f>
        <v>██</v>
      </c>
      <c r="F27" s="66" t="n">
        <f aca="false">COUNTIF(Bewertungsmatrix!M26:M33,"A")</f>
        <v>2</v>
      </c>
    </row>
    <row r="28" customFormat="false" ht="24" hidden="false" customHeight="true" outlineLevel="0" collapsed="false">
      <c r="B28" s="48" t="s">
        <v>78</v>
      </c>
      <c r="C28" s="64" t="s">
        <v>98</v>
      </c>
      <c r="D28" s="64"/>
      <c r="E28" s="67" t="str">
        <f aca="false">REPT("█",COUNTIF(Bewertungsmatrix!M26:M33,"B"))</f>
        <v>███</v>
      </c>
      <c r="F28" s="68" t="n">
        <f aca="false">COUNTIF(Bewertungsmatrix!M26:M33,"B")</f>
        <v>3</v>
      </c>
    </row>
    <row r="29" customFormat="false" ht="24" hidden="false" customHeight="true" outlineLevel="0" collapsed="false">
      <c r="B29" s="50" t="s">
        <v>82</v>
      </c>
      <c r="C29" s="64" t="s">
        <v>99</v>
      </c>
      <c r="D29" s="64"/>
      <c r="E29" s="69" t="str">
        <f aca="false">REPT("█",COUNTIF(Bewertungsmatrix!M26:M33,"C"))</f>
        <v>███</v>
      </c>
      <c r="F29" s="70" t="n">
        <f aca="false">COUNTIF(Bewertungsmatrix!M26:M33,"C")</f>
        <v>3</v>
      </c>
    </row>
    <row r="30" customFormat="false" ht="13.5" hidden="false" customHeight="true" outlineLevel="0" collapsed="false"/>
    <row r="31" customFormat="false" ht="21.75" hidden="false" customHeight="true" outlineLevel="0" collapsed="false">
      <c r="B31" s="9" t="s">
        <v>100</v>
      </c>
      <c r="C31" s="9"/>
      <c r="D31" s="9"/>
      <c r="E31" s="9"/>
      <c r="F31" s="9"/>
    </row>
    <row r="32" customFormat="false" ht="21.75" hidden="false" customHeight="true" outlineLevel="0" collapsed="false">
      <c r="B32" s="11" t="s">
        <v>14</v>
      </c>
      <c r="C32" s="27" t="s">
        <v>16</v>
      </c>
      <c r="D32" s="27" t="s">
        <v>101</v>
      </c>
      <c r="E32" s="13" t="s">
        <v>102</v>
      </c>
      <c r="F32" s="13"/>
    </row>
    <row r="33" customFormat="false" ht="18" hidden="false" customHeight="true" outlineLevel="0" collapsed="false">
      <c r="B33" s="71" t="s">
        <v>103</v>
      </c>
      <c r="C33" s="72" t="n">
        <f aca="false">Bewertungsmatrix!K12</f>
        <v>0.25</v>
      </c>
      <c r="D33" s="73" t="n">
        <f aca="false">Bewertungsmatrix!C34</f>
        <v>3.75</v>
      </c>
      <c r="E33" s="74" t="str">
        <f aca="false">REPT("█",ROUND(Bewertungsmatrix!C34,0))&amp;REPT("░",5-ROUND(Bewertungsmatrix!C34,0))</f>
        <v>████░</v>
      </c>
      <c r="F33" s="74"/>
    </row>
    <row r="34" customFormat="false" ht="18" hidden="false" customHeight="true" outlineLevel="0" collapsed="false">
      <c r="B34" s="75" t="s">
        <v>104</v>
      </c>
      <c r="C34" s="76" t="n">
        <f aca="false">Bewertungsmatrix!K13</f>
        <v>0.1</v>
      </c>
      <c r="D34" s="77" t="n">
        <f aca="false">Bewertungsmatrix!D34</f>
        <v>3.25</v>
      </c>
      <c r="E34" s="78" t="str">
        <f aca="false">REPT("█",ROUND(Bewertungsmatrix!D34,0))&amp;REPT("░",5-ROUND(Bewertungsmatrix!D34,0))</f>
        <v>███░░</v>
      </c>
      <c r="F34" s="78"/>
    </row>
    <row r="35" customFormat="false" ht="18" hidden="false" customHeight="true" outlineLevel="0" collapsed="false">
      <c r="B35" s="71" t="s">
        <v>105</v>
      </c>
      <c r="C35" s="72" t="n">
        <f aca="false">Bewertungsmatrix!K14</f>
        <v>0.2</v>
      </c>
      <c r="D35" s="73" t="n">
        <f aca="false">Bewertungsmatrix!E34</f>
        <v>3.75</v>
      </c>
      <c r="E35" s="74" t="str">
        <f aca="false">REPT("█",ROUND(Bewertungsmatrix!E34,0))&amp;REPT("░",5-ROUND(Bewertungsmatrix!E34,0))</f>
        <v>████░</v>
      </c>
      <c r="F35" s="74"/>
    </row>
    <row r="36" customFormat="false" ht="18" hidden="false" customHeight="true" outlineLevel="0" collapsed="false">
      <c r="B36" s="75" t="s">
        <v>106</v>
      </c>
      <c r="C36" s="76" t="n">
        <f aca="false">Bewertungsmatrix!K15</f>
        <v>0.1</v>
      </c>
      <c r="D36" s="77" t="n">
        <f aca="false">Bewertungsmatrix!F34</f>
        <v>3.5</v>
      </c>
      <c r="E36" s="78" t="str">
        <f aca="false">REPT("█",ROUND(Bewertungsmatrix!F34,0))&amp;REPT("░",5-ROUND(Bewertungsmatrix!F34,0))</f>
        <v>████░</v>
      </c>
      <c r="F36" s="78"/>
    </row>
    <row r="37" customFormat="false" ht="18" hidden="false" customHeight="true" outlineLevel="0" collapsed="false">
      <c r="B37" s="71" t="s">
        <v>107</v>
      </c>
      <c r="C37" s="72" t="n">
        <f aca="false">Bewertungsmatrix!K16</f>
        <v>0.1</v>
      </c>
      <c r="D37" s="73" t="n">
        <f aca="false">Bewertungsmatrix!G34</f>
        <v>3.375</v>
      </c>
      <c r="E37" s="74" t="str">
        <f aca="false">REPT("█",ROUND(Bewertungsmatrix!G34,0))&amp;REPT("░",5-ROUND(Bewertungsmatrix!G34,0))</f>
        <v>███░░</v>
      </c>
      <c r="F37" s="74"/>
    </row>
    <row r="38" customFormat="false" ht="18" hidden="false" customHeight="true" outlineLevel="0" collapsed="false">
      <c r="B38" s="75" t="s">
        <v>108</v>
      </c>
      <c r="C38" s="76" t="n">
        <f aca="false">Bewertungsmatrix!K17</f>
        <v>0.1</v>
      </c>
      <c r="D38" s="77" t="n">
        <f aca="false">Bewertungsmatrix!H34</f>
        <v>3.375</v>
      </c>
      <c r="E38" s="78" t="str">
        <f aca="false">REPT("█",ROUND(Bewertungsmatrix!H34,0))&amp;REPT("░",5-ROUND(Bewertungsmatrix!H34,0))</f>
        <v>███░░</v>
      </c>
      <c r="F38" s="78"/>
    </row>
    <row r="39" customFormat="false" ht="18" hidden="false" customHeight="true" outlineLevel="0" collapsed="false">
      <c r="B39" s="71" t="s">
        <v>39</v>
      </c>
      <c r="C39" s="72" t="n">
        <f aca="false">Bewertungsmatrix!K18</f>
        <v>0.08</v>
      </c>
      <c r="D39" s="73" t="n">
        <f aca="false">Bewertungsmatrix!I34</f>
        <v>3.375</v>
      </c>
      <c r="E39" s="74" t="str">
        <f aca="false">REPT("█",ROUND(Bewertungsmatrix!I34,0))&amp;REPT("░",5-ROUND(Bewertungsmatrix!I34,0))</f>
        <v>███░░</v>
      </c>
      <c r="F39" s="74"/>
    </row>
    <row r="40" customFormat="false" ht="18" hidden="false" customHeight="true" outlineLevel="0" collapsed="false">
      <c r="B40" s="75" t="s">
        <v>43</v>
      </c>
      <c r="C40" s="76" t="n">
        <f aca="false">Bewertungsmatrix!K19</f>
        <v>0.07</v>
      </c>
      <c r="D40" s="77" t="n">
        <f aca="false">Bewertungsmatrix!J34</f>
        <v>3.375</v>
      </c>
      <c r="E40" s="78" t="str">
        <f aca="false">REPT("█",ROUND(Bewertungsmatrix!J34,0))&amp;REPT("░",5-ROUND(Bewertungsmatrix!J34,0))</f>
        <v>███░░</v>
      </c>
      <c r="F40" s="78"/>
    </row>
    <row r="41" customFormat="false" ht="13.5" hidden="false" customHeight="true" outlineLevel="0" collapsed="false"/>
    <row r="42" customFormat="false" ht="21.75" hidden="false" customHeight="true" outlineLevel="0" collapsed="false">
      <c r="B42" s="9" t="s">
        <v>109</v>
      </c>
      <c r="C42" s="9"/>
      <c r="D42" s="9"/>
      <c r="E42" s="9"/>
      <c r="F42" s="9"/>
    </row>
    <row r="43" customFormat="false" ht="18" hidden="false" customHeight="true" outlineLevel="0" collapsed="false">
      <c r="B43" s="46" t="s">
        <v>110</v>
      </c>
      <c r="C43" s="46"/>
      <c r="D43" s="46"/>
      <c r="E43" s="46"/>
      <c r="F43" s="46"/>
    </row>
    <row r="44" customFormat="false" ht="18" hidden="false" customHeight="true" outlineLevel="0" collapsed="false">
      <c r="B44" s="46" t="s">
        <v>111</v>
      </c>
      <c r="C44" s="46"/>
      <c r="D44" s="46"/>
      <c r="E44" s="46"/>
      <c r="F44" s="46"/>
    </row>
    <row r="45" customFormat="false" ht="18" hidden="false" customHeight="true" outlineLevel="0" collapsed="false">
      <c r="B45" s="46" t="s">
        <v>112</v>
      </c>
      <c r="C45" s="46"/>
      <c r="D45" s="46"/>
      <c r="E45" s="46"/>
      <c r="F45" s="46"/>
    </row>
    <row r="46" customFormat="false" ht="18" hidden="false" customHeight="true" outlineLevel="0" collapsed="false">
      <c r="B46" s="46" t="s">
        <v>113</v>
      </c>
      <c r="C46" s="46"/>
      <c r="D46" s="46"/>
      <c r="E46" s="46"/>
      <c r="F46" s="46"/>
    </row>
    <row r="47" customFormat="false" ht="18" hidden="false" customHeight="true" outlineLevel="0" collapsed="false">
      <c r="B47" s="46" t="s">
        <v>114</v>
      </c>
      <c r="C47" s="46"/>
      <c r="D47" s="46"/>
      <c r="E47" s="46"/>
      <c r="F47" s="46"/>
    </row>
    <row r="48" customFormat="false" ht="18" hidden="false" customHeight="true" outlineLevel="0" collapsed="false">
      <c r="B48" s="46" t="s">
        <v>115</v>
      </c>
      <c r="C48" s="46"/>
      <c r="D48" s="46"/>
      <c r="E48" s="46"/>
      <c r="F48" s="46"/>
    </row>
  </sheetData>
  <mergeCells count="42">
    <mergeCell ref="B2:F2"/>
    <mergeCell ref="B3:F3"/>
    <mergeCell ref="B7:F7"/>
    <mergeCell ref="B9:C9"/>
    <mergeCell ref="D9:F9"/>
    <mergeCell ref="B10:C10"/>
    <mergeCell ref="D10:F10"/>
    <mergeCell ref="B12:C12"/>
    <mergeCell ref="D12:F12"/>
    <mergeCell ref="B13:C13"/>
    <mergeCell ref="D13:F13"/>
    <mergeCell ref="B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B26:F26"/>
    <mergeCell ref="C27:D27"/>
    <mergeCell ref="C28:D28"/>
    <mergeCell ref="C29:D29"/>
    <mergeCell ref="B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B42:F42"/>
    <mergeCell ref="B43:F43"/>
    <mergeCell ref="B44:F44"/>
    <mergeCell ref="B45:F45"/>
    <mergeCell ref="B46:F46"/>
    <mergeCell ref="B47:F47"/>
    <mergeCell ref="B48:F48"/>
  </mergeCells>
  <conditionalFormatting sqref="F17:F24">
    <cfRule type="cellIs" priority="2" operator="equal" aboveAverage="0" equalAverage="0" bottom="0" percent="0" rank="0" text="" dxfId="4">
      <formula>"A"</formula>
    </cfRule>
    <cfRule type="cellIs" priority="3" operator="equal" aboveAverage="0" equalAverage="0" bottom="0" percent="0" rank="0" text="" dxfId="5">
      <formula>"B"</formula>
    </cfRule>
    <cfRule type="cellIs" priority="4" operator="equal" aboveAverage="0" equalAverage="0" bottom="0" percent="0" rank="0" text="" dxfId="6">
      <formula>"C"</formula>
    </cfRule>
  </conditionalFormatting>
  <printOptions headings="false" gridLines="false" gridLinesSet="true" horizontalCentered="true" verticalCentered="false"/>
  <pageMargins left="0.4" right="0.4" top="0.4" bottom="0.4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2026-06-21T10:30:51Z</dcterms:created>
  <dc:creator>openpyxl</dc:creator>
  <dc:description/>
  <dc:language>en-US</dc:language>
  <cp:lastModifiedBy/>
  <dcterms:modified xsi:type="dcterms:W3CDTF">2026-06-21T10:30:51Z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