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2E5F951-E5A2-4E5E-89E9-0B3BEBA1C81B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Leistungsverzeichnis" sheetId="1" r:id="rId1"/>
    <sheet name="Auswertung" sheetId="2" r:id="rId2"/>
    <sheet name="Stammdaten" sheetId="3" r:id="rId3"/>
  </sheets>
  <definedNames>
    <definedName name="_xlnm.Print_Area" localSheetId="1">Auswertung!$A$1:$E$28</definedName>
    <definedName name="_xlnm.Print_Area" localSheetId="0">Leistungsverzeichnis!$A$1:$K$48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2" l="1"/>
  <c r="C6" i="2"/>
  <c r="H46" i="1"/>
  <c r="I40" i="1"/>
  <c r="J40" i="1" s="1"/>
  <c r="C26" i="2" s="1"/>
  <c r="G40" i="1"/>
  <c r="I39" i="1"/>
  <c r="J39" i="1" s="1"/>
  <c r="G39" i="1"/>
  <c r="I38" i="1"/>
  <c r="J38" i="1" s="1"/>
  <c r="G38" i="1"/>
  <c r="I37" i="1"/>
  <c r="J37" i="1" s="1"/>
  <c r="G37" i="1"/>
  <c r="I33" i="1"/>
  <c r="G33" i="1"/>
  <c r="J33" i="1" s="1"/>
  <c r="I32" i="1"/>
  <c r="G32" i="1"/>
  <c r="J32" i="1" s="1"/>
  <c r="I31" i="1"/>
  <c r="J31" i="1" s="1"/>
  <c r="G31" i="1"/>
  <c r="I30" i="1"/>
  <c r="G30" i="1"/>
  <c r="J30" i="1" s="1"/>
  <c r="J34" i="1" s="1"/>
  <c r="C17" i="2" s="1"/>
  <c r="I26" i="1"/>
  <c r="J26" i="1" s="1"/>
  <c r="C25" i="2" s="1"/>
  <c r="G26" i="1"/>
  <c r="I25" i="1"/>
  <c r="J25" i="1" s="1"/>
  <c r="G25" i="1"/>
  <c r="I24" i="1"/>
  <c r="J24" i="1" s="1"/>
  <c r="G24" i="1"/>
  <c r="I23" i="1"/>
  <c r="G23" i="1"/>
  <c r="J23" i="1" s="1"/>
  <c r="J22" i="1"/>
  <c r="I22" i="1"/>
  <c r="G22" i="1"/>
  <c r="I18" i="1"/>
  <c r="G18" i="1"/>
  <c r="J18" i="1" s="1"/>
  <c r="J17" i="1"/>
  <c r="I17" i="1"/>
  <c r="G17" i="1"/>
  <c r="J16" i="1"/>
  <c r="I16" i="1"/>
  <c r="G16" i="1"/>
  <c r="I15" i="1"/>
  <c r="J15" i="1" s="1"/>
  <c r="G15" i="1"/>
  <c r="I14" i="1"/>
  <c r="J14" i="1" s="1"/>
  <c r="G14" i="1"/>
  <c r="C24" i="2" l="1"/>
  <c r="J41" i="1"/>
  <c r="C18" i="2" s="1"/>
  <c r="E26" i="2"/>
  <c r="E25" i="2"/>
  <c r="J27" i="1"/>
  <c r="C16" i="2" s="1"/>
  <c r="J19" i="1"/>
  <c r="C23" i="2"/>
  <c r="C27" i="2" l="1"/>
  <c r="E23" i="2"/>
  <c r="D23" i="2"/>
  <c r="C15" i="2"/>
  <c r="K43" i="1"/>
  <c r="E16" i="2"/>
  <c r="E18" i="2"/>
  <c r="E24" i="2"/>
  <c r="D24" i="2"/>
  <c r="C10" i="2" l="1"/>
  <c r="K45" i="1"/>
  <c r="E15" i="2"/>
  <c r="C19" i="2"/>
  <c r="D15" i="2" s="1"/>
  <c r="E17" i="2"/>
  <c r="D26" i="2"/>
  <c r="D25" i="2"/>
  <c r="D17" i="2" l="1"/>
  <c r="D16" i="2"/>
  <c r="D18" i="2"/>
  <c r="C8" i="2"/>
  <c r="C7" i="2"/>
  <c r="K46" i="1"/>
  <c r="K48" i="1" s="1"/>
  <c r="C9" i="2" l="1"/>
  <c r="K47" i="1"/>
</calcChain>
</file>

<file path=xl/sharedStrings.xml><?xml version="1.0" encoding="utf-8"?>
<sst xmlns="http://schemas.openxmlformats.org/spreadsheetml/2006/main" count="194" uniqueCount="129">
  <si>
    <t>LEISTUNGSVERZEICHNIS  ·  GEBÄUDEREINIGUNG</t>
  </si>
  <si>
    <t>Unterhaltsreinigung · Glasreinigung · Sonderleistungen          Kalkulationsjahr 2026</t>
  </si>
  <si>
    <t>ANBIETER  (DIENSTLEISTER)</t>
  </si>
  <si>
    <t>AUFTRAGGEBER  /  OBJEKT</t>
  </si>
  <si>
    <r>
      <rPr>
        <b/>
        <sz val="8"/>
        <color rgb="FF5C6B6E"/>
        <rFont val="Calibri"/>
        <charset val="1"/>
      </rPr>
      <t xml:space="preserve">FIRMA     </t>
    </r>
    <r>
      <rPr>
        <sz val="10"/>
        <color rgb="FF1F2D30"/>
        <rFont val="Calibri"/>
        <charset val="1"/>
      </rPr>
      <t>Reinprofi Gebäudeservice GmbH</t>
    </r>
  </si>
  <si>
    <r>
      <rPr>
        <b/>
        <sz val="8"/>
        <color rgb="FF5C6B6E"/>
        <rFont val="Calibri"/>
        <charset val="1"/>
      </rPr>
      <t xml:space="preserve">AUFTRAGGEBER     </t>
    </r>
    <r>
      <rPr>
        <sz val="10"/>
        <color rgb="FF1F2D30"/>
        <rFont val="Calibri"/>
        <charset val="1"/>
      </rPr>
      <t>Nordlicht Verwaltungs GmbH</t>
    </r>
  </si>
  <si>
    <r>
      <rPr>
        <b/>
        <sz val="8"/>
        <color rgb="FF5C6B6E"/>
        <rFont val="Calibri"/>
        <charset val="1"/>
      </rPr>
      <t xml:space="preserve">ANSCHRIFT     </t>
    </r>
    <r>
      <rPr>
        <sz val="10"/>
        <color rgb="FF1F2D30"/>
        <rFont val="Calibri"/>
        <charset val="1"/>
      </rPr>
      <t>Hafenstraße 24, 28217 Bremen</t>
    </r>
  </si>
  <si>
    <r>
      <rPr>
        <b/>
        <sz val="8"/>
        <color rgb="FF5C6B6E"/>
        <rFont val="Calibri"/>
        <charset val="1"/>
      </rPr>
      <t xml:space="preserve">OBJEKT     </t>
    </r>
    <r>
      <rPr>
        <sz val="10"/>
        <color rgb="FF1F2D30"/>
        <rFont val="Calibri"/>
        <charset val="1"/>
      </rPr>
      <t>Bürogebäude, 3 Etagen</t>
    </r>
  </si>
  <si>
    <r>
      <rPr>
        <b/>
        <sz val="8"/>
        <color rgb="FF5C6B6E"/>
        <rFont val="Calibri"/>
        <charset val="1"/>
      </rPr>
      <t xml:space="preserve">ANSPRECHPARTNER     </t>
    </r>
    <r>
      <rPr>
        <sz val="10"/>
        <color rgb="FF1F2D30"/>
        <rFont val="Calibri"/>
        <charset val="1"/>
      </rPr>
      <t>M. Berger</t>
    </r>
  </si>
  <si>
    <r>
      <rPr>
        <b/>
        <sz val="8"/>
        <color rgb="FF5C6B6E"/>
        <rFont val="Calibri"/>
        <charset val="1"/>
      </rPr>
      <t xml:space="preserve">OBJEKTANSCHRIFT     </t>
    </r>
    <r>
      <rPr>
        <sz val="10"/>
        <color rgb="FF1F2D30"/>
        <rFont val="Calibri"/>
        <charset val="1"/>
      </rPr>
      <t>Lindenallee 7, 28195 Bremen</t>
    </r>
  </si>
  <si>
    <r>
      <rPr>
        <b/>
        <sz val="8"/>
        <color rgb="FF5C6B6E"/>
        <rFont val="Calibri"/>
        <charset val="1"/>
      </rPr>
      <t xml:space="preserve">TELEFON / E-MAIL     </t>
    </r>
    <r>
      <rPr>
        <sz val="10"/>
        <color rgb="FF1F2D30"/>
        <rFont val="Calibri"/>
        <charset val="1"/>
      </rPr>
      <t>0421 555 0192  ·  angebot@muster-service.de</t>
    </r>
  </si>
  <si>
    <r>
      <rPr>
        <b/>
        <sz val="8"/>
        <color rgb="FF5C6B6E"/>
        <rFont val="Calibri"/>
        <charset val="1"/>
      </rPr>
      <t xml:space="preserve">ANGEBOT / DATUM     </t>
    </r>
    <r>
      <rPr>
        <sz val="10"/>
        <color rgb="FF1F2D30"/>
        <rFont val="Calibri"/>
        <charset val="1"/>
      </rPr>
      <t>AN-2026-0148  ·  12.01.2026</t>
    </r>
  </si>
  <si>
    <r>
      <rPr>
        <b/>
        <sz val="8"/>
        <color rgb="FF5C6B6E"/>
        <rFont val="Calibri"/>
        <charset val="1"/>
      </rPr>
      <t xml:space="preserve">UST-IDNR.     </t>
    </r>
    <r>
      <rPr>
        <sz val="10"/>
        <color rgb="FF1F2D30"/>
        <rFont val="Calibri"/>
        <charset val="1"/>
      </rPr>
      <t>DE 312 456 789</t>
    </r>
  </si>
  <si>
    <r>
      <rPr>
        <b/>
        <sz val="8"/>
        <color rgb="FF5C6B6E"/>
        <rFont val="Calibri"/>
        <charset val="1"/>
      </rPr>
      <t xml:space="preserve">GÜLTIG BIS     </t>
    </r>
    <r>
      <rPr>
        <sz val="10"/>
        <color rgb="FF1F2D30"/>
        <rFont val="Calibri"/>
        <charset val="1"/>
      </rPr>
      <t>28.02.2026</t>
    </r>
  </si>
  <si>
    <t>Pos.</t>
  </si>
  <si>
    <t>Leistungsbeschreibung</t>
  </si>
  <si>
    <t>Reinigungsart</t>
  </si>
  <si>
    <t>Menge</t>
  </si>
  <si>
    <t>Einh.</t>
  </si>
  <si>
    <t>Frequenz</t>
  </si>
  <si>
    <t>Einsätze/
Monat</t>
  </si>
  <si>
    <t>EP / Einh.</t>
  </si>
  <si>
    <t>Preis / Einsatz</t>
  </si>
  <si>
    <t>Kosten / Monat</t>
  </si>
  <si>
    <t>Bemerkung</t>
  </si>
  <si>
    <t>1  ·  Büro- und Verwaltungsflächen</t>
  </si>
  <si>
    <t>1.1</t>
  </si>
  <si>
    <t>Papierkörbe leeren, Wertstoffe trennen und entsorgen</t>
  </si>
  <si>
    <t>Unterhaltsreinigung</t>
  </si>
  <si>
    <t>psch</t>
  </si>
  <si>
    <t>Arbeitstäglich (5×/Woche)</t>
  </si>
  <si>
    <t>1.2</t>
  </si>
  <si>
    <t>Hartbodenflächen feucht wischen</t>
  </si>
  <si>
    <t>m²</t>
  </si>
  <si>
    <t>1.3</t>
  </si>
  <si>
    <t>Teppichböden saugen</t>
  </si>
  <si>
    <t>3× wöchentlich</t>
  </si>
  <si>
    <t>1.4</t>
  </si>
  <si>
    <t>Freie horizontale Flächen abstauben</t>
  </si>
  <si>
    <t>Wöchentlich</t>
  </si>
  <si>
    <t>soweit freigeräumt</t>
  </si>
  <si>
    <t>1.5</t>
  </si>
  <si>
    <t>Türen, Griffe und Lichtschalter desinfizierend reinigen</t>
  </si>
  <si>
    <t>Zwischensumme  1</t>
  </si>
  <si>
    <t>2  ·  Sanitär- und Sozialräume</t>
  </si>
  <si>
    <t>2.1</t>
  </si>
  <si>
    <t>WC, Urinale und Waschbecken reinigen und desinfizieren</t>
  </si>
  <si>
    <t>Stk</t>
  </si>
  <si>
    <t>2.2</t>
  </si>
  <si>
    <t>Sanitär-Bodenflächen desinfizierend wischen</t>
  </si>
  <si>
    <t>2.3</t>
  </si>
  <si>
    <t>Spender auffüllen (Seife, Papier, Handtücher)</t>
  </si>
  <si>
    <t>Material lt. Pos. unten</t>
  </si>
  <si>
    <t>2.4</t>
  </si>
  <si>
    <t>Wandfliesen im Spritzbereich reinigen</t>
  </si>
  <si>
    <t>2.5</t>
  </si>
  <si>
    <t>Intensiv-/Grundreinigung Sanitär (Kalk, Fugen)</t>
  </si>
  <si>
    <t>Grundreinigung</t>
  </si>
  <si>
    <t>Vierteljährlich</t>
  </si>
  <si>
    <t>Zwischensumme  2</t>
  </si>
  <si>
    <t>3  ·  Verkehrs- und Gemeinschaftsflächen</t>
  </si>
  <si>
    <t>3.1</t>
  </si>
  <si>
    <t>Eingangsbereich/Foyer reinigen, Schmutzfangmatten</t>
  </si>
  <si>
    <t>3.2</t>
  </si>
  <si>
    <t>Treppenhaus kehren und feucht wischen</t>
  </si>
  <si>
    <t>3.3</t>
  </si>
  <si>
    <t>Aufzugskabine reinigen, Spiegel/Edelstahl pflegen</t>
  </si>
  <si>
    <t>3.4</t>
  </si>
  <si>
    <t>Teeküche/Pausenraum reinigen</t>
  </si>
  <si>
    <t>Zwischensumme  3</t>
  </si>
  <si>
    <t>4  ·  Glas- und Sonderreinigung</t>
  </si>
  <si>
    <t>4.1</t>
  </si>
  <si>
    <t>Innenglasflächen und Trennwände reinigen</t>
  </si>
  <si>
    <t>Glasreinigung</t>
  </si>
  <si>
    <t>Monatlich</t>
  </si>
  <si>
    <t>beidseitig</t>
  </si>
  <si>
    <t>4.2</t>
  </si>
  <si>
    <t>Fensterflächen außen (erreichbar) reinigen</t>
  </si>
  <si>
    <t>4.3</t>
  </si>
  <si>
    <t>Grundreinigung Hartböden inkl. Einpflege</t>
  </si>
  <si>
    <t>Halbjährlich</t>
  </si>
  <si>
    <t>4.4</t>
  </si>
  <si>
    <t>Beleuchtungskörper und Lüftungsgitter entstauben</t>
  </si>
  <si>
    <t>Sonderreinigung</t>
  </si>
  <si>
    <t>Zwischensumme  4</t>
  </si>
  <si>
    <t>Hinweise zur Kalkulation:
•  Helle Felder (Menge, EP, Reinigungsart, Frequenz) sind Eingabefelder. Farbig hinterlegte Felder werden automatisch berechnet.
•  „Einsätze/Monat" wird aus der gewählten Frequenz abgeleitet (siehe Tabellenblatt „Stammdaten").
•  Kosten/Monat = Menge × EP × Einsätze/Monat.  Jahreskosten = Monatskosten × 12.
•  Preise verstehen sich netto zzgl. der gesetzlichen Umsatzsteuer. Verbrauchsmaterial nach Aufwand, sofern nicht anders vereinbart.</t>
  </si>
  <si>
    <t>Nettobetrag Leistungen / Monat</t>
  </si>
  <si>
    <t>zzgl. Verbrauchsmaterial (Pauschale)</t>
  </si>
  <si>
    <t>Zwischensumme netto / Monat</t>
  </si>
  <si>
    <t>Bruttobetrag / Monat</t>
  </si>
  <si>
    <t>Bruttobetrag / Jahr (×12)</t>
  </si>
  <si>
    <t>AUSWERTUNG  ·  KOSTENÜBERSICHT 2026</t>
  </si>
  <si>
    <t>KENNZAHLEN</t>
  </si>
  <si>
    <t>Gereinigte Fläche gesamt</t>
  </si>
  <si>
    <t>Nettokosten / Monat</t>
  </si>
  <si>
    <t>Nettokosten / Jahr</t>
  </si>
  <si>
    <t>Bruttokosten / Jahr</t>
  </si>
  <si>
    <t>Ø Kosten je m² / Monat</t>
  </si>
  <si>
    <t>Anzahl Leistungspositionen</t>
  </si>
  <si>
    <t>KOSTEN JE LEISTUNGSGRUPPE  (netto / Monat)</t>
  </si>
  <si>
    <t>Leistungsgruppe</t>
  </si>
  <si>
    <t>€ / Monat</t>
  </si>
  <si>
    <t>Anteil</t>
  </si>
  <si>
    <t>Verteilung</t>
  </si>
  <si>
    <t>Büro- und Verwaltungsflächen</t>
  </si>
  <si>
    <t>Sanitär- und Sozialräume</t>
  </si>
  <si>
    <t>Verkehrs- und Gemeinschaftsflächen</t>
  </si>
  <si>
    <t>Glas- und Sonderreinigung</t>
  </si>
  <si>
    <t>Gesamt netto / Monat</t>
  </si>
  <si>
    <t>KOSTEN JE REINIGUNGSART  (netto / Monat)</t>
  </si>
  <si>
    <t>STAMMDATEN  ·  AUSWAHLLISTEN UND PARAMETER</t>
  </si>
  <si>
    <t>Diese Tabelle steuert die Dropdown-Felder und die Faktoren im Leistungsverzeichnis. Werte hier zentral pflegen.</t>
  </si>
  <si>
    <t>Einsätze/Monat</t>
  </si>
  <si>
    <t>Einheit</t>
  </si>
  <si>
    <t>Parameter</t>
  </si>
  <si>
    <t>Wert</t>
  </si>
  <si>
    <t>MwSt-Satz</t>
  </si>
  <si>
    <t>Sichtreinigung</t>
  </si>
  <si>
    <t>Kalkulationsjahr</t>
  </si>
  <si>
    <t>2× wöchentlich</t>
  </si>
  <si>
    <t>Std</t>
  </si>
  <si>
    <t>Währung</t>
  </si>
  <si>
    <t>EUR</t>
  </si>
  <si>
    <t>Stundenverrechnungssatz</t>
  </si>
  <si>
    <t>14-täglich</t>
  </si>
  <si>
    <t>lfm</t>
  </si>
  <si>
    <t>Außenreinigung</t>
  </si>
  <si>
    <t>Anz.</t>
  </si>
  <si>
    <t>Jährlich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</si>
</sst>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&quot; m²&quot;"/>
    <numFmt numFmtId="166" formatCode="0.0%"/>
  </numFmts>
  <fonts count="21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sz val="10"/>
      <color rgb="FFCFE3E6"/>
      <name val="Calibri"/>
      <charset val="1"/>
    </font>
    <font>
      <b/>
      <sz val="10"/>
      <color rgb="FFFFFFFF"/>
      <name val="Calibri"/>
      <charset val="1"/>
    </font>
    <font>
      <b/>
      <sz val="8"/>
      <color rgb="FF5C6B6E"/>
      <name val="Calibri"/>
      <charset val="1"/>
    </font>
    <font>
      <sz val="10"/>
      <color rgb="FF1F2D30"/>
      <name val="Calibri"/>
      <charset val="1"/>
    </font>
    <font>
      <b/>
      <sz val="9"/>
      <color rgb="FFFFFFFF"/>
      <name val="Calibri"/>
      <charset val="1"/>
    </font>
    <font>
      <b/>
      <sz val="10"/>
      <color rgb="FF145561"/>
      <name val="Calibri"/>
      <charset val="1"/>
    </font>
    <font>
      <b/>
      <sz val="9"/>
      <color rgb="FF5C6B6E"/>
      <name val="Calibri"/>
      <charset val="1"/>
    </font>
    <font>
      <sz val="9"/>
      <color rgb="FF1F2D30"/>
      <name val="Calibri"/>
      <charset val="1"/>
    </font>
    <font>
      <b/>
      <sz val="10"/>
      <color rgb="FF1F2D30"/>
      <name val="Calibri"/>
      <charset val="1"/>
    </font>
    <font>
      <i/>
      <sz val="8"/>
      <color rgb="FF5C6B6E"/>
      <name val="Calibri"/>
      <charset val="1"/>
    </font>
    <font>
      <sz val="9"/>
      <color rgb="FF5C6B6E"/>
      <name val="Calibri"/>
      <charset val="1"/>
    </font>
    <font>
      <b/>
      <sz val="9"/>
      <color rgb="FF1F2D30"/>
      <name val="Calibri"/>
      <charset val="1"/>
    </font>
    <font>
      <b/>
      <sz val="11"/>
      <color rgb="FFFFFFFF"/>
      <name val="Calibri"/>
      <charset val="1"/>
    </font>
    <font>
      <b/>
      <sz val="15"/>
      <color rgb="FFFFFFFF"/>
      <name val="Calibri"/>
      <charset val="1"/>
    </font>
    <font>
      <b/>
      <sz val="11"/>
      <color rgb="FF145561"/>
      <name val="Calibri"/>
      <charset val="1"/>
    </font>
    <font>
      <sz val="10"/>
      <color rgb="FFD99A4E"/>
      <name val="Calibri"/>
      <charset val="1"/>
    </font>
    <font>
      <sz val="10"/>
      <color rgb="FF1C6E7D"/>
      <name val="Calibri"/>
      <charset val="1"/>
    </font>
    <font>
      <b/>
      <sz val="13"/>
      <color rgb="FFFFFFFF"/>
      <name val="Calibri"/>
      <charset val="1"/>
    </font>
    <font>
      <i/>
      <sz val="9"/>
      <color rgb="FF5C6B6E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0E3A42"/>
        <bgColor rgb="FF1F2D30"/>
      </patternFill>
    </fill>
    <fill>
      <patternFill patternType="solid">
        <fgColor rgb="FF145561"/>
        <bgColor rgb="FF1C6E7D"/>
      </patternFill>
    </fill>
    <fill>
      <patternFill patternType="solid">
        <fgColor rgb="FFD99A4E"/>
        <bgColor rgb="FFFF8080"/>
      </patternFill>
    </fill>
    <fill>
      <patternFill patternType="solid">
        <fgColor rgb="FF1C6E7D"/>
        <bgColor rgb="FF008080"/>
      </patternFill>
    </fill>
    <fill>
      <patternFill patternType="solid">
        <fgColor rgb="FFF4F9FA"/>
        <bgColor rgb="FFFCF7EE"/>
      </patternFill>
    </fill>
    <fill>
      <patternFill patternType="solid">
        <fgColor rgb="FFD6E7EA"/>
        <bgColor rgb="FFCFE3E6"/>
      </patternFill>
    </fill>
    <fill>
      <patternFill patternType="solid">
        <fgColor rgb="FFFCF7EE"/>
        <bgColor rgb="FFF4F9FA"/>
      </patternFill>
    </fill>
    <fill>
      <patternFill patternType="solid">
        <fgColor rgb="FFEAF3F4"/>
        <bgColor rgb="FFF4F9FA"/>
      </patternFill>
    </fill>
    <fill>
      <patternFill patternType="solid">
        <fgColor rgb="FFFFFFFF"/>
        <bgColor rgb="FFF4F9FA"/>
      </patternFill>
    </fill>
    <fill>
      <patternFill patternType="solid">
        <fgColor rgb="FFFBEFDD"/>
        <bgColor rgb="FFFCF7EE"/>
      </patternFill>
    </fill>
  </fills>
  <borders count="3">
    <border>
      <left/>
      <right/>
      <top/>
      <bottom/>
      <diagonal/>
    </border>
    <border>
      <left/>
      <right/>
      <top/>
      <bottom style="thin">
        <color rgb="FFC2D6D9"/>
      </bottom>
      <diagonal/>
    </border>
    <border>
      <left style="thin">
        <color rgb="FFC2D6D9"/>
      </left>
      <right style="thin">
        <color rgb="FFC2D6D9"/>
      </right>
      <top style="thin">
        <color rgb="FFC2D6D9"/>
      </top>
      <bottom style="thin">
        <color rgb="FFC2D6D9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16" fillId="9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indent="1"/>
    </xf>
    <xf numFmtId="0" fontId="3" fillId="5" borderId="0" xfId="0" applyFont="1" applyFill="1" applyAlignment="1">
      <alignment horizontal="left" vertical="center" wrapText="1"/>
    </xf>
    <xf numFmtId="0" fontId="0" fillId="4" borderId="0" xfId="0" applyFill="1"/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3" fontId="0" fillId="8" borderId="2" xfId="0" applyNumberForma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center" vertical="center" wrapText="1"/>
    </xf>
    <xf numFmtId="4" fontId="9" fillId="9" borderId="2" xfId="0" applyNumberFormat="1" applyFont="1" applyFill="1" applyBorder="1" applyAlignment="1">
      <alignment horizontal="center" vertical="center" wrapText="1"/>
    </xf>
    <xf numFmtId="164" fontId="0" fillId="8" borderId="2" xfId="0" applyNumberFormat="1" applyFill="1" applyBorder="1" applyAlignment="1">
      <alignment horizontal="right" vertical="center"/>
    </xf>
    <xf numFmtId="164" fontId="0" fillId="9" borderId="2" xfId="0" applyNumberFormat="1" applyFill="1" applyBorder="1" applyAlignment="1">
      <alignment horizontal="right" vertical="center"/>
    </xf>
    <xf numFmtId="164" fontId="10" fillId="9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164" fontId="3" fillId="5" borderId="2" xfId="0" applyNumberFormat="1" applyFont="1" applyFill="1" applyBorder="1"/>
    <xf numFmtId="0" fontId="0" fillId="5" borderId="2" xfId="0" applyFill="1" applyBorder="1"/>
    <xf numFmtId="164" fontId="13" fillId="7" borderId="2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164" fontId="10" fillId="10" borderId="2" xfId="0" applyNumberFormat="1" applyFont="1" applyFill="1" applyBorder="1" applyAlignment="1">
      <alignment horizontal="right" vertical="center"/>
    </xf>
    <xf numFmtId="166" fontId="9" fillId="10" borderId="2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164" fontId="10" fillId="6" borderId="2" xfId="0" applyNumberFormat="1" applyFont="1" applyFill="1" applyBorder="1" applyAlignment="1">
      <alignment horizontal="right" vertical="center"/>
    </xf>
    <xf numFmtId="166" fontId="9" fillId="6" borderId="2" xfId="0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right" vertical="center"/>
    </xf>
    <xf numFmtId="0" fontId="18" fillId="10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10" fillId="11" borderId="2" xfId="0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16" fillId="9" borderId="2" xfId="0" applyNumberFormat="1" applyFont="1" applyFill="1" applyBorder="1" applyAlignment="1">
      <alignment horizontal="right" vertical="center"/>
    </xf>
    <xf numFmtId="1" fontId="16" fillId="9" borderId="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C6E7D"/>
      <rgbColor rgb="FFC0C0C0"/>
      <rgbColor rgb="FF808080"/>
      <rgbColor rgb="FF9999FF"/>
      <rgbColor rgb="FF993366"/>
      <rgbColor rgb="FFFCF7EE"/>
      <rgbColor rgb="FFEAF3F4"/>
      <rgbColor rgb="FF660066"/>
      <rgbColor rgb="FFFF8080"/>
      <rgbColor rgb="FF0066CC"/>
      <rgbColor rgb="FFC2D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7EA"/>
      <rgbColor rgb="FFCFE3E6"/>
      <rgbColor rgb="FFFBEFDD"/>
      <rgbColor rgb="FF99CCFF"/>
      <rgbColor rgb="FFFF99CC"/>
      <rgbColor rgb="FFCC99FF"/>
      <rgbColor rgb="FFF4F9FA"/>
      <rgbColor rgb="FF3366FF"/>
      <rgbColor rgb="FF33CCCC"/>
      <rgbColor rgb="FF99CC00"/>
      <rgbColor rgb="FFFFCC00"/>
      <rgbColor rgb="FFD99A4E"/>
      <rgbColor rgb="FFFF6600"/>
      <rgbColor rgb="FF5C6B6E"/>
      <rgbColor rgb="FF969696"/>
      <rgbColor rgb="FF0E3A42"/>
      <rgbColor rgb="FF339966"/>
      <rgbColor rgb="FF003300"/>
      <rgbColor rgb="FF333300"/>
      <rgbColor rgb="FF993300"/>
      <rgbColor rgb="FF993366"/>
      <rgbColor rgb="FF145561"/>
      <rgbColor rgb="FF1F2D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zoomScaleNormal="100" workbookViewId="0">
      <pane ySplit="12" topLeftCell="A13" activePane="bottomLeft" state="frozen"/>
      <selection pane="bottomLeft" activeCell="O12" sqref="O12"/>
    </sheetView>
  </sheetViews>
  <sheetFormatPr baseColWidth="10" defaultColWidth="8.7109375" defaultRowHeight="15" x14ac:dyDescent="0.25"/>
  <cols>
    <col min="1" max="1" width="3.85546875" bestFit="1" customWidth="1"/>
    <col min="2" max="2" width="44" customWidth="1"/>
    <col min="3" max="3" width="16.85546875" bestFit="1" customWidth="1"/>
    <col min="4" max="4" width="5.85546875" bestFit="1" customWidth="1"/>
    <col min="5" max="5" width="4.5703125" bestFit="1" customWidth="1"/>
    <col min="6" max="6" width="12.5703125" bestFit="1" customWidth="1"/>
    <col min="7" max="7" width="7.5703125" bestFit="1" customWidth="1"/>
    <col min="8" max="8" width="7.7109375" bestFit="1" customWidth="1"/>
    <col min="9" max="9" width="11" bestFit="1" customWidth="1"/>
    <col min="10" max="10" width="12" bestFit="1" customWidth="1"/>
    <col min="11" max="11" width="16.140625" bestFit="1" customWidth="1"/>
  </cols>
  <sheetData>
    <row r="1" spans="1:11" ht="33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9.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" customHeight="1" x14ac:dyDescent="0.25"/>
    <row r="5" spans="1:11" ht="18" customHeight="1" x14ac:dyDescent="0.25">
      <c r="A5" s="11" t="s">
        <v>2</v>
      </c>
      <c r="B5" s="11"/>
      <c r="C5" s="11"/>
      <c r="D5" s="11"/>
      <c r="E5" s="11"/>
      <c r="G5" s="11" t="s">
        <v>3</v>
      </c>
      <c r="H5" s="11"/>
      <c r="I5" s="11"/>
      <c r="J5" s="11"/>
      <c r="K5" s="11"/>
    </row>
    <row r="6" spans="1:11" ht="16.5" customHeight="1" x14ac:dyDescent="0.25">
      <c r="A6" s="10" t="s">
        <v>4</v>
      </c>
      <c r="B6" s="10"/>
      <c r="C6" s="10"/>
      <c r="D6" s="10"/>
      <c r="E6" s="10"/>
      <c r="G6" s="10" t="s">
        <v>5</v>
      </c>
      <c r="H6" s="10"/>
      <c r="I6" s="10"/>
      <c r="J6" s="10"/>
      <c r="K6" s="10"/>
    </row>
    <row r="7" spans="1:11" ht="16.5" customHeight="1" x14ac:dyDescent="0.25">
      <c r="A7" s="10" t="s">
        <v>6</v>
      </c>
      <c r="B7" s="10"/>
      <c r="C7" s="10"/>
      <c r="D7" s="10"/>
      <c r="E7" s="10"/>
      <c r="G7" s="10" t="s">
        <v>7</v>
      </c>
      <c r="H7" s="10"/>
      <c r="I7" s="10"/>
      <c r="J7" s="10"/>
      <c r="K7" s="10"/>
    </row>
    <row r="8" spans="1:11" ht="16.5" customHeight="1" x14ac:dyDescent="0.25">
      <c r="A8" s="10" t="s">
        <v>8</v>
      </c>
      <c r="B8" s="10"/>
      <c r="C8" s="10"/>
      <c r="D8" s="10"/>
      <c r="E8" s="10"/>
      <c r="G8" s="10" t="s">
        <v>9</v>
      </c>
      <c r="H8" s="10"/>
      <c r="I8" s="10"/>
      <c r="J8" s="10"/>
      <c r="K8" s="10"/>
    </row>
    <row r="9" spans="1:11" ht="16.5" customHeight="1" x14ac:dyDescent="0.25">
      <c r="A9" s="10" t="s">
        <v>10</v>
      </c>
      <c r="B9" s="10"/>
      <c r="C9" s="10"/>
      <c r="D9" s="10"/>
      <c r="E9" s="10"/>
      <c r="G9" s="10" t="s">
        <v>11</v>
      </c>
      <c r="H9" s="10"/>
      <c r="I9" s="10"/>
      <c r="J9" s="10"/>
      <c r="K9" s="10"/>
    </row>
    <row r="10" spans="1:11" ht="16.5" customHeight="1" x14ac:dyDescent="0.25">
      <c r="A10" s="10" t="s">
        <v>12</v>
      </c>
      <c r="B10" s="10"/>
      <c r="C10" s="10"/>
      <c r="D10" s="10"/>
      <c r="E10" s="10"/>
      <c r="G10" s="10" t="s">
        <v>13</v>
      </c>
      <c r="H10" s="10"/>
      <c r="I10" s="10"/>
      <c r="J10" s="10"/>
      <c r="K10" s="10"/>
    </row>
    <row r="11" spans="1:11" ht="7.5" customHeight="1" x14ac:dyDescent="0.25"/>
    <row r="12" spans="1:11" ht="30" customHeight="1" x14ac:dyDescent="0.25">
      <c r="A12" s="15" t="s">
        <v>14</v>
      </c>
      <c r="B12" s="15" t="s">
        <v>15</v>
      </c>
      <c r="C12" s="15" t="s">
        <v>16</v>
      </c>
      <c r="D12" s="15" t="s">
        <v>17</v>
      </c>
      <c r="E12" s="15" t="s">
        <v>18</v>
      </c>
      <c r="F12" s="15" t="s">
        <v>19</v>
      </c>
      <c r="G12" s="15" t="s">
        <v>20</v>
      </c>
      <c r="H12" s="15" t="s">
        <v>21</v>
      </c>
      <c r="I12" s="15" t="s">
        <v>22</v>
      </c>
      <c r="J12" s="15" t="s">
        <v>23</v>
      </c>
      <c r="K12" s="15" t="s">
        <v>24</v>
      </c>
    </row>
    <row r="13" spans="1:11" ht="18.75" customHeight="1" x14ac:dyDescent="0.25">
      <c r="A13" s="9" t="s">
        <v>25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5.5" customHeight="1" x14ac:dyDescent="0.25">
      <c r="A14" s="16" t="s">
        <v>26</v>
      </c>
      <c r="B14" s="17" t="s">
        <v>27</v>
      </c>
      <c r="C14" s="18" t="s">
        <v>28</v>
      </c>
      <c r="D14" s="19">
        <v>1</v>
      </c>
      <c r="E14" s="20" t="s">
        <v>29</v>
      </c>
      <c r="F14" s="18" t="s">
        <v>30</v>
      </c>
      <c r="G14" s="21">
        <f>IFERROR(VLOOKUP(F14,Stammdaten!$B$6:$C$14,2,FALSE()),0)</f>
        <v>21.67</v>
      </c>
      <c r="H14" s="22">
        <v>2.8</v>
      </c>
      <c r="I14" s="23">
        <f>D14*H14</f>
        <v>2.8</v>
      </c>
      <c r="J14" s="24">
        <f>I14*G14</f>
        <v>60.676000000000002</v>
      </c>
      <c r="K14" s="25"/>
    </row>
    <row r="15" spans="1:11" ht="25.5" customHeight="1" x14ac:dyDescent="0.25">
      <c r="A15" s="26" t="s">
        <v>31</v>
      </c>
      <c r="B15" s="27" t="s">
        <v>32</v>
      </c>
      <c r="C15" s="18" t="s">
        <v>28</v>
      </c>
      <c r="D15" s="19">
        <v>420</v>
      </c>
      <c r="E15" s="20" t="s">
        <v>33</v>
      </c>
      <c r="F15" s="18" t="s">
        <v>30</v>
      </c>
      <c r="G15" s="21">
        <f>IFERROR(VLOOKUP(F15,Stammdaten!$B$6:$C$14,2,FALSE()),0)</f>
        <v>21.67</v>
      </c>
      <c r="H15" s="22">
        <v>4.4999999999999998E-2</v>
      </c>
      <c r="I15" s="23">
        <f>D15*H15</f>
        <v>18.899999999999999</v>
      </c>
      <c r="J15" s="24">
        <f>I15*G15</f>
        <v>409.56299999999999</v>
      </c>
      <c r="K15" s="28"/>
    </row>
    <row r="16" spans="1:11" ht="25.5" customHeight="1" x14ac:dyDescent="0.25">
      <c r="A16" s="16" t="s">
        <v>34</v>
      </c>
      <c r="B16" s="17" t="s">
        <v>35</v>
      </c>
      <c r="C16" s="18" t="s">
        <v>28</v>
      </c>
      <c r="D16" s="19">
        <v>180</v>
      </c>
      <c r="E16" s="20" t="s">
        <v>33</v>
      </c>
      <c r="F16" s="18" t="s">
        <v>36</v>
      </c>
      <c r="G16" s="21">
        <f>IFERROR(VLOOKUP(F16,Stammdaten!$B$6:$C$14,2,FALSE()),0)</f>
        <v>13</v>
      </c>
      <c r="H16" s="22">
        <v>3.5000000000000003E-2</v>
      </c>
      <c r="I16" s="23">
        <f>D16*H16</f>
        <v>6.3000000000000007</v>
      </c>
      <c r="J16" s="24">
        <f>I16*G16</f>
        <v>81.900000000000006</v>
      </c>
      <c r="K16" s="25"/>
    </row>
    <row r="17" spans="1:11" ht="25.5" customHeight="1" x14ac:dyDescent="0.25">
      <c r="A17" s="26" t="s">
        <v>37</v>
      </c>
      <c r="B17" s="27" t="s">
        <v>38</v>
      </c>
      <c r="C17" s="18" t="s">
        <v>28</v>
      </c>
      <c r="D17" s="19">
        <v>1</v>
      </c>
      <c r="E17" s="20" t="s">
        <v>29</v>
      </c>
      <c r="F17" s="18" t="s">
        <v>39</v>
      </c>
      <c r="G17" s="21">
        <f>IFERROR(VLOOKUP(F17,Stammdaten!$B$6:$C$14,2,FALSE()),0)</f>
        <v>4.33</v>
      </c>
      <c r="H17" s="22">
        <v>6.5</v>
      </c>
      <c r="I17" s="23">
        <f>D17*H17</f>
        <v>6.5</v>
      </c>
      <c r="J17" s="24">
        <f>I17*G17</f>
        <v>28.145</v>
      </c>
      <c r="K17" s="28" t="s">
        <v>40</v>
      </c>
    </row>
    <row r="18" spans="1:11" ht="25.5" customHeight="1" x14ac:dyDescent="0.25">
      <c r="A18" s="16" t="s">
        <v>41</v>
      </c>
      <c r="B18" s="17" t="s">
        <v>42</v>
      </c>
      <c r="C18" s="18" t="s">
        <v>28</v>
      </c>
      <c r="D18" s="19">
        <v>1</v>
      </c>
      <c r="E18" s="20" t="s">
        <v>29</v>
      </c>
      <c r="F18" s="18" t="s">
        <v>39</v>
      </c>
      <c r="G18" s="21">
        <f>IFERROR(VLOOKUP(F18,Stammdaten!$B$6:$C$14,2,FALSE()),0)</f>
        <v>4.33</v>
      </c>
      <c r="H18" s="22">
        <v>4.2</v>
      </c>
      <c r="I18" s="23">
        <f>D18*H18</f>
        <v>4.2</v>
      </c>
      <c r="J18" s="24">
        <f>I18*G18</f>
        <v>18.186</v>
      </c>
      <c r="K18" s="25"/>
    </row>
    <row r="19" spans="1:11" ht="16.5" customHeight="1" x14ac:dyDescent="0.25">
      <c r="A19" s="8" t="s">
        <v>43</v>
      </c>
      <c r="B19" s="8"/>
      <c r="C19" s="8"/>
      <c r="D19" s="8"/>
      <c r="E19" s="8"/>
      <c r="F19" s="8"/>
      <c r="G19" s="8"/>
      <c r="H19" s="8"/>
      <c r="I19" s="8"/>
      <c r="J19" s="29">
        <f>SUM(J14:J18)</f>
        <v>598.47</v>
      </c>
      <c r="K19" s="30"/>
    </row>
    <row r="20" spans="1:11" ht="3.75" customHeight="1" x14ac:dyDescent="0.25"/>
    <row r="21" spans="1:11" ht="18.75" customHeight="1" x14ac:dyDescent="0.25">
      <c r="A21" s="9" t="s">
        <v>44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25.5" customHeight="1" x14ac:dyDescent="0.25">
      <c r="A22" s="26" t="s">
        <v>45</v>
      </c>
      <c r="B22" s="27" t="s">
        <v>46</v>
      </c>
      <c r="C22" s="18" t="s">
        <v>28</v>
      </c>
      <c r="D22" s="19">
        <v>6</v>
      </c>
      <c r="E22" s="20" t="s">
        <v>47</v>
      </c>
      <c r="F22" s="18" t="s">
        <v>30</v>
      </c>
      <c r="G22" s="21">
        <f>IFERROR(VLOOKUP(F22,Stammdaten!$B$6:$C$14,2,FALSE()),0)</f>
        <v>21.67</v>
      </c>
      <c r="H22" s="22">
        <v>1.1000000000000001</v>
      </c>
      <c r="I22" s="23">
        <f>D22*H22</f>
        <v>6.6000000000000005</v>
      </c>
      <c r="J22" s="24">
        <f>I22*G22</f>
        <v>143.02200000000002</v>
      </c>
      <c r="K22" s="28"/>
    </row>
    <row r="23" spans="1:11" ht="25.5" customHeight="1" x14ac:dyDescent="0.25">
      <c r="A23" s="16" t="s">
        <v>48</v>
      </c>
      <c r="B23" s="17" t="s">
        <v>49</v>
      </c>
      <c r="C23" s="18" t="s">
        <v>28</v>
      </c>
      <c r="D23" s="19">
        <v>60</v>
      </c>
      <c r="E23" s="20" t="s">
        <v>33</v>
      </c>
      <c r="F23" s="18" t="s">
        <v>30</v>
      </c>
      <c r="G23" s="21">
        <f>IFERROR(VLOOKUP(F23,Stammdaten!$B$6:$C$14,2,FALSE()),0)</f>
        <v>21.67</v>
      </c>
      <c r="H23" s="22">
        <v>0.06</v>
      </c>
      <c r="I23" s="23">
        <f>D23*H23</f>
        <v>3.5999999999999996</v>
      </c>
      <c r="J23" s="24">
        <f>I23*G23</f>
        <v>78.012</v>
      </c>
      <c r="K23" s="25"/>
    </row>
    <row r="24" spans="1:11" ht="25.5" customHeight="1" x14ac:dyDescent="0.25">
      <c r="A24" s="26" t="s">
        <v>50</v>
      </c>
      <c r="B24" s="27" t="s">
        <v>51</v>
      </c>
      <c r="C24" s="18" t="s">
        <v>28</v>
      </c>
      <c r="D24" s="19">
        <v>1</v>
      </c>
      <c r="E24" s="20" t="s">
        <v>29</v>
      </c>
      <c r="F24" s="18" t="s">
        <v>30</v>
      </c>
      <c r="G24" s="21">
        <f>IFERROR(VLOOKUP(F24,Stammdaten!$B$6:$C$14,2,FALSE()),0)</f>
        <v>21.67</v>
      </c>
      <c r="H24" s="22">
        <v>1.8</v>
      </c>
      <c r="I24" s="23">
        <f>D24*H24</f>
        <v>1.8</v>
      </c>
      <c r="J24" s="24">
        <f>I24*G24</f>
        <v>39.006000000000007</v>
      </c>
      <c r="K24" s="28" t="s">
        <v>52</v>
      </c>
    </row>
    <row r="25" spans="1:11" ht="25.5" customHeight="1" x14ac:dyDescent="0.25">
      <c r="A25" s="16" t="s">
        <v>53</v>
      </c>
      <c r="B25" s="17" t="s">
        <v>54</v>
      </c>
      <c r="C25" s="18" t="s">
        <v>28</v>
      </c>
      <c r="D25" s="19">
        <v>45</v>
      </c>
      <c r="E25" s="20" t="s">
        <v>33</v>
      </c>
      <c r="F25" s="18" t="s">
        <v>39</v>
      </c>
      <c r="G25" s="21">
        <f>IFERROR(VLOOKUP(F25,Stammdaten!$B$6:$C$14,2,FALSE()),0)</f>
        <v>4.33</v>
      </c>
      <c r="H25" s="22">
        <v>0.09</v>
      </c>
      <c r="I25" s="23">
        <f>D25*H25</f>
        <v>4.05</v>
      </c>
      <c r="J25" s="24">
        <f>I25*G25</f>
        <v>17.5365</v>
      </c>
      <c r="K25" s="25"/>
    </row>
    <row r="26" spans="1:11" ht="25.5" customHeight="1" x14ac:dyDescent="0.25">
      <c r="A26" s="26" t="s">
        <v>55</v>
      </c>
      <c r="B26" s="27" t="s">
        <v>56</v>
      </c>
      <c r="C26" s="18" t="s">
        <v>57</v>
      </c>
      <c r="D26" s="19">
        <v>60</v>
      </c>
      <c r="E26" s="20" t="s">
        <v>33</v>
      </c>
      <c r="F26" s="18" t="s">
        <v>58</v>
      </c>
      <c r="G26" s="21">
        <f>IFERROR(VLOOKUP(F26,Stammdaten!$B$6:$C$14,2,FALSE()),0)</f>
        <v>0.33</v>
      </c>
      <c r="H26" s="22">
        <v>1.3</v>
      </c>
      <c r="I26" s="23">
        <f>D26*H26</f>
        <v>78</v>
      </c>
      <c r="J26" s="24">
        <f>I26*G26</f>
        <v>25.740000000000002</v>
      </c>
      <c r="K26" s="28"/>
    </row>
    <row r="27" spans="1:11" ht="16.5" customHeight="1" x14ac:dyDescent="0.25">
      <c r="A27" s="8" t="s">
        <v>59</v>
      </c>
      <c r="B27" s="8"/>
      <c r="C27" s="8"/>
      <c r="D27" s="8"/>
      <c r="E27" s="8"/>
      <c r="F27" s="8"/>
      <c r="G27" s="8"/>
      <c r="H27" s="8"/>
      <c r="I27" s="8"/>
      <c r="J27" s="29">
        <f>SUM(J22:J26)</f>
        <v>303.31650000000002</v>
      </c>
      <c r="K27" s="30"/>
    </row>
    <row r="28" spans="1:11" ht="3.75" customHeight="1" x14ac:dyDescent="0.25"/>
    <row r="29" spans="1:11" ht="18.75" customHeight="1" x14ac:dyDescent="0.25">
      <c r="A29" s="9" t="s">
        <v>60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25.5" customHeight="1" x14ac:dyDescent="0.25">
      <c r="A30" s="16" t="s">
        <v>61</v>
      </c>
      <c r="B30" s="17" t="s">
        <v>62</v>
      </c>
      <c r="C30" s="18" t="s">
        <v>28</v>
      </c>
      <c r="D30" s="19">
        <v>80</v>
      </c>
      <c r="E30" s="20" t="s">
        <v>33</v>
      </c>
      <c r="F30" s="18" t="s">
        <v>30</v>
      </c>
      <c r="G30" s="21">
        <f>IFERROR(VLOOKUP(F30,Stammdaten!$B$6:$C$14,2,FALSE()),0)</f>
        <v>21.67</v>
      </c>
      <c r="H30" s="22">
        <v>0.05</v>
      </c>
      <c r="I30" s="23">
        <f>D30*H30</f>
        <v>4</v>
      </c>
      <c r="J30" s="24">
        <f>I30*G30</f>
        <v>86.68</v>
      </c>
      <c r="K30" s="25"/>
    </row>
    <row r="31" spans="1:11" ht="25.5" customHeight="1" x14ac:dyDescent="0.25">
      <c r="A31" s="26" t="s">
        <v>63</v>
      </c>
      <c r="B31" s="27" t="s">
        <v>64</v>
      </c>
      <c r="C31" s="18" t="s">
        <v>28</v>
      </c>
      <c r="D31" s="19">
        <v>110</v>
      </c>
      <c r="E31" s="20" t="s">
        <v>33</v>
      </c>
      <c r="F31" s="18" t="s">
        <v>36</v>
      </c>
      <c r="G31" s="21">
        <f>IFERROR(VLOOKUP(F31,Stammdaten!$B$6:$C$14,2,FALSE()),0)</f>
        <v>13</v>
      </c>
      <c r="H31" s="22">
        <v>5.5E-2</v>
      </c>
      <c r="I31" s="23">
        <f>D31*H31</f>
        <v>6.05</v>
      </c>
      <c r="J31" s="24">
        <f>I31*G31</f>
        <v>78.649999999999991</v>
      </c>
      <c r="K31" s="28"/>
    </row>
    <row r="32" spans="1:11" ht="25.5" customHeight="1" x14ac:dyDescent="0.25">
      <c r="A32" s="16" t="s">
        <v>65</v>
      </c>
      <c r="B32" s="17" t="s">
        <v>66</v>
      </c>
      <c r="C32" s="18" t="s">
        <v>28</v>
      </c>
      <c r="D32" s="19">
        <v>2</v>
      </c>
      <c r="E32" s="20" t="s">
        <v>47</v>
      </c>
      <c r="F32" s="18" t="s">
        <v>30</v>
      </c>
      <c r="G32" s="21">
        <f>IFERROR(VLOOKUP(F32,Stammdaten!$B$6:$C$14,2,FALSE()),0)</f>
        <v>21.67</v>
      </c>
      <c r="H32" s="22">
        <v>1.4</v>
      </c>
      <c r="I32" s="23">
        <f>D32*H32</f>
        <v>2.8</v>
      </c>
      <c r="J32" s="24">
        <f>I32*G32</f>
        <v>60.676000000000002</v>
      </c>
      <c r="K32" s="25"/>
    </row>
    <row r="33" spans="1:11" ht="25.5" customHeight="1" x14ac:dyDescent="0.25">
      <c r="A33" s="26" t="s">
        <v>67</v>
      </c>
      <c r="B33" s="27" t="s">
        <v>68</v>
      </c>
      <c r="C33" s="18" t="s">
        <v>28</v>
      </c>
      <c r="D33" s="19">
        <v>1</v>
      </c>
      <c r="E33" s="20" t="s">
        <v>29</v>
      </c>
      <c r="F33" s="18" t="s">
        <v>30</v>
      </c>
      <c r="G33" s="21">
        <f>IFERROR(VLOOKUP(F33,Stammdaten!$B$6:$C$14,2,FALSE()),0)</f>
        <v>21.67</v>
      </c>
      <c r="H33" s="22">
        <v>5.5</v>
      </c>
      <c r="I33" s="23">
        <f>D33*H33</f>
        <v>5.5</v>
      </c>
      <c r="J33" s="24">
        <f>I33*G33</f>
        <v>119.185</v>
      </c>
      <c r="K33" s="28"/>
    </row>
    <row r="34" spans="1:11" ht="16.5" customHeight="1" x14ac:dyDescent="0.25">
      <c r="A34" s="8" t="s">
        <v>69</v>
      </c>
      <c r="B34" s="8"/>
      <c r="C34" s="8"/>
      <c r="D34" s="8"/>
      <c r="E34" s="8"/>
      <c r="F34" s="8"/>
      <c r="G34" s="8"/>
      <c r="H34" s="8"/>
      <c r="I34" s="8"/>
      <c r="J34" s="29">
        <f>SUM(J30:J33)</f>
        <v>345.19099999999997</v>
      </c>
      <c r="K34" s="30"/>
    </row>
    <row r="35" spans="1:11" ht="3.75" customHeight="1" x14ac:dyDescent="0.25"/>
    <row r="36" spans="1:11" ht="18.75" customHeight="1" x14ac:dyDescent="0.25">
      <c r="A36" s="9" t="s">
        <v>70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25.5" customHeight="1" x14ac:dyDescent="0.25">
      <c r="A37" s="16" t="s">
        <v>71</v>
      </c>
      <c r="B37" s="17" t="s">
        <v>72</v>
      </c>
      <c r="C37" s="18" t="s">
        <v>73</v>
      </c>
      <c r="D37" s="19">
        <v>70</v>
      </c>
      <c r="E37" s="20" t="s">
        <v>33</v>
      </c>
      <c r="F37" s="18" t="s">
        <v>74</v>
      </c>
      <c r="G37" s="21">
        <f>IFERROR(VLOOKUP(F37,Stammdaten!$B$6:$C$14,2,FALSE()),0)</f>
        <v>1</v>
      </c>
      <c r="H37" s="22">
        <v>0.38</v>
      </c>
      <c r="I37" s="23">
        <f>D37*H37</f>
        <v>26.6</v>
      </c>
      <c r="J37" s="24">
        <f>I37*G37</f>
        <v>26.6</v>
      </c>
      <c r="K37" s="25" t="s">
        <v>75</v>
      </c>
    </row>
    <row r="38" spans="1:11" ht="25.5" customHeight="1" x14ac:dyDescent="0.25">
      <c r="A38" s="26" t="s">
        <v>76</v>
      </c>
      <c r="B38" s="27" t="s">
        <v>77</v>
      </c>
      <c r="C38" s="18" t="s">
        <v>73</v>
      </c>
      <c r="D38" s="19">
        <v>140</v>
      </c>
      <c r="E38" s="20" t="s">
        <v>33</v>
      </c>
      <c r="F38" s="18" t="s">
        <v>58</v>
      </c>
      <c r="G38" s="21">
        <f>IFERROR(VLOOKUP(F38,Stammdaten!$B$6:$C$14,2,FALSE()),0)</f>
        <v>0.33</v>
      </c>
      <c r="H38" s="22">
        <v>0.42</v>
      </c>
      <c r="I38" s="23">
        <f>D38*H38</f>
        <v>58.8</v>
      </c>
      <c r="J38" s="24">
        <f>I38*G38</f>
        <v>19.404</v>
      </c>
      <c r="K38" s="28"/>
    </row>
    <row r="39" spans="1:11" ht="25.5" customHeight="1" x14ac:dyDescent="0.25">
      <c r="A39" s="16" t="s">
        <v>78</v>
      </c>
      <c r="B39" s="17" t="s">
        <v>79</v>
      </c>
      <c r="C39" s="18" t="s">
        <v>57</v>
      </c>
      <c r="D39" s="19">
        <v>420</v>
      </c>
      <c r="E39" s="20" t="s">
        <v>33</v>
      </c>
      <c r="F39" s="18" t="s">
        <v>80</v>
      </c>
      <c r="G39" s="21">
        <f>IFERROR(VLOOKUP(F39,Stammdaten!$B$6:$C$14,2,FALSE()),0)</f>
        <v>0.17</v>
      </c>
      <c r="H39" s="22">
        <v>1.2</v>
      </c>
      <c r="I39" s="23">
        <f>D39*H39</f>
        <v>504</v>
      </c>
      <c r="J39" s="24">
        <f>I39*G39</f>
        <v>85.68</v>
      </c>
      <c r="K39" s="25"/>
    </row>
    <row r="40" spans="1:11" ht="25.5" customHeight="1" x14ac:dyDescent="0.25">
      <c r="A40" s="26" t="s">
        <v>81</v>
      </c>
      <c r="B40" s="27" t="s">
        <v>82</v>
      </c>
      <c r="C40" s="18" t="s">
        <v>83</v>
      </c>
      <c r="D40" s="19">
        <v>1</v>
      </c>
      <c r="E40" s="20" t="s">
        <v>29</v>
      </c>
      <c r="F40" s="18" t="s">
        <v>80</v>
      </c>
      <c r="G40" s="21">
        <f>IFERROR(VLOOKUP(F40,Stammdaten!$B$6:$C$14,2,FALSE()),0)</f>
        <v>0.17</v>
      </c>
      <c r="H40" s="22">
        <v>95</v>
      </c>
      <c r="I40" s="23">
        <f>D40*H40</f>
        <v>95</v>
      </c>
      <c r="J40" s="24">
        <f>I40*G40</f>
        <v>16.150000000000002</v>
      </c>
      <c r="K40" s="28"/>
    </row>
    <row r="41" spans="1:11" ht="16.5" customHeight="1" x14ac:dyDescent="0.25">
      <c r="A41" s="8" t="s">
        <v>84</v>
      </c>
      <c r="B41" s="8"/>
      <c r="C41" s="8"/>
      <c r="D41" s="8"/>
      <c r="E41" s="8"/>
      <c r="F41" s="8"/>
      <c r="G41" s="8"/>
      <c r="H41" s="8"/>
      <c r="I41" s="8"/>
      <c r="J41" s="29">
        <f>SUM(J37:J40)</f>
        <v>147.83400000000003</v>
      </c>
      <c r="K41" s="30"/>
    </row>
    <row r="42" spans="1:11" ht="3.75" customHeight="1" x14ac:dyDescent="0.25"/>
    <row r="43" spans="1:11" ht="18" customHeight="1" x14ac:dyDescent="0.25">
      <c r="A43" s="7" t="s">
        <v>85</v>
      </c>
      <c r="B43" s="7"/>
      <c r="C43" s="7"/>
      <c r="D43" s="7"/>
      <c r="E43" s="7"/>
      <c r="F43" s="7"/>
      <c r="G43" s="7"/>
      <c r="H43" s="6" t="s">
        <v>86</v>
      </c>
      <c r="I43" s="6"/>
      <c r="J43" s="6"/>
      <c r="K43" s="31">
        <f>J19+J27+J34+J41</f>
        <v>1394.8115</v>
      </c>
    </row>
    <row r="44" spans="1:11" ht="18" customHeight="1" x14ac:dyDescent="0.25">
      <c r="A44" s="7"/>
      <c r="B44" s="7"/>
      <c r="C44" s="7"/>
      <c r="D44" s="7"/>
      <c r="E44" s="7"/>
      <c r="F44" s="7"/>
      <c r="G44" s="7"/>
      <c r="H44" s="5" t="s">
        <v>87</v>
      </c>
      <c r="I44" s="5"/>
      <c r="J44" s="5"/>
      <c r="K44" s="22">
        <v>38</v>
      </c>
    </row>
    <row r="45" spans="1:11" ht="18" customHeight="1" x14ac:dyDescent="0.25">
      <c r="A45" s="7"/>
      <c r="B45" s="7"/>
      <c r="C45" s="7"/>
      <c r="D45" s="7"/>
      <c r="E45" s="7"/>
      <c r="F45" s="7"/>
      <c r="G45" s="7"/>
      <c r="H45" s="6" t="s">
        <v>88</v>
      </c>
      <c r="I45" s="6"/>
      <c r="J45" s="6"/>
      <c r="K45" s="31">
        <f>K43+K44</f>
        <v>1432.8115</v>
      </c>
    </row>
    <row r="46" spans="1:11" ht="18" customHeight="1" x14ac:dyDescent="0.25">
      <c r="A46" s="7"/>
      <c r="B46" s="7"/>
      <c r="C46" s="7"/>
      <c r="D46" s="7"/>
      <c r="E46" s="7"/>
      <c r="F46" s="7"/>
      <c r="G46" s="7"/>
      <c r="H46" s="5" t="str">
        <f>CONCATENATE("zzgl. MwSt ",TEXT(Stammdaten!$J$6,"0%"))</f>
        <v>zzgl. MwSt 19%</v>
      </c>
      <c r="I46" s="5"/>
      <c r="J46" s="5"/>
      <c r="K46" s="32">
        <f>K45*Stammdaten!$J$6</f>
        <v>272.23418500000002</v>
      </c>
    </row>
    <row r="47" spans="1:11" ht="24" customHeight="1" x14ac:dyDescent="0.25">
      <c r="A47" s="7"/>
      <c r="B47" s="7"/>
      <c r="C47" s="7"/>
      <c r="D47" s="7"/>
      <c r="E47" s="7"/>
      <c r="F47" s="7"/>
      <c r="G47" s="7"/>
      <c r="H47" s="4" t="s">
        <v>89</v>
      </c>
      <c r="I47" s="4"/>
      <c r="J47" s="4"/>
      <c r="K47" s="33">
        <f>K45+K46</f>
        <v>1705.045685</v>
      </c>
    </row>
    <row r="48" spans="1:11" ht="18" customHeight="1" x14ac:dyDescent="0.25">
      <c r="A48" s="7"/>
      <c r="B48" s="7"/>
      <c r="C48" s="7"/>
      <c r="D48" s="7"/>
      <c r="E48" s="7"/>
      <c r="F48" s="7"/>
      <c r="G48" s="7"/>
      <c r="H48" s="3" t="s">
        <v>90</v>
      </c>
      <c r="I48" s="3"/>
      <c r="J48" s="3"/>
      <c r="K48" s="34">
        <f>(K45+K46)*12</f>
        <v>20460.548220000001</v>
      </c>
    </row>
  </sheetData>
  <mergeCells count="30">
    <mergeCell ref="A36:K36"/>
    <mergeCell ref="A41:I41"/>
    <mergeCell ref="A43:G48"/>
    <mergeCell ref="H43:J43"/>
    <mergeCell ref="H44:J44"/>
    <mergeCell ref="H45:J45"/>
    <mergeCell ref="H46:J46"/>
    <mergeCell ref="H47:J47"/>
    <mergeCell ref="H48:J48"/>
    <mergeCell ref="A19:I19"/>
    <mergeCell ref="A21:K21"/>
    <mergeCell ref="A27:I27"/>
    <mergeCell ref="A29:K29"/>
    <mergeCell ref="A34:I34"/>
    <mergeCell ref="A9:E9"/>
    <mergeCell ref="G9:K9"/>
    <mergeCell ref="A10:E10"/>
    <mergeCell ref="G10:K10"/>
    <mergeCell ref="A13:K13"/>
    <mergeCell ref="A6:E6"/>
    <mergeCell ref="G6:K6"/>
    <mergeCell ref="A7:E7"/>
    <mergeCell ref="G7:K7"/>
    <mergeCell ref="A8:E8"/>
    <mergeCell ref="G8:K8"/>
    <mergeCell ref="A1:K1"/>
    <mergeCell ref="A2:K2"/>
    <mergeCell ref="A3:K3"/>
    <mergeCell ref="A5:E5"/>
    <mergeCell ref="G5:K5"/>
  </mergeCells>
  <pageMargins left="0.4" right="0.4" top="0.5" bottom="0.5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errorTitle="Ungültige Eingabe" error="Bitte einen Wert aus der Liste wählen." xr:uid="{00000000-0002-0000-0000-000000000000}">
          <x14:formula1>
            <xm:f>Stammdaten!$E$6:$E$11</xm:f>
          </x14:formula1>
          <x14:formula2>
            <xm:f>0</xm:f>
          </x14:formula2>
          <xm:sqref>C14:C18 C22:C26 C30:C33 C37:C40</xm:sqref>
        </x14:dataValidation>
        <x14:dataValidation type="list" allowBlank="1" errorTitle="Ungültige Eingabe" error="Bitte einen Wert aus der Liste wählen." xr:uid="{00000000-0002-0000-0000-000001000000}">
          <x14:formula1>
            <xm:f>Stammdaten!$G$6:$G$11</xm:f>
          </x14:formula1>
          <x14:formula2>
            <xm:f>0</xm:f>
          </x14:formula2>
          <xm:sqref>E14:E18 E22:E26 E30:E33 E37:E40</xm:sqref>
        </x14:dataValidation>
        <x14:dataValidation type="list" allowBlank="1" errorTitle="Ungültige Eingabe" error="Bitte einen Wert aus der Liste wählen." xr:uid="{00000000-0002-0000-0000-000002000000}">
          <x14:formula1>
            <xm:f>Stammdaten!$B$6:$B$14</xm:f>
          </x14:formula1>
          <x14:formula2>
            <xm:f>0</xm:f>
          </x14:formula2>
          <xm:sqref>F14:F18 F22:F26 F30:F33 F37:F40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7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0" customWidth="1"/>
    <col min="3" max="3" width="16" customWidth="1"/>
    <col min="4" max="4" width="10" customWidth="1"/>
    <col min="5" max="5" width="26" customWidth="1"/>
    <col min="6" max="6" width="3" customWidth="1"/>
    <col min="7" max="11" width="2" customWidth="1"/>
  </cols>
  <sheetData>
    <row r="2" spans="2:5" ht="30" customHeight="1" x14ac:dyDescent="0.25">
      <c r="B2" s="2" t="s">
        <v>91</v>
      </c>
      <c r="C2" s="2"/>
      <c r="D2" s="2"/>
      <c r="E2" s="2"/>
    </row>
    <row r="3" spans="2:5" ht="3.75" customHeight="1" x14ac:dyDescent="0.25">
      <c r="B3" s="12"/>
      <c r="C3" s="12"/>
      <c r="D3" s="12"/>
      <c r="E3" s="12"/>
    </row>
    <row r="5" spans="2:5" ht="18" customHeight="1" x14ac:dyDescent="0.25">
      <c r="B5" s="11" t="s">
        <v>92</v>
      </c>
      <c r="C5" s="11"/>
      <c r="D5" s="11"/>
      <c r="E5" s="11"/>
    </row>
    <row r="6" spans="2:5" ht="18.75" customHeight="1" x14ac:dyDescent="0.25">
      <c r="B6" s="17" t="s">
        <v>93</v>
      </c>
      <c r="C6" s="1">
        <f>SUMIFS(Leistungsverzeichnis!$D$14:$D$40,Leistungsverzeichnis!$E$14:$E$40,"m²")</f>
        <v>1585</v>
      </c>
      <c r="D6" s="1"/>
    </row>
    <row r="7" spans="2:5" ht="18.75" customHeight="1" x14ac:dyDescent="0.25">
      <c r="B7" s="27" t="s">
        <v>94</v>
      </c>
      <c r="C7" s="56">
        <f>Leistungsverzeichnis!K45</f>
        <v>1432.8115</v>
      </c>
      <c r="D7" s="56"/>
    </row>
    <row r="8" spans="2:5" ht="18.75" customHeight="1" x14ac:dyDescent="0.25">
      <c r="B8" s="17" t="s">
        <v>95</v>
      </c>
      <c r="C8" s="56">
        <f>Leistungsverzeichnis!K45*12</f>
        <v>17193.738000000001</v>
      </c>
      <c r="D8" s="56"/>
    </row>
    <row r="9" spans="2:5" ht="18.75" customHeight="1" x14ac:dyDescent="0.25">
      <c r="B9" s="27" t="s">
        <v>96</v>
      </c>
      <c r="C9" s="56">
        <f>(Leistungsverzeichnis!K45+Leistungsverzeichnis!K46)*12</f>
        <v>20460.548220000001</v>
      </c>
      <c r="D9" s="56"/>
    </row>
    <row r="10" spans="2:5" ht="18.75" customHeight="1" x14ac:dyDescent="0.25">
      <c r="B10" s="17" t="s">
        <v>97</v>
      </c>
      <c r="C10" s="56">
        <f>IFERROR(SUMIFS(Leistungsverzeichnis!$D$14:$D$40,Leistungsverzeichnis!$E$14:$E$40,"m²")*0+ Leistungsverzeichnis!K43/SUMIFS(Leistungsverzeichnis!$D$14:$D$40,Leistungsverzeichnis!$E$14:$E$40,"m²"),0)</f>
        <v>0.88000725552050474</v>
      </c>
      <c r="D10" s="56"/>
    </row>
    <row r="11" spans="2:5" ht="18.75" customHeight="1" x14ac:dyDescent="0.25">
      <c r="B11" s="27" t="s">
        <v>98</v>
      </c>
      <c r="C11" s="57">
        <f>COUNT(Leistungsverzeichnis!$D$14:$D$40)</f>
        <v>18</v>
      </c>
      <c r="D11" s="57"/>
    </row>
    <row r="13" spans="2:5" ht="18" customHeight="1" x14ac:dyDescent="0.25">
      <c r="B13" s="11" t="s">
        <v>99</v>
      </c>
      <c r="C13" s="11"/>
      <c r="D13" s="11"/>
      <c r="E13" s="11"/>
    </row>
    <row r="14" spans="2:5" x14ac:dyDescent="0.25">
      <c r="B14" s="35" t="s">
        <v>100</v>
      </c>
      <c r="C14" s="15" t="s">
        <v>101</v>
      </c>
      <c r="D14" s="15" t="s">
        <v>102</v>
      </c>
      <c r="E14" s="15" t="s">
        <v>103</v>
      </c>
    </row>
    <row r="15" spans="2:5" ht="25.5" x14ac:dyDescent="0.25">
      <c r="B15" s="36" t="s">
        <v>104</v>
      </c>
      <c r="C15" s="37">
        <f>Leistungsverzeichnis!J19</f>
        <v>598.47</v>
      </c>
      <c r="D15" s="38">
        <f>IFERROR(C15/C19,0)</f>
        <v>0.42906873079265551</v>
      </c>
      <c r="E15" s="39" t="str">
        <f>REPT("▮",ROUND(C15/MAX(C15:C18)*18,0))</f>
        <v>▮▮▮▮▮▮▮▮▮▮▮▮▮▮▮▮▮▮</v>
      </c>
    </row>
    <row r="16" spans="2:5" x14ac:dyDescent="0.25">
      <c r="B16" s="40" t="s">
        <v>105</v>
      </c>
      <c r="C16" s="41">
        <f>Leistungsverzeichnis!J27</f>
        <v>303.31650000000002</v>
      </c>
      <c r="D16" s="42">
        <f>IFERROR(C16/C19,0)</f>
        <v>0.21746056725227747</v>
      </c>
      <c r="E16" s="43" t="str">
        <f>REPT("▮",ROUND(C16/MAX(C15:C18)*18,0))</f>
        <v>▮▮▮▮▮▮▮▮▮</v>
      </c>
    </row>
    <row r="17" spans="2:5" ht="24" x14ac:dyDescent="0.25">
      <c r="B17" s="36" t="s">
        <v>106</v>
      </c>
      <c r="C17" s="37">
        <f>Leistungsverzeichnis!J34</f>
        <v>345.19099999999997</v>
      </c>
      <c r="D17" s="38">
        <f>IFERROR(C17/C19,0)</f>
        <v>0.24748218666106492</v>
      </c>
      <c r="E17" s="39" t="str">
        <f>REPT("▮",ROUND(C17/MAX(C15:C18)*18,0))</f>
        <v>▮▮▮▮▮▮▮▮▮▮</v>
      </c>
    </row>
    <row r="18" spans="2:5" x14ac:dyDescent="0.25">
      <c r="B18" s="40" t="s">
        <v>107</v>
      </c>
      <c r="C18" s="41">
        <f>Leistungsverzeichnis!J41</f>
        <v>147.83400000000003</v>
      </c>
      <c r="D18" s="42">
        <f>IFERROR(C18/C19,0)</f>
        <v>0.10598851529400212</v>
      </c>
      <c r="E18" s="43" t="str">
        <f>REPT("▮",ROUND(C18/MAX(C15:C18)*18,0))</f>
        <v>▮▮▮▮</v>
      </c>
    </row>
    <row r="19" spans="2:5" ht="16.5" customHeight="1" x14ac:dyDescent="0.25">
      <c r="B19" s="44" t="s">
        <v>108</v>
      </c>
      <c r="C19" s="45">
        <f>SUM(C15:C18)</f>
        <v>1394.8115</v>
      </c>
      <c r="D19" s="30"/>
      <c r="E19" s="30"/>
    </row>
    <row r="21" spans="2:5" ht="18" customHeight="1" x14ac:dyDescent="0.25">
      <c r="B21" s="11" t="s">
        <v>109</v>
      </c>
      <c r="C21" s="11"/>
      <c r="D21" s="11"/>
      <c r="E21" s="11"/>
    </row>
    <row r="22" spans="2:5" x14ac:dyDescent="0.25">
      <c r="B22" s="35" t="s">
        <v>16</v>
      </c>
      <c r="C22" s="15" t="s">
        <v>101</v>
      </c>
      <c r="D22" s="15" t="s">
        <v>102</v>
      </c>
      <c r="E22" s="15" t="s">
        <v>103</v>
      </c>
    </row>
    <row r="23" spans="2:5" ht="25.5" x14ac:dyDescent="0.25">
      <c r="B23" s="36" t="s">
        <v>28</v>
      </c>
      <c r="C23" s="37">
        <f>SUMIF(Leistungsverzeichnis!$C$14:$C$40,B23,Leistungsverzeichnis!$J$14:$J$40)</f>
        <v>1221.2375000000002</v>
      </c>
      <c r="D23" s="38">
        <f>IFERROR(C23/C27,0)</f>
        <v>0.87555737818336021</v>
      </c>
      <c r="E23" s="46" t="str">
        <f>REPT("▮",ROUND(IFERROR(C23/MAX(C23:C26),0)*18,0))</f>
        <v>▮▮▮▮▮▮▮▮▮▮▮▮▮▮▮▮▮▮</v>
      </c>
    </row>
    <row r="24" spans="2:5" x14ac:dyDescent="0.25">
      <c r="B24" s="40" t="s">
        <v>73</v>
      </c>
      <c r="C24" s="41">
        <f>SUMIF(Leistungsverzeichnis!$C$14:$C$40,B24,Leistungsverzeichnis!$J$14:$J$40)</f>
        <v>46.004000000000005</v>
      </c>
      <c r="D24" s="42">
        <f>IFERROR(C24/C27,0)</f>
        <v>3.298223451699387E-2</v>
      </c>
      <c r="E24" s="47" t="str">
        <f>REPT("▮",ROUND(IFERROR(C24/MAX(C23:C26),0)*18,0))</f>
        <v>▮</v>
      </c>
    </row>
    <row r="25" spans="2:5" x14ac:dyDescent="0.25">
      <c r="B25" s="36" t="s">
        <v>57</v>
      </c>
      <c r="C25" s="37">
        <f>SUMIF(Leistungsverzeichnis!$C$14:$C$40,B25,Leistungsverzeichnis!$J$14:$J$40)</f>
        <v>111.42000000000002</v>
      </c>
      <c r="D25" s="38">
        <f>IFERROR(C25/C27,0)</f>
        <v>7.9881761800788126E-2</v>
      </c>
      <c r="E25" s="46" t="str">
        <f>REPT("▮",ROUND(IFERROR(C25/MAX(C23:C26),0)*18,0))</f>
        <v>▮▮</v>
      </c>
    </row>
    <row r="26" spans="2:5" x14ac:dyDescent="0.25">
      <c r="B26" s="40" t="s">
        <v>83</v>
      </c>
      <c r="C26" s="41">
        <f>SUMIF(Leistungsverzeichnis!$C$14:$C$40,B26,Leistungsverzeichnis!$J$14:$J$40)</f>
        <v>16.150000000000002</v>
      </c>
      <c r="D26" s="42">
        <f>IFERROR(C26/C27,0)</f>
        <v>1.157862549885773E-2</v>
      </c>
      <c r="E26" s="47" t="str">
        <f>REPT("▮",ROUND(IFERROR(C26/MAX(C23:C26),0)*18,0))</f>
        <v/>
      </c>
    </row>
    <row r="27" spans="2:5" x14ac:dyDescent="0.25">
      <c r="B27" s="44" t="s">
        <v>108</v>
      </c>
      <c r="C27" s="45">
        <f>SUM(C23:C26)</f>
        <v>1394.8115000000003</v>
      </c>
      <c r="D27" s="30"/>
      <c r="E27" s="30"/>
    </row>
  </sheetData>
  <mergeCells count="11">
    <mergeCell ref="B21:E21"/>
    <mergeCell ref="C8:D8"/>
    <mergeCell ref="C9:D9"/>
    <mergeCell ref="C10:D10"/>
    <mergeCell ref="C11:D11"/>
    <mergeCell ref="B13:E13"/>
    <mergeCell ref="B2:E2"/>
    <mergeCell ref="B3:E3"/>
    <mergeCell ref="B5:E5"/>
    <mergeCell ref="C6:D6"/>
    <mergeCell ref="C7:D7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4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4" customWidth="1"/>
    <col min="3" max="3" width="16" customWidth="1"/>
    <col min="4" max="4" width="3" customWidth="1"/>
    <col min="5" max="5" width="22" customWidth="1"/>
    <col min="6" max="6" width="3" customWidth="1"/>
    <col min="7" max="7" width="14" customWidth="1"/>
    <col min="8" max="8" width="3" customWidth="1"/>
    <col min="9" max="9" width="22" customWidth="1"/>
    <col min="10" max="10" width="16" customWidth="1"/>
  </cols>
  <sheetData>
    <row r="2" spans="2:10" ht="25.5" customHeight="1" x14ac:dyDescent="0.25">
      <c r="B2" s="58" t="s">
        <v>110</v>
      </c>
      <c r="C2" s="58"/>
      <c r="D2" s="58"/>
      <c r="E2" s="58"/>
      <c r="F2" s="58"/>
      <c r="G2" s="58"/>
      <c r="H2" s="58"/>
      <c r="I2" s="58"/>
    </row>
    <row r="3" spans="2:10" ht="15.75" customHeight="1" x14ac:dyDescent="0.25">
      <c r="B3" s="59" t="s">
        <v>111</v>
      </c>
      <c r="C3" s="59"/>
      <c r="D3" s="59"/>
      <c r="E3" s="59"/>
      <c r="F3" s="59"/>
      <c r="G3" s="59"/>
      <c r="H3" s="59"/>
      <c r="I3" s="59"/>
    </row>
    <row r="5" spans="2:10" x14ac:dyDescent="0.25">
      <c r="B5" s="48" t="s">
        <v>19</v>
      </c>
      <c r="C5" s="48" t="s">
        <v>112</v>
      </c>
      <c r="E5" s="48" t="s">
        <v>16</v>
      </c>
      <c r="G5" s="48" t="s">
        <v>113</v>
      </c>
      <c r="I5" s="48" t="s">
        <v>114</v>
      </c>
      <c r="J5" s="48" t="s">
        <v>115</v>
      </c>
    </row>
    <row r="6" spans="2:10" x14ac:dyDescent="0.25">
      <c r="B6" s="49" t="s">
        <v>30</v>
      </c>
      <c r="C6" s="50">
        <v>21.67</v>
      </c>
      <c r="E6" s="49" t="s">
        <v>28</v>
      </c>
      <c r="G6" s="51" t="s">
        <v>33</v>
      </c>
      <c r="I6" s="49" t="s">
        <v>116</v>
      </c>
      <c r="J6" s="52">
        <v>0.19</v>
      </c>
    </row>
    <row r="7" spans="2:10" x14ac:dyDescent="0.25">
      <c r="B7" s="49" t="s">
        <v>36</v>
      </c>
      <c r="C7" s="50">
        <v>13</v>
      </c>
      <c r="E7" s="49" t="s">
        <v>117</v>
      </c>
      <c r="G7" s="51" t="s">
        <v>47</v>
      </c>
      <c r="I7" s="49" t="s">
        <v>118</v>
      </c>
      <c r="J7" s="53">
        <v>2026</v>
      </c>
    </row>
    <row r="8" spans="2:10" x14ac:dyDescent="0.25">
      <c r="B8" s="49" t="s">
        <v>119</v>
      </c>
      <c r="C8" s="50">
        <v>8.67</v>
      </c>
      <c r="E8" s="49" t="s">
        <v>57</v>
      </c>
      <c r="G8" s="51" t="s">
        <v>120</v>
      </c>
      <c r="I8" s="49" t="s">
        <v>121</v>
      </c>
      <c r="J8" s="54" t="s">
        <v>122</v>
      </c>
    </row>
    <row r="9" spans="2:10" x14ac:dyDescent="0.25">
      <c r="B9" s="49" t="s">
        <v>39</v>
      </c>
      <c r="C9" s="50">
        <v>4.33</v>
      </c>
      <c r="E9" s="49" t="s">
        <v>73</v>
      </c>
      <c r="G9" s="51" t="s">
        <v>29</v>
      </c>
      <c r="I9" s="49" t="s">
        <v>123</v>
      </c>
      <c r="J9" s="55">
        <v>26.5</v>
      </c>
    </row>
    <row r="10" spans="2:10" x14ac:dyDescent="0.25">
      <c r="B10" s="49" t="s">
        <v>124</v>
      </c>
      <c r="C10" s="50">
        <v>2.17</v>
      </c>
      <c r="E10" s="49" t="s">
        <v>83</v>
      </c>
      <c r="G10" s="51" t="s">
        <v>125</v>
      </c>
    </row>
    <row r="11" spans="2:10" x14ac:dyDescent="0.25">
      <c r="B11" s="49" t="s">
        <v>74</v>
      </c>
      <c r="C11" s="50">
        <v>1</v>
      </c>
      <c r="E11" s="49" t="s">
        <v>126</v>
      </c>
      <c r="G11" s="51" t="s">
        <v>127</v>
      </c>
    </row>
    <row r="12" spans="2:10" x14ac:dyDescent="0.25">
      <c r="B12" s="49" t="s">
        <v>58</v>
      </c>
      <c r="C12" s="50">
        <v>0.33</v>
      </c>
    </row>
    <row r="13" spans="2:10" x14ac:dyDescent="0.25">
      <c r="B13" s="49" t="s">
        <v>80</v>
      </c>
      <c r="C13" s="50">
        <v>0.17</v>
      </c>
    </row>
    <row r="14" spans="2:10" x14ac:dyDescent="0.25">
      <c r="B14" s="49" t="s">
        <v>128</v>
      </c>
      <c r="C14" s="50">
        <v>0.08</v>
      </c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Leistungsverzeichnis</vt:lpstr>
      <vt:lpstr>Auswertung</vt:lpstr>
      <vt:lpstr>Stammdaten</vt:lpstr>
      <vt:lpstr>Auswertung!Druckbereich</vt:lpstr>
      <vt:lpstr>Leistungsverzeichnis!Druckbereich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2026-06-22T11:36:53Z</dcterms:created>
  <dcterms:modified xsi:type="dcterms:W3CDTF">2026-06-22T12:37:35Z</dcterms:modified>
  <dc:language>en-US</dc:language>
</cp:coreProperties>
</file>