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65FF5F1-07CA-4912-9561-C930A6DDFEE9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Dashboard" sheetId="1" r:id="rId1"/>
    <sheet name="Akquise" sheetId="2" r:id="rId2"/>
    <sheet name="Einstellungen" sheetId="3" r:id="rId3"/>
  </sheets>
  <definedNames>
    <definedName name="Branchen">Einstellungen!$F$7:$F$14</definedName>
    <definedName name="_xlnm.Print_Area" localSheetId="2">Einstellungen!$A$1:$H$17</definedName>
    <definedName name="Phasen">Einstellungen!$B$7:$B$13</definedName>
    <definedName name="PhasenTab">Einstellungen!$B$7:$C$13</definedName>
    <definedName name="Quellen">Einstellungen!$E$7:$E$13</definedName>
    <definedName name="Verantwortliche">Einstellungen!$G$7:$G$9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0" i="2" l="1"/>
  <c r="O29" i="2"/>
  <c r="K29" i="2"/>
  <c r="M29" i="2" s="1"/>
  <c r="A29" i="2"/>
  <c r="O28" i="2"/>
  <c r="H9" i="1" s="1"/>
  <c r="K28" i="2"/>
  <c r="M28" i="2" s="1"/>
  <c r="A28" i="2"/>
  <c r="O27" i="2"/>
  <c r="K27" i="2"/>
  <c r="M27" i="2" s="1"/>
  <c r="A27" i="2"/>
  <c r="O26" i="2"/>
  <c r="K26" i="2"/>
  <c r="M26" i="2" s="1"/>
  <c r="A26" i="2"/>
  <c r="O25" i="2"/>
  <c r="K25" i="2"/>
  <c r="M25" i="2" s="1"/>
  <c r="A25" i="2"/>
  <c r="O24" i="2"/>
  <c r="K24" i="2"/>
  <c r="M24" i="2" s="1"/>
  <c r="A24" i="2"/>
  <c r="O23" i="2"/>
  <c r="K23" i="2"/>
  <c r="M23" i="2" s="1"/>
  <c r="A23" i="2"/>
  <c r="O22" i="2"/>
  <c r="K22" i="2"/>
  <c r="M22" i="2" s="1"/>
  <c r="A22" i="2"/>
  <c r="O21" i="2"/>
  <c r="K21" i="2"/>
  <c r="M21" i="2" s="1"/>
  <c r="A21" i="2"/>
  <c r="O20" i="2"/>
  <c r="K20" i="2"/>
  <c r="M20" i="2" s="1"/>
  <c r="A20" i="2"/>
  <c r="O19" i="2"/>
  <c r="K19" i="2"/>
  <c r="M19" i="2" s="1"/>
  <c r="A19" i="2"/>
  <c r="O18" i="2"/>
  <c r="K18" i="2"/>
  <c r="M18" i="2" s="1"/>
  <c r="A18" i="2"/>
  <c r="O17" i="2"/>
  <c r="K17" i="2"/>
  <c r="M17" i="2" s="1"/>
  <c r="A17" i="2"/>
  <c r="O16" i="2"/>
  <c r="K16" i="2"/>
  <c r="M16" i="2" s="1"/>
  <c r="A16" i="2"/>
  <c r="O15" i="2"/>
  <c r="K15" i="2"/>
  <c r="M15" i="2" s="1"/>
  <c r="A15" i="2"/>
  <c r="O14" i="2"/>
  <c r="K14" i="2"/>
  <c r="M14" i="2" s="1"/>
  <c r="A14" i="2"/>
  <c r="O13" i="2"/>
  <c r="K13" i="2"/>
  <c r="M13" i="2" s="1"/>
  <c r="A13" i="2"/>
  <c r="O12" i="2"/>
  <c r="K12" i="2"/>
  <c r="M12" i="2" s="1"/>
  <c r="E19" i="1" s="1"/>
  <c r="A12" i="2"/>
  <c r="O11" i="2"/>
  <c r="K11" i="2"/>
  <c r="M11" i="2" s="1"/>
  <c r="E13" i="1" s="1"/>
  <c r="A11" i="2"/>
  <c r="O10" i="2"/>
  <c r="K10" i="2"/>
  <c r="M10" i="2" s="1"/>
  <c r="A10" i="2"/>
  <c r="O9" i="2"/>
  <c r="K9" i="2"/>
  <c r="M9" i="2" s="1"/>
  <c r="E18" i="1" s="1"/>
  <c r="A9" i="2"/>
  <c r="O8" i="2"/>
  <c r="K8" i="2"/>
  <c r="M8" i="2" s="1"/>
  <c r="A8" i="2"/>
  <c r="O7" i="2"/>
  <c r="K7" i="2"/>
  <c r="M7" i="2" s="1"/>
  <c r="E15" i="1" s="1"/>
  <c r="A7" i="2"/>
  <c r="O6" i="2"/>
  <c r="K6" i="2"/>
  <c r="M6" i="2" s="1"/>
  <c r="A6" i="2"/>
  <c r="O5" i="2"/>
  <c r="K5" i="2"/>
  <c r="M5" i="2" s="1"/>
  <c r="A5" i="2"/>
  <c r="D26" i="1"/>
  <c r="C26" i="1"/>
  <c r="D25" i="1"/>
  <c r="C25" i="1"/>
  <c r="D24" i="1"/>
  <c r="C24" i="1"/>
  <c r="H19" i="1"/>
  <c r="G19" i="1"/>
  <c r="I19" i="1" s="1"/>
  <c r="D19" i="1"/>
  <c r="C19" i="1"/>
  <c r="H18" i="1"/>
  <c r="G18" i="1"/>
  <c r="I18" i="1" s="1"/>
  <c r="D18" i="1"/>
  <c r="C18" i="1"/>
  <c r="I17" i="1"/>
  <c r="H17" i="1"/>
  <c r="G17" i="1"/>
  <c r="D17" i="1"/>
  <c r="C17" i="1"/>
  <c r="H16" i="1"/>
  <c r="G16" i="1"/>
  <c r="I16" i="1" s="1"/>
  <c r="D16" i="1"/>
  <c r="C16" i="1"/>
  <c r="I15" i="1"/>
  <c r="H15" i="1"/>
  <c r="G15" i="1"/>
  <c r="D15" i="1"/>
  <c r="C15" i="1"/>
  <c r="H14" i="1"/>
  <c r="G14" i="1"/>
  <c r="I14" i="1" s="1"/>
  <c r="D14" i="1"/>
  <c r="C14" i="1"/>
  <c r="I13" i="1"/>
  <c r="H13" i="1"/>
  <c r="H20" i="1" s="1"/>
  <c r="G13" i="1"/>
  <c r="D13" i="1"/>
  <c r="D20" i="1" s="1"/>
  <c r="C13" i="1"/>
  <c r="C20" i="1" s="1"/>
  <c r="F9" i="1"/>
  <c r="D9" i="1"/>
  <c r="B9" i="1"/>
  <c r="F6" i="1"/>
  <c r="D6" i="1"/>
  <c r="B6" i="1"/>
  <c r="M30" i="2" l="1"/>
  <c r="H6" i="1"/>
  <c r="E17" i="1"/>
  <c r="E24" i="1"/>
  <c r="E26" i="1"/>
  <c r="E14" i="1"/>
  <c r="E20" i="1" s="1"/>
  <c r="E25" i="1"/>
  <c r="E16" i="1"/>
  <c r="G20" i="1"/>
</calcChain>
</file>

<file path=xl/sharedStrings.xml><?xml version="1.0" encoding="utf-8"?>
<sst xmlns="http://schemas.openxmlformats.org/spreadsheetml/2006/main" count="216" uniqueCount="138">
  <si>
    <t>KUNDENAKQUISE · DASHBOARD</t>
  </si>
  <si>
    <t>Stand: heute</t>
  </si>
  <si>
    <t>Pipeline-Überblick und Vertriebskennzahlen · Werte aktualisieren sich automatisch</t>
  </si>
  <si>
    <t>Leads gesamt</t>
  </si>
  <si>
    <t>Aktive Leads</t>
  </si>
  <si>
    <t>Pipeline potenziell (offen)</t>
  </si>
  <si>
    <t>Gewichtete Pipeline (offen)</t>
  </si>
  <si>
    <t>Gewonnener Umsatz</t>
  </si>
  <si>
    <t>Conversion Rate</t>
  </si>
  <si>
    <t>Ø Dealgröße (gewonnen)</t>
  </si>
  <si>
    <t>Überfällige Wiedervorlagen</t>
  </si>
  <si>
    <t>PIPELINE NACH PHASE</t>
  </si>
  <si>
    <t>AKQUISE NACH QUELLE</t>
  </si>
  <si>
    <t>Phase</t>
  </si>
  <si>
    <t>Anzahl</t>
  </si>
  <si>
    <t>Potenziell €</t>
  </si>
  <si>
    <t>Gewichtet €</t>
  </si>
  <si>
    <t>Quelle</t>
  </si>
  <si>
    <t>Anteil</t>
  </si>
  <si>
    <t>Neuer Lead</t>
  </si>
  <si>
    <t>Website</t>
  </si>
  <si>
    <t>Kontaktiert</t>
  </si>
  <si>
    <t>Empfehlung</t>
  </si>
  <si>
    <t>Qualifiziert</t>
  </si>
  <si>
    <t>Messe</t>
  </si>
  <si>
    <t>Angebot gesendet</t>
  </si>
  <si>
    <t>Kaltakquise</t>
  </si>
  <si>
    <t>Verhandlung</t>
  </si>
  <si>
    <t>LinkedIn</t>
  </si>
  <si>
    <t>Gewonnen</t>
  </si>
  <si>
    <t>Newsletter</t>
  </si>
  <si>
    <t>Verloren</t>
  </si>
  <si>
    <t>Sonstige</t>
  </si>
  <si>
    <t>Gesamt</t>
  </si>
  <si>
    <t>AKQUISE NACH VERANTWORTLICH</t>
  </si>
  <si>
    <t>LEGENDE &amp; HINWEISE</t>
  </si>
  <si>
    <t>Verantwortlich</t>
  </si>
  <si>
    <t>Leads</t>
  </si>
  <si>
    <t>L. Krause</t>
  </si>
  <si>
    <t>●  Gewonnen</t>
  </si>
  <si>
    <t>M. Sauer</t>
  </si>
  <si>
    <t>●  Verloren</t>
  </si>
  <si>
    <t>T. Demir</t>
  </si>
  <si>
    <t>●  Überfällig</t>
  </si>
  <si>
    <t>●  Geplant</t>
  </si>
  <si>
    <t>Gewichteter Umsatz = Potenzial × Wahrscheinlichkeit der Phase. Phasen &amp; Werte unter „Einstellungen“ anpassbar.</t>
  </si>
  <si>
    <t>KUNDENAKQUISE</t>
  </si>
  <si>
    <t>Vertriebsjahr 2026</t>
  </si>
  <si>
    <t>Lead-Verwaltung · Erstkontakt bis Abschluss · Auswahlfelder per Klick</t>
  </si>
  <si>
    <t>Nr.</t>
  </si>
  <si>
    <t>Firma</t>
  </si>
  <si>
    <t>Ansprechpartner</t>
  </si>
  <si>
    <t>Telefon</t>
  </si>
  <si>
    <t>E-Mail</t>
  </si>
  <si>
    <t>Branche</t>
  </si>
  <si>
    <t>Erstkontakt</t>
  </si>
  <si>
    <t>Wahrsch.</t>
  </si>
  <si>
    <t>Potenzieller
Umsatz (€)</t>
  </si>
  <si>
    <t>Gewichteter
Umsatz (€)</t>
  </si>
  <si>
    <t>Nächste
Aktion am</t>
  </si>
  <si>
    <t>Status</t>
  </si>
  <si>
    <t>Notizen</t>
  </si>
  <si>
    <t>Nordlicht Handels GmbH</t>
  </si>
  <si>
    <t>Frau Berg</t>
  </si>
  <si>
    <t>030 1112233</t>
  </si>
  <si>
    <t>berg@nordlicht-beispiel.de</t>
  </si>
  <si>
    <t>Handel</t>
  </si>
  <si>
    <t>Angebot nachfassen, Rabattfrage klären</t>
  </si>
  <si>
    <t>Brückner Maschinenbau AG</t>
  </si>
  <si>
    <t>Herr Voss</t>
  </si>
  <si>
    <t>089 4455667</t>
  </si>
  <si>
    <t>voss@brueckner-beispiel.de</t>
  </si>
  <si>
    <t>Produktion</t>
  </si>
  <si>
    <t>Auf Rückmeldung zum Angebot warten</t>
  </si>
  <si>
    <t>Pixel &amp; Co. Digital GmbH</t>
  </si>
  <si>
    <t>Frau Lang</t>
  </si>
  <si>
    <t>040 9988776</t>
  </si>
  <si>
    <t>lang@pixelco-beispiel.de</t>
  </si>
  <si>
    <t>IT &amp; Software</t>
  </si>
  <si>
    <t>Demo-Termin vereinbaren</t>
  </si>
  <si>
    <t>Sonnental Catering UG</t>
  </si>
  <si>
    <t>Herr Adam</t>
  </si>
  <si>
    <t>0221 334455</t>
  </si>
  <si>
    <t>adam@sonnental-beispiel.de</t>
  </si>
  <si>
    <t>Dienstleistung</t>
  </si>
  <si>
    <t>Bedarf telefonisch erfragen</t>
  </si>
  <si>
    <t>Hanseatic Logistik GmbH</t>
  </si>
  <si>
    <t>Frau Roth</t>
  </si>
  <si>
    <t>0511 220011</t>
  </si>
  <si>
    <t>roth@hanseatic-beispiel.de</t>
  </si>
  <si>
    <t>Logistik</t>
  </si>
  <si>
    <t>Auftrag erteilt, Onboarding läuft</t>
  </si>
  <si>
    <t>Grünwerk Energie GmbH</t>
  </si>
  <si>
    <t>Herr Falk</t>
  </si>
  <si>
    <t>0711 778899</t>
  </si>
  <si>
    <t>falk@gruenwerk-beispiel.de</t>
  </si>
  <si>
    <t>Rahmenvertrag unterzeichnet</t>
  </si>
  <si>
    <t>Meridian Consulting</t>
  </si>
  <si>
    <t>Frau Pohl</t>
  </si>
  <si>
    <t>069 556677</t>
  </si>
  <si>
    <t>pohl@meridian-beispiel.de</t>
  </si>
  <si>
    <t>Erstansprache per E-Mail vorbereiten</t>
  </si>
  <si>
    <t>Alpenblick Tourism GmbH</t>
  </si>
  <si>
    <t>Herr Kern</t>
  </si>
  <si>
    <t>0831 443322</t>
  </si>
  <si>
    <t>kern@alpenblick-beispiel.de</t>
  </si>
  <si>
    <t>Budget abgelehnt, Wiedervorlage Q4</t>
  </si>
  <si>
    <t>TechnoForm Kunststoffe GmbH</t>
  </si>
  <si>
    <t>Frau Sommer</t>
  </si>
  <si>
    <t>0231 667788</t>
  </si>
  <si>
    <t>sommer@technoform-beispiel.de</t>
  </si>
  <si>
    <t>Technische Rückfragen beantworten</t>
  </si>
  <si>
    <t>CityMarket Einzelhandel</t>
  </si>
  <si>
    <t>Herr Bauer</t>
  </si>
  <si>
    <t>0351 998877</t>
  </si>
  <si>
    <t>bauer@citymarket-beispiel.de</t>
  </si>
  <si>
    <t>Zweiten Anruf einplanen</t>
  </si>
  <si>
    <t>BlueOcean Software GmbH</t>
  </si>
  <si>
    <t>Frau Wirth</t>
  </si>
  <si>
    <t>0341 112244</t>
  </si>
  <si>
    <t>wirth@blueocean-beispiel.de</t>
  </si>
  <si>
    <t>Anforderungen aufnehmen</t>
  </si>
  <si>
    <t>Heinrich &amp; Partner StB</t>
  </si>
  <si>
    <t>Herr Heinrich</t>
  </si>
  <si>
    <t>0911 223344</t>
  </si>
  <si>
    <t>kontakt@heinrich-beispiel.de</t>
  </si>
  <si>
    <t>Vertragsentwurf abstimmen</t>
  </si>
  <si>
    <t>Summe / Pipeline</t>
  </si>
  <si>
    <t>EINSTELLUNGEN</t>
  </si>
  <si>
    <t>Diese Listen steuern die Auswahlfelder und die Gewichtung. Hier anpassbar.</t>
  </si>
  <si>
    <t>Vertriebsphasen &amp; Wahrscheinlichkeit</t>
  </si>
  <si>
    <t>Quellen</t>
  </si>
  <si>
    <t>Branchen</t>
  </si>
  <si>
    <t>Verantwortliche</t>
  </si>
  <si>
    <t>Name</t>
  </si>
  <si>
    <t>Gesundheitswesen</t>
  </si>
  <si>
    <t>Bauwesen</t>
  </si>
  <si>
    <t>Hinweis: Die Wahrscheinlichkeit je Phase fließt automatisch in den gewichteten Umsatz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</si>
</sst>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0.0\ %"/>
    <numFmt numFmtId="166" formatCode="0\ %"/>
    <numFmt numFmtId="167" formatCode="dd\.mm\.yyyy"/>
  </numFmts>
  <fonts count="23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sz val="10"/>
      <color rgb="FFAEB9D2"/>
      <name val="Calibri"/>
      <charset val="1"/>
    </font>
    <font>
      <b/>
      <sz val="9.5"/>
      <color rgb="FFFFFFFF"/>
      <name val="Calibri"/>
      <charset val="1"/>
    </font>
    <font>
      <b/>
      <sz val="9"/>
      <color rgb="FF5C6675"/>
      <name val="Calibri"/>
      <charset val="1"/>
    </font>
    <font>
      <b/>
      <sz val="15"/>
      <color rgb="FF1E2A4A"/>
      <name val="Calibri"/>
      <charset val="1"/>
    </font>
    <font>
      <b/>
      <sz val="15"/>
      <color rgb="FF12A06A"/>
      <name val="Calibri"/>
      <charset val="1"/>
    </font>
    <font>
      <b/>
      <sz val="15"/>
      <color rgb="FFBE4B48"/>
      <name val="Calibri"/>
      <charset val="1"/>
    </font>
    <font>
      <b/>
      <sz val="10"/>
      <color rgb="FF1E2A4A"/>
      <name val="Calibri"/>
      <charset val="1"/>
    </font>
    <font>
      <b/>
      <sz val="9"/>
      <color rgb="FFFFFFFF"/>
      <name val="Calibri"/>
      <charset val="1"/>
    </font>
    <font>
      <sz val="10"/>
      <color rgb="FF1B2433"/>
      <name val="Calibri"/>
      <charset val="1"/>
    </font>
    <font>
      <sz val="10"/>
      <color rgb="FF5C6675"/>
      <name val="Calibri"/>
      <charset val="1"/>
    </font>
    <font>
      <b/>
      <sz val="10"/>
      <color rgb="FFFFFFFF"/>
      <name val="Calibri"/>
      <charset val="1"/>
    </font>
    <font>
      <b/>
      <sz val="9.5"/>
      <color rgb="FF12A06A"/>
      <name val="Calibri"/>
      <charset val="1"/>
    </font>
    <font>
      <b/>
      <sz val="9.5"/>
      <color rgb="FF5C6675"/>
      <name val="Calibri"/>
      <charset val="1"/>
    </font>
    <font>
      <b/>
      <sz val="9.5"/>
      <color rgb="FFBE4B48"/>
      <name val="Calibri"/>
      <charset val="1"/>
    </font>
    <font>
      <b/>
      <sz val="9.5"/>
      <color rgb="FFC98A1E"/>
      <name val="Calibri"/>
      <charset val="1"/>
    </font>
    <font>
      <i/>
      <sz val="9"/>
      <color rgb="FF5C6675"/>
      <name val="Calibri"/>
      <charset val="1"/>
    </font>
    <font>
      <b/>
      <sz val="10"/>
      <color rgb="FF1B2433"/>
      <name val="Calibri"/>
      <charset val="1"/>
    </font>
    <font>
      <sz val="10"/>
      <color rgb="FF3E5C99"/>
      <name val="Calibri"/>
      <charset val="1"/>
    </font>
    <font>
      <sz val="9.5"/>
      <color rgb="FF5C6675"/>
      <name val="Calibri"/>
      <charset val="1"/>
    </font>
    <font>
      <b/>
      <sz val="14"/>
      <color rgb="FFFFFFFF"/>
      <name val="Calibri"/>
      <charset val="1"/>
    </font>
    <font>
      <b/>
      <sz val="18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E2A4A"/>
        <bgColor rgb="FF1B2433"/>
      </patternFill>
    </fill>
    <fill>
      <patternFill patternType="solid">
        <fgColor rgb="FF3E5C99"/>
        <bgColor rgb="FF5C6675"/>
      </patternFill>
    </fill>
    <fill>
      <patternFill patternType="solid">
        <fgColor rgb="FFE4E9F3"/>
        <bgColor rgb="FFECECEC"/>
      </patternFill>
    </fill>
    <fill>
      <patternFill patternType="solid">
        <fgColor rgb="FF2C3E66"/>
        <bgColor rgb="FF1E2A4A"/>
      </patternFill>
    </fill>
    <fill>
      <patternFill patternType="solid">
        <fgColor rgb="FFFFFFFF"/>
        <bgColor rgb="FFF4F6FA"/>
      </patternFill>
    </fill>
    <fill>
      <patternFill patternType="solid">
        <fgColor rgb="FFF4F6FA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rgb="FF12A06A"/>
      </top>
      <bottom/>
      <diagonal/>
    </border>
    <border>
      <left/>
      <right/>
      <top/>
      <bottom style="thin">
        <color rgb="FF12A06A"/>
      </bottom>
      <diagonal/>
    </border>
    <border>
      <left style="thin">
        <color rgb="FFC7D0DE"/>
      </left>
      <right style="thin">
        <color rgb="FFC7D0DE"/>
      </right>
      <top style="thin">
        <color rgb="FFC7D0DE"/>
      </top>
      <bottom style="thin">
        <color rgb="FFC7D0DE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6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166" fontId="11" fillId="6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right" vertical="center"/>
    </xf>
    <xf numFmtId="164" fontId="8" fillId="7" borderId="3" xfId="0" applyNumberFormat="1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/>
    <xf numFmtId="0" fontId="9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167" fontId="10" fillId="6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167" fontId="10" fillId="7" borderId="3" xfId="0" applyNumberFormat="1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/>
    </xf>
    <xf numFmtId="167" fontId="0" fillId="6" borderId="3" xfId="0" applyNumberFormat="1" applyFill="1" applyBorder="1" applyAlignment="1">
      <alignment horizontal="center" vertical="center"/>
    </xf>
    <xf numFmtId="167" fontId="0" fillId="7" borderId="3" xfId="0" applyNumberFormat="1" applyFill="1" applyBorder="1" applyAlignment="1">
      <alignment horizontal="center" vertical="center"/>
    </xf>
    <xf numFmtId="166" fontId="10" fillId="6" borderId="3" xfId="0" applyNumberFormat="1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2" borderId="0" xfId="0" applyFont="1" applyFill="1" applyAlignment="1">
      <alignment horizontal="left" vertical="center"/>
    </xf>
  </cellXfs>
  <cellStyles count="1">
    <cellStyle name="Standard" xfId="0" builtinId="0"/>
  </cellStyles>
  <dxfs count="5">
    <dxf>
      <font>
        <b/>
        <color rgb="FFC98A1E"/>
        <name val="Calibri"/>
        <charset val="1"/>
      </font>
      <fill>
        <patternFill>
          <bgColor rgb="FFFBEFD3"/>
        </patternFill>
      </fill>
    </dxf>
    <dxf>
      <font>
        <b/>
        <color rgb="FF12A06A"/>
        <name val="Calibri"/>
        <charset val="1"/>
      </font>
      <fill>
        <patternFill>
          <bgColor rgb="FFDDF1E8"/>
        </patternFill>
      </fill>
    </dxf>
    <dxf>
      <font>
        <b/>
        <color rgb="FFBE4B48"/>
        <name val="Calibri"/>
        <charset val="1"/>
      </font>
      <fill>
        <patternFill>
          <bgColor rgb="FFF6E0DF"/>
        </patternFill>
      </fill>
    </dxf>
    <dxf>
      <font>
        <b/>
        <color rgb="FF5C6675"/>
        <name val="Calibri"/>
        <charset val="1"/>
      </font>
      <fill>
        <patternFill>
          <bgColor rgb="FFECECEC"/>
        </patternFill>
      </fill>
    </dxf>
    <dxf>
      <font>
        <b/>
        <color rgb="FF12A06A"/>
        <name val="Calibri"/>
        <charset val="1"/>
      </font>
      <fill>
        <patternFill>
          <bgColor rgb="FFDDF1E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B9D2"/>
      <rgbColor rgb="FF808080"/>
      <rgbColor rgb="FF9999FF"/>
      <rgbColor rgb="FFBE4B48"/>
      <rgbColor rgb="FFFBEFD3"/>
      <rgbColor rgb="FFDDF1E8"/>
      <rgbColor rgb="FF660066"/>
      <rgbColor rgb="FFFF8080"/>
      <rgbColor rgb="FF0066CC"/>
      <rgbColor rgb="FFC7D0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E9F3"/>
      <rgbColor rgb="FFECECEC"/>
      <rgbColor rgb="FFF4F6FA"/>
      <rgbColor rgb="FF99CCFF"/>
      <rgbColor rgb="FFFF99CC"/>
      <rgbColor rgb="FFCC99FF"/>
      <rgbColor rgb="FFF6E0DF"/>
      <rgbColor rgb="FF3E5C99"/>
      <rgbColor rgb="FF33CCCC"/>
      <rgbColor rgb="FF99CC00"/>
      <rgbColor rgb="FFFFCC00"/>
      <rgbColor rgb="FFC98A1E"/>
      <rgbColor rgb="FFFF6600"/>
      <rgbColor rgb="FF5C6675"/>
      <rgbColor rgb="FF969696"/>
      <rgbColor rgb="FF003366"/>
      <rgbColor rgb="FF12A06A"/>
      <rgbColor rgb="FF003300"/>
      <rgbColor rgb="FF1B2433"/>
      <rgbColor rgb="FF993300"/>
      <rgbColor rgb="FF993366"/>
      <rgbColor rgb="FF2C3E66"/>
      <rgbColor rgb="FF1E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9"/>
  <sheetViews>
    <sheetView showGridLines="0" tabSelected="1" zoomScaleNormal="100" workbookViewId="0">
      <selection activeCell="S20" sqref="S20"/>
    </sheetView>
  </sheetViews>
  <sheetFormatPr baseColWidth="10" defaultColWidth="8.7109375" defaultRowHeight="15" x14ac:dyDescent="0.25"/>
  <cols>
    <col min="1" max="1" width="2.42578125" customWidth="1"/>
    <col min="2" max="2" width="22" customWidth="1"/>
    <col min="3" max="3" width="12" customWidth="1"/>
    <col min="4" max="5" width="14" customWidth="1"/>
    <col min="6" max="6" width="20" customWidth="1"/>
    <col min="7" max="7" width="12" customWidth="1"/>
    <col min="8" max="9" width="14" customWidth="1"/>
    <col min="10" max="10" width="2.140625" customWidth="1"/>
  </cols>
  <sheetData>
    <row r="2" spans="2:9" ht="31.5" customHeight="1" x14ac:dyDescent="0.25">
      <c r="B2" s="54" t="s">
        <v>0</v>
      </c>
      <c r="C2" s="54"/>
      <c r="D2" s="54"/>
      <c r="E2" s="54"/>
      <c r="F2" s="54"/>
      <c r="G2" s="54"/>
      <c r="H2" s="13" t="s">
        <v>1</v>
      </c>
      <c r="I2" s="13"/>
    </row>
    <row r="3" spans="2:9" ht="18" customHeight="1" x14ac:dyDescent="0.25">
      <c r="B3" s="12" t="s">
        <v>2</v>
      </c>
      <c r="C3" s="12"/>
      <c r="D3" s="12"/>
      <c r="E3" s="12"/>
      <c r="F3" s="12"/>
      <c r="G3" s="12"/>
      <c r="H3" s="12"/>
      <c r="I3" s="12"/>
    </row>
    <row r="5" spans="2:9" ht="15" customHeight="1" x14ac:dyDescent="0.25">
      <c r="B5" s="11" t="s">
        <v>3</v>
      </c>
      <c r="C5" s="11"/>
      <c r="D5" s="11" t="s">
        <v>4</v>
      </c>
      <c r="E5" s="11"/>
      <c r="F5" s="11" t="s">
        <v>5</v>
      </c>
      <c r="G5" s="11"/>
      <c r="H5" s="11" t="s">
        <v>6</v>
      </c>
      <c r="I5" s="11"/>
    </row>
    <row r="6" spans="2:9" ht="25.5" customHeight="1" x14ac:dyDescent="0.25">
      <c r="B6" s="10">
        <f>COUNTA(Akquise!$B$5:$B$29)</f>
        <v>12</v>
      </c>
      <c r="C6" s="10"/>
      <c r="D6" s="10">
        <f>COUNTA(Akquise!$B$5:$B$29)-COUNTIF(Akquise!$J$5:$J$29,"Gewonnen")-COUNTIF(Akquise!$J$5:$J$29,"Verloren")</f>
        <v>9</v>
      </c>
      <c r="E6" s="10"/>
      <c r="F6" s="9">
        <f>SUMIFS(Akquise!$L$5:$L$29,Akquise!$J$5:$J$29,"&lt;&gt;Gewonnen",Akquise!$J$5:$J$29,"&lt;&gt;Verloren")</f>
        <v>217500</v>
      </c>
      <c r="G6" s="9"/>
      <c r="H6" s="8">
        <f>SUMIFS(Akquise!$M$5:$M$29,Akquise!$J$5:$J$29,"&lt;&gt;Gewonnen",Akquise!$J$5:$J$29,"&lt;&gt;Verloren")</f>
        <v>117775</v>
      </c>
      <c r="I6" s="8"/>
    </row>
    <row r="8" spans="2:9" ht="15" customHeight="1" x14ac:dyDescent="0.25">
      <c r="B8" s="11" t="s">
        <v>7</v>
      </c>
      <c r="C8" s="11"/>
      <c r="D8" s="11" t="s">
        <v>8</v>
      </c>
      <c r="E8" s="11"/>
      <c r="F8" s="11" t="s">
        <v>9</v>
      </c>
      <c r="G8" s="11"/>
      <c r="H8" s="11" t="s">
        <v>10</v>
      </c>
      <c r="I8" s="11"/>
    </row>
    <row r="9" spans="2:9" ht="25.5" customHeight="1" x14ac:dyDescent="0.25">
      <c r="B9" s="8">
        <f>SUMIF(Akquise!$J$5:$J$29,"Gewonnen",Akquise!$L$5:$L$29)</f>
        <v>75000</v>
      </c>
      <c r="C9" s="8"/>
      <c r="D9" s="7">
        <f>IFERROR(COUNTIF(Akquise!$J$5:$J$29,"Gewonnen")/(COUNTIF(Akquise!$J$5:$J$29,"Gewonnen")+COUNTIF(Akquise!$J$5:$J$29,"Verloren")),0)</f>
        <v>0.66666666666666663</v>
      </c>
      <c r="E9" s="7"/>
      <c r="F9" s="9">
        <f>IFERROR(SUMIF(Akquise!$J$5:$J$29,"Gewonnen",Akquise!$L$5:$L$29)/COUNTIF(Akquise!$J$5:$J$29,"Gewonnen"),0)</f>
        <v>37500</v>
      </c>
      <c r="G9" s="9"/>
      <c r="H9" s="6">
        <f ca="1">COUNTIF(Akquise!$O$5:$O$29,"Überfällig")</f>
        <v>2</v>
      </c>
      <c r="I9" s="6"/>
    </row>
    <row r="11" spans="2:9" x14ac:dyDescent="0.25">
      <c r="B11" s="5" t="s">
        <v>11</v>
      </c>
      <c r="C11" s="5"/>
      <c r="D11" s="5"/>
      <c r="E11" s="5"/>
      <c r="F11" s="5" t="s">
        <v>12</v>
      </c>
      <c r="G11" s="5"/>
      <c r="H11" s="5"/>
      <c r="I11" s="5"/>
    </row>
    <row r="12" spans="2:9" x14ac:dyDescent="0.25">
      <c r="B12" s="16" t="s">
        <v>13</v>
      </c>
      <c r="C12" s="17" t="s">
        <v>14</v>
      </c>
      <c r="D12" s="18" t="s">
        <v>15</v>
      </c>
      <c r="E12" s="18" t="s">
        <v>16</v>
      </c>
      <c r="F12" s="16" t="s">
        <v>17</v>
      </c>
      <c r="G12" s="17" t="s">
        <v>14</v>
      </c>
      <c r="H12" s="18" t="s">
        <v>15</v>
      </c>
      <c r="I12" s="17" t="s">
        <v>18</v>
      </c>
    </row>
    <row r="13" spans="2:9" x14ac:dyDescent="0.25">
      <c r="B13" s="19" t="s">
        <v>19</v>
      </c>
      <c r="C13" s="20">
        <f>COUNTIF(Akquise!$J$5:$J$29,B13)</f>
        <v>1</v>
      </c>
      <c r="D13" s="21">
        <f>SUMIF(Akquise!$J$5:$J$29,B13,Akquise!$L$5:$L$29)</f>
        <v>12000</v>
      </c>
      <c r="E13" s="22">
        <f>SUMIF(Akquise!$J$5:$J$29,B13,Akquise!$M$5:$M$29)</f>
        <v>1200</v>
      </c>
      <c r="F13" s="19" t="s">
        <v>20</v>
      </c>
      <c r="G13" s="20">
        <f>COUNTIF(Akquise!$G$5:$G$29,F13)</f>
        <v>2</v>
      </c>
      <c r="H13" s="21">
        <f>SUMIF(Akquise!$G$5:$G$29,F13,Akquise!$L$5:$L$29)</f>
        <v>27000</v>
      </c>
      <c r="I13" s="23">
        <f>IFERROR(G13/COUNTA(Akquise!$B$5:$B$29),0)</f>
        <v>0.16666666666666666</v>
      </c>
    </row>
    <row r="14" spans="2:9" x14ac:dyDescent="0.25">
      <c r="B14" s="24" t="s">
        <v>21</v>
      </c>
      <c r="C14" s="25">
        <f>COUNTIF(Akquise!$J$5:$J$29,B14)</f>
        <v>2</v>
      </c>
      <c r="D14" s="26">
        <f>SUMIF(Akquise!$J$5:$J$29,B14,Akquise!$L$5:$L$29)</f>
        <v>17500</v>
      </c>
      <c r="E14" s="27">
        <f>SUMIF(Akquise!$J$5:$J$29,B14,Akquise!$M$5:$M$29)</f>
        <v>4375</v>
      </c>
      <c r="F14" s="24" t="s">
        <v>22</v>
      </c>
      <c r="G14" s="25">
        <f>COUNTIF(Akquise!$G$5:$G$29,F14)</f>
        <v>3</v>
      </c>
      <c r="H14" s="26">
        <f>SUMIF(Akquise!$G$5:$G$29,F14,Akquise!$L$5:$L$29)</f>
        <v>107000</v>
      </c>
      <c r="I14" s="28">
        <f>IFERROR(G14/COUNTA(Akquise!$B$5:$B$29),0)</f>
        <v>0.25</v>
      </c>
    </row>
    <row r="15" spans="2:9" x14ac:dyDescent="0.25">
      <c r="B15" s="19" t="s">
        <v>23</v>
      </c>
      <c r="C15" s="20">
        <f>COUNTIF(Akquise!$J$5:$J$29,B15)</f>
        <v>2</v>
      </c>
      <c r="D15" s="21">
        <f>SUMIF(Akquise!$J$5:$J$29,B15,Akquise!$L$5:$L$29)</f>
        <v>43000</v>
      </c>
      <c r="E15" s="22">
        <f>SUMIF(Akquise!$J$5:$J$29,B15,Akquise!$M$5:$M$29)</f>
        <v>17200</v>
      </c>
      <c r="F15" s="19" t="s">
        <v>24</v>
      </c>
      <c r="G15" s="20">
        <f>COUNTIF(Akquise!$G$5:$G$29,F15)</f>
        <v>2</v>
      </c>
      <c r="H15" s="21">
        <f>SUMIF(Akquise!$G$5:$G$29,F15,Akquise!$L$5:$L$29)</f>
        <v>71000</v>
      </c>
      <c r="I15" s="23">
        <f>IFERROR(G15/COUNTA(Akquise!$B$5:$B$29),0)</f>
        <v>0.16666666666666666</v>
      </c>
    </row>
    <row r="16" spans="2:9" x14ac:dyDescent="0.25">
      <c r="B16" s="24" t="s">
        <v>25</v>
      </c>
      <c r="C16" s="25">
        <f>COUNTIF(Akquise!$J$5:$J$29,B16)</f>
        <v>2</v>
      </c>
      <c r="D16" s="26">
        <f>SUMIF(Akquise!$J$5:$J$29,B16,Akquise!$L$5:$L$29)</f>
        <v>105000</v>
      </c>
      <c r="E16" s="27">
        <f>SUMIF(Akquise!$J$5:$J$29,B16,Akquise!$M$5:$M$29)</f>
        <v>63000</v>
      </c>
      <c r="F16" s="24" t="s">
        <v>26</v>
      </c>
      <c r="G16" s="25">
        <f>COUNTIF(Akquise!$G$5:$G$29,F16)</f>
        <v>2</v>
      </c>
      <c r="H16" s="26">
        <f>SUMIF(Akquise!$G$5:$G$29,F16,Akquise!$L$5:$L$29)</f>
        <v>51500</v>
      </c>
      <c r="I16" s="28">
        <f>IFERROR(G16/COUNTA(Akquise!$B$5:$B$29),0)</f>
        <v>0.16666666666666666</v>
      </c>
    </row>
    <row r="17" spans="2:9" x14ac:dyDescent="0.25">
      <c r="B17" s="19" t="s">
        <v>27</v>
      </c>
      <c r="C17" s="20">
        <f>COUNTIF(Akquise!$J$5:$J$29,B17)</f>
        <v>2</v>
      </c>
      <c r="D17" s="21">
        <f>SUMIF(Akquise!$J$5:$J$29,B17,Akquise!$L$5:$L$29)</f>
        <v>40000</v>
      </c>
      <c r="E17" s="22">
        <f>SUMIF(Akquise!$J$5:$J$29,B17,Akquise!$M$5:$M$29)</f>
        <v>32000</v>
      </c>
      <c r="F17" s="19" t="s">
        <v>28</v>
      </c>
      <c r="G17" s="20">
        <f>COUNTIF(Akquise!$G$5:$G$29,F17)</f>
        <v>2</v>
      </c>
      <c r="H17" s="21">
        <f>SUMIF(Akquise!$G$5:$G$29,F17,Akquise!$L$5:$L$29)</f>
        <v>36000</v>
      </c>
      <c r="I17" s="23">
        <f>IFERROR(G17/COUNTA(Akquise!$B$5:$B$29),0)</f>
        <v>0.16666666666666666</v>
      </c>
    </row>
    <row r="18" spans="2:9" x14ac:dyDescent="0.25">
      <c r="B18" s="24" t="s">
        <v>29</v>
      </c>
      <c r="C18" s="25">
        <f>COUNTIF(Akquise!$J$5:$J$29,B18)</f>
        <v>2</v>
      </c>
      <c r="D18" s="26">
        <f>SUMIF(Akquise!$J$5:$J$29,B18,Akquise!$L$5:$L$29)</f>
        <v>75000</v>
      </c>
      <c r="E18" s="27">
        <f>SUMIF(Akquise!$J$5:$J$29,B18,Akquise!$M$5:$M$29)</f>
        <v>75000</v>
      </c>
      <c r="F18" s="24" t="s">
        <v>30</v>
      </c>
      <c r="G18" s="25">
        <f>COUNTIF(Akquise!$G$5:$G$29,F18)</f>
        <v>1</v>
      </c>
      <c r="H18" s="26">
        <f>SUMIF(Akquise!$G$5:$G$29,F18,Akquise!$L$5:$L$29)</f>
        <v>19000</v>
      </c>
      <c r="I18" s="28">
        <f>IFERROR(G18/COUNTA(Akquise!$B$5:$B$29),0)</f>
        <v>8.3333333333333329E-2</v>
      </c>
    </row>
    <row r="19" spans="2:9" x14ac:dyDescent="0.25">
      <c r="B19" s="19" t="s">
        <v>31</v>
      </c>
      <c r="C19" s="20">
        <f>COUNTIF(Akquise!$J$5:$J$29,B19)</f>
        <v>1</v>
      </c>
      <c r="D19" s="21">
        <f>SUMIF(Akquise!$J$5:$J$29,B19,Akquise!$L$5:$L$29)</f>
        <v>19000</v>
      </c>
      <c r="E19" s="22">
        <f>SUMIF(Akquise!$J$5:$J$29,B19,Akquise!$M$5:$M$29)</f>
        <v>0</v>
      </c>
      <c r="F19" s="19" t="s">
        <v>32</v>
      </c>
      <c r="G19" s="20">
        <f>COUNTIF(Akquise!$G$5:$G$29,F19)</f>
        <v>0</v>
      </c>
      <c r="H19" s="21">
        <f>SUMIF(Akquise!$G$5:$G$29,F19,Akquise!$L$5:$L$29)</f>
        <v>0</v>
      </c>
      <c r="I19" s="23">
        <f>IFERROR(G19/COUNTA(Akquise!$B$5:$B$29),0)</f>
        <v>0</v>
      </c>
    </row>
    <row r="20" spans="2:9" x14ac:dyDescent="0.25">
      <c r="B20" s="29" t="s">
        <v>33</v>
      </c>
      <c r="C20" s="30">
        <f>SUM(C13:C19)</f>
        <v>12</v>
      </c>
      <c r="D20" s="31">
        <f>SUM(D13:D19)</f>
        <v>311500</v>
      </c>
      <c r="E20" s="31">
        <f>SUM(E13:E19)</f>
        <v>192775</v>
      </c>
      <c r="F20" s="29" t="s">
        <v>33</v>
      </c>
      <c r="G20" s="30">
        <f>SUM(G13:G19)</f>
        <v>12</v>
      </c>
      <c r="H20" s="31">
        <f>SUM(H13:H19)</f>
        <v>311500</v>
      </c>
      <c r="I20" s="32"/>
    </row>
    <row r="22" spans="2:9" x14ac:dyDescent="0.25">
      <c r="B22" s="5" t="s">
        <v>34</v>
      </c>
      <c r="C22" s="5"/>
      <c r="D22" s="5"/>
      <c r="E22" s="5"/>
      <c r="F22" s="5" t="s">
        <v>35</v>
      </c>
      <c r="G22" s="5"/>
      <c r="H22" s="5"/>
      <c r="I22" s="5"/>
    </row>
    <row r="23" spans="2:9" x14ac:dyDescent="0.25">
      <c r="B23" s="16" t="s">
        <v>36</v>
      </c>
      <c r="C23" s="17" t="s">
        <v>37</v>
      </c>
      <c r="D23" s="18" t="s">
        <v>15</v>
      </c>
      <c r="E23" s="18" t="s">
        <v>16</v>
      </c>
    </row>
    <row r="24" spans="2:9" x14ac:dyDescent="0.25">
      <c r="B24" s="19" t="s">
        <v>38</v>
      </c>
      <c r="C24" s="20">
        <f>COUNTIF(Akquise!$H$5:$H$29,B24)</f>
        <v>4</v>
      </c>
      <c r="D24" s="21">
        <f>SUMIF(Akquise!$H$5:$H$29,B24,Akquise!$L$5:$L$29)</f>
        <v>60500</v>
      </c>
      <c r="E24" s="22">
        <f>SUMIF(Akquise!$H$5:$H$29,B24,Akquise!$M$5:$M$29)</f>
        <v>28775</v>
      </c>
      <c r="F24" s="4" t="s">
        <v>39</v>
      </c>
      <c r="G24" s="4"/>
      <c r="H24" s="4"/>
      <c r="I24" s="4"/>
    </row>
    <row r="25" spans="2:9" x14ac:dyDescent="0.25">
      <c r="B25" s="24" t="s">
        <v>40</v>
      </c>
      <c r="C25" s="25">
        <f>COUNTIF(Akquise!$H$5:$H$29,B25)</f>
        <v>4</v>
      </c>
      <c r="D25" s="26">
        <f>SUMIF(Akquise!$H$5:$H$29,B25,Akquise!$L$5:$L$29)</f>
        <v>163000</v>
      </c>
      <c r="E25" s="27">
        <f>SUMIF(Akquise!$H$5:$H$29,B25,Akquise!$M$5:$M$29)</f>
        <v>117800</v>
      </c>
      <c r="F25" s="3" t="s">
        <v>41</v>
      </c>
      <c r="G25" s="3"/>
      <c r="H25" s="3"/>
      <c r="I25" s="3"/>
    </row>
    <row r="26" spans="2:9" x14ac:dyDescent="0.25">
      <c r="B26" s="19" t="s">
        <v>42</v>
      </c>
      <c r="C26" s="20">
        <f>COUNTIF(Akquise!$H$5:$H$29,B26)</f>
        <v>4</v>
      </c>
      <c r="D26" s="21">
        <f>SUMIF(Akquise!$H$5:$H$29,B26,Akquise!$L$5:$L$29)</f>
        <v>88000</v>
      </c>
      <c r="E26" s="22">
        <f>SUMIF(Akquise!$H$5:$H$29,B26,Akquise!$M$5:$M$29)</f>
        <v>46200</v>
      </c>
      <c r="F26" s="2" t="s">
        <v>43</v>
      </c>
      <c r="G26" s="2"/>
      <c r="H26" s="2"/>
      <c r="I26" s="2"/>
    </row>
    <row r="27" spans="2:9" x14ac:dyDescent="0.25">
      <c r="F27" s="1" t="s">
        <v>44</v>
      </c>
      <c r="G27" s="1"/>
      <c r="H27" s="1"/>
      <c r="I27" s="1"/>
    </row>
    <row r="29" spans="2:9" ht="27.75" customHeight="1" x14ac:dyDescent="0.25">
      <c r="B29" s="50" t="s">
        <v>45</v>
      </c>
      <c r="C29" s="50"/>
      <c r="D29" s="50"/>
      <c r="E29" s="50"/>
      <c r="F29" s="50"/>
      <c r="G29" s="50"/>
      <c r="H29" s="50"/>
      <c r="I29" s="50"/>
    </row>
  </sheetData>
  <mergeCells count="28">
    <mergeCell ref="F27:I27"/>
    <mergeCell ref="B29:I29"/>
    <mergeCell ref="B22:E22"/>
    <mergeCell ref="F22:I22"/>
    <mergeCell ref="F24:I24"/>
    <mergeCell ref="F25:I25"/>
    <mergeCell ref="F26:I26"/>
    <mergeCell ref="B9:C9"/>
    <mergeCell ref="D9:E9"/>
    <mergeCell ref="F9:G9"/>
    <mergeCell ref="H9:I9"/>
    <mergeCell ref="B11:E11"/>
    <mergeCell ref="F11:I11"/>
    <mergeCell ref="B6:C6"/>
    <mergeCell ref="D6:E6"/>
    <mergeCell ref="F6:G6"/>
    <mergeCell ref="H6:I6"/>
    <mergeCell ref="B8:C8"/>
    <mergeCell ref="D8:E8"/>
    <mergeCell ref="F8:G8"/>
    <mergeCell ref="H8:I8"/>
    <mergeCell ref="B2:G2"/>
    <mergeCell ref="H2:I2"/>
    <mergeCell ref="B3:I3"/>
    <mergeCell ref="B5:C5"/>
    <mergeCell ref="D5:E5"/>
    <mergeCell ref="F5:G5"/>
    <mergeCell ref="H5:I5"/>
  </mergeCells>
  <conditionalFormatting sqref="D13:D19">
    <cfRule type="dataBar" priority="2">
      <dataBar>
        <cfvo type="num" val="0"/>
        <cfvo type="max"/>
        <color rgb="FF3E5C99"/>
      </dataBar>
      <extLst>
        <ext xmlns:x14="http://schemas.microsoft.com/office/spreadsheetml/2009/9/main" uri="{B025F937-C7B1-47D3-B67F-A62EFF666E3E}">
          <x14:id>{94A847AF-A080-4CDE-9A1A-2C5DD3778857}</x14:id>
        </ext>
      </extLst>
    </cfRule>
  </conditionalFormatting>
  <conditionalFormatting sqref="H13:H19">
    <cfRule type="dataBar" priority="3">
      <dataBar>
        <cfvo type="num" val="0"/>
        <cfvo type="max"/>
        <color rgb="FF12A06A"/>
      </dataBar>
      <extLst>
        <ext xmlns:x14="http://schemas.microsoft.com/office/spreadsheetml/2009/9/main" uri="{B025F937-C7B1-47D3-B67F-A62EFF666E3E}">
          <x14:id>{B5B569F2-D5AB-4380-AFCE-AC75FA77A41E}</x14:id>
        </ext>
      </extLst>
    </cfRule>
  </conditionalFormatting>
  <printOptions horizontalCentered="1"/>
  <pageMargins left="0.4" right="0.4" top="1" bottom="1" header="0.511811023622047" footer="0.511811023622047"/>
  <pageSetup fitToHeight="0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A847AF-A080-4CDE-9A1A-2C5DD3778857}">
            <x14:dataBar axisPosition="none">
              <x14:cfvo type="num">
                <xm:f>0</xm:f>
              </x14:cfvo>
              <x14:cfvo type="max"/>
              <x14:negativeFillColor rgb="FF3E5C99"/>
            </x14:dataBar>
          </x14:cfRule>
          <xm:sqref>D13:D19</xm:sqref>
        </x14:conditionalFormatting>
        <x14:conditionalFormatting xmlns:xm="http://schemas.microsoft.com/office/excel/2006/main">
          <x14:cfRule type="dataBar" id="{B5B569F2-D5AB-4380-AFCE-AC75FA77A41E}">
            <x14:dataBar axisPosition="none">
              <x14:cfvo type="num">
                <xm:f>0</xm:f>
              </x14:cfvo>
              <x14:cfvo type="max"/>
              <x14:negativeFillColor rgb="FF12A06A"/>
            </x14:dataBar>
          </x14:cfRule>
          <xm:sqref>H13:H19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3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4" customWidth="1"/>
    <col min="3" max="3" width="17" customWidth="1"/>
    <col min="4" max="4" width="14" customWidth="1"/>
    <col min="5" max="5" width="23" customWidth="1"/>
    <col min="6" max="6" width="15" customWidth="1"/>
    <col min="7" max="8" width="13" customWidth="1"/>
    <col min="9" max="9" width="12" customWidth="1"/>
    <col min="10" max="10" width="16" customWidth="1"/>
    <col min="11" max="11" width="8" customWidth="1"/>
    <col min="12" max="13" width="15" customWidth="1"/>
    <col min="14" max="14" width="14" customWidth="1"/>
    <col min="15" max="15" width="12" customWidth="1"/>
    <col min="16" max="16" width="26" customWidth="1"/>
  </cols>
  <sheetData>
    <row r="2" spans="1:16" ht="30" customHeight="1" x14ac:dyDescent="0.25">
      <c r="B2" s="14" t="s">
        <v>46</v>
      </c>
      <c r="C2" s="14"/>
      <c r="D2" s="14"/>
      <c r="E2" s="14"/>
      <c r="F2" s="14"/>
      <c r="G2" s="14"/>
      <c r="H2" s="14"/>
      <c r="I2" s="13" t="s">
        <v>47</v>
      </c>
      <c r="J2" s="13"/>
      <c r="K2" s="13"/>
      <c r="L2" s="13"/>
      <c r="M2" s="13"/>
      <c r="N2" s="13"/>
      <c r="O2" s="13"/>
      <c r="P2" s="13"/>
    </row>
    <row r="3" spans="1:16" ht="15.75" customHeight="1" x14ac:dyDescent="0.25">
      <c r="B3" s="12" t="s">
        <v>48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30" customHeight="1" x14ac:dyDescent="0.25">
      <c r="A4" s="33" t="s">
        <v>49</v>
      </c>
      <c r="B4" s="33" t="s">
        <v>50</v>
      </c>
      <c r="C4" s="33" t="s">
        <v>51</v>
      </c>
      <c r="D4" s="33" t="s">
        <v>52</v>
      </c>
      <c r="E4" s="33" t="s">
        <v>53</v>
      </c>
      <c r="F4" s="33" t="s">
        <v>54</v>
      </c>
      <c r="G4" s="33" t="s">
        <v>17</v>
      </c>
      <c r="H4" s="33" t="s">
        <v>36</v>
      </c>
      <c r="I4" s="33" t="s">
        <v>55</v>
      </c>
      <c r="J4" s="33" t="s">
        <v>13</v>
      </c>
      <c r="K4" s="33" t="s">
        <v>56</v>
      </c>
      <c r="L4" s="33" t="s">
        <v>57</v>
      </c>
      <c r="M4" s="33" t="s">
        <v>58</v>
      </c>
      <c r="N4" s="33" t="s">
        <v>59</v>
      </c>
      <c r="O4" s="33" t="s">
        <v>60</v>
      </c>
      <c r="P4" s="33" t="s">
        <v>61</v>
      </c>
    </row>
    <row r="5" spans="1:16" x14ac:dyDescent="0.25">
      <c r="A5" s="34">
        <f t="shared" ref="A5:A29" si="0">IF(B5="","",ROW()-4)</f>
        <v>1</v>
      </c>
      <c r="B5" s="35" t="s">
        <v>62</v>
      </c>
      <c r="C5" s="19" t="s">
        <v>63</v>
      </c>
      <c r="D5" s="19" t="s">
        <v>64</v>
      </c>
      <c r="E5" s="36" t="s">
        <v>65</v>
      </c>
      <c r="F5" s="19" t="s">
        <v>66</v>
      </c>
      <c r="G5" s="19" t="s">
        <v>24</v>
      </c>
      <c r="H5" s="19" t="s">
        <v>38</v>
      </c>
      <c r="I5" s="37">
        <v>46034</v>
      </c>
      <c r="J5" s="35" t="s">
        <v>27</v>
      </c>
      <c r="K5" s="23">
        <f t="shared" ref="K5:K29" si="1">IFERROR(VLOOKUP(J5,PhasenTab,2,FALSE()),"")</f>
        <v>0.8</v>
      </c>
      <c r="L5" s="21">
        <v>24000</v>
      </c>
      <c r="M5" s="22">
        <f t="shared" ref="M5:M29" si="2">IF(OR(L5="",K5=""),"",L5*K5)</f>
        <v>19200</v>
      </c>
      <c r="N5" s="37">
        <v>46198</v>
      </c>
      <c r="O5" s="38" t="str">
        <f t="shared" ref="O5:O29" ca="1" si="3">IF(J5="","",IF(J5="Gewonnen","Gewonnen",IF(J5="Verloren","Verloren",IF(N5="","Offen",IF(N5&lt;TODAY(),"Überfällig","Geplant")))))</f>
        <v>Geplant</v>
      </c>
      <c r="P5" s="39" t="s">
        <v>67</v>
      </c>
    </row>
    <row r="6" spans="1:16" x14ac:dyDescent="0.25">
      <c r="A6" s="40">
        <f t="shared" si="0"/>
        <v>2</v>
      </c>
      <c r="B6" s="41" t="s">
        <v>68</v>
      </c>
      <c r="C6" s="24" t="s">
        <v>69</v>
      </c>
      <c r="D6" s="24" t="s">
        <v>70</v>
      </c>
      <c r="E6" s="42" t="s">
        <v>71</v>
      </c>
      <c r="F6" s="24" t="s">
        <v>72</v>
      </c>
      <c r="G6" s="24" t="s">
        <v>22</v>
      </c>
      <c r="H6" s="24" t="s">
        <v>40</v>
      </c>
      <c r="I6" s="43">
        <v>46056</v>
      </c>
      <c r="J6" s="41" t="s">
        <v>25</v>
      </c>
      <c r="K6" s="28">
        <f t="shared" si="1"/>
        <v>0.6</v>
      </c>
      <c r="L6" s="26">
        <v>58000</v>
      </c>
      <c r="M6" s="27">
        <f t="shared" si="2"/>
        <v>34800</v>
      </c>
      <c r="N6" s="43">
        <v>46191</v>
      </c>
      <c r="O6" s="44" t="str">
        <f t="shared" ca="1" si="3"/>
        <v>Überfällig</v>
      </c>
      <c r="P6" s="45" t="s">
        <v>73</v>
      </c>
    </row>
    <row r="7" spans="1:16" x14ac:dyDescent="0.25">
      <c r="A7" s="34">
        <f t="shared" si="0"/>
        <v>3</v>
      </c>
      <c r="B7" s="35" t="s">
        <v>74</v>
      </c>
      <c r="C7" s="19" t="s">
        <v>75</v>
      </c>
      <c r="D7" s="19" t="s">
        <v>76</v>
      </c>
      <c r="E7" s="36" t="s">
        <v>77</v>
      </c>
      <c r="F7" s="19" t="s">
        <v>78</v>
      </c>
      <c r="G7" s="19" t="s">
        <v>20</v>
      </c>
      <c r="H7" s="19" t="s">
        <v>38</v>
      </c>
      <c r="I7" s="37">
        <v>46091</v>
      </c>
      <c r="J7" s="35" t="s">
        <v>23</v>
      </c>
      <c r="K7" s="23">
        <f t="shared" si="1"/>
        <v>0.4</v>
      </c>
      <c r="L7" s="21">
        <v>15000</v>
      </c>
      <c r="M7" s="22">
        <f t="shared" si="2"/>
        <v>6000</v>
      </c>
      <c r="N7" s="37">
        <v>46205</v>
      </c>
      <c r="O7" s="38" t="str">
        <f t="shared" ca="1" si="3"/>
        <v>Geplant</v>
      </c>
      <c r="P7" s="39" t="s">
        <v>79</v>
      </c>
    </row>
    <row r="8" spans="1:16" x14ac:dyDescent="0.25">
      <c r="A8" s="40">
        <f t="shared" si="0"/>
        <v>4</v>
      </c>
      <c r="B8" s="41" t="s">
        <v>80</v>
      </c>
      <c r="C8" s="24" t="s">
        <v>81</v>
      </c>
      <c r="D8" s="24" t="s">
        <v>82</v>
      </c>
      <c r="E8" s="42" t="s">
        <v>83</v>
      </c>
      <c r="F8" s="24" t="s">
        <v>84</v>
      </c>
      <c r="G8" s="24" t="s">
        <v>28</v>
      </c>
      <c r="H8" s="24" t="s">
        <v>42</v>
      </c>
      <c r="I8" s="43">
        <v>46113</v>
      </c>
      <c r="J8" s="41" t="s">
        <v>21</v>
      </c>
      <c r="K8" s="28">
        <f t="shared" si="1"/>
        <v>0.25</v>
      </c>
      <c r="L8" s="26">
        <v>8000</v>
      </c>
      <c r="M8" s="27">
        <f t="shared" si="2"/>
        <v>2000</v>
      </c>
      <c r="N8" s="43">
        <v>46195</v>
      </c>
      <c r="O8" s="44" t="str">
        <f t="shared" ca="1" si="3"/>
        <v>Geplant</v>
      </c>
      <c r="P8" s="45" t="s">
        <v>85</v>
      </c>
    </row>
    <row r="9" spans="1:16" x14ac:dyDescent="0.25">
      <c r="A9" s="34">
        <f t="shared" si="0"/>
        <v>5</v>
      </c>
      <c r="B9" s="35" t="s">
        <v>86</v>
      </c>
      <c r="C9" s="19" t="s">
        <v>87</v>
      </c>
      <c r="D9" s="19" t="s">
        <v>88</v>
      </c>
      <c r="E9" s="36" t="s">
        <v>89</v>
      </c>
      <c r="F9" s="19" t="s">
        <v>90</v>
      </c>
      <c r="G9" s="19" t="s">
        <v>26</v>
      </c>
      <c r="H9" s="19" t="s">
        <v>40</v>
      </c>
      <c r="I9" s="37">
        <v>46073</v>
      </c>
      <c r="J9" s="35" t="s">
        <v>29</v>
      </c>
      <c r="K9" s="23">
        <f t="shared" si="1"/>
        <v>1</v>
      </c>
      <c r="L9" s="21">
        <v>42000</v>
      </c>
      <c r="M9" s="22">
        <f t="shared" si="2"/>
        <v>42000</v>
      </c>
      <c r="N9" s="37"/>
      <c r="O9" s="38" t="str">
        <f t="shared" ca="1" si="3"/>
        <v>Gewonnen</v>
      </c>
      <c r="P9" s="39" t="s">
        <v>91</v>
      </c>
    </row>
    <row r="10" spans="1:16" x14ac:dyDescent="0.25">
      <c r="A10" s="40">
        <f t="shared" si="0"/>
        <v>6</v>
      </c>
      <c r="B10" s="41" t="s">
        <v>92</v>
      </c>
      <c r="C10" s="24" t="s">
        <v>93</v>
      </c>
      <c r="D10" s="24" t="s">
        <v>94</v>
      </c>
      <c r="E10" s="42" t="s">
        <v>95</v>
      </c>
      <c r="F10" s="24" t="s">
        <v>72</v>
      </c>
      <c r="G10" s="24" t="s">
        <v>22</v>
      </c>
      <c r="H10" s="24" t="s">
        <v>42</v>
      </c>
      <c r="I10" s="43">
        <v>46050</v>
      </c>
      <c r="J10" s="41" t="s">
        <v>29</v>
      </c>
      <c r="K10" s="28">
        <f t="shared" si="1"/>
        <v>1</v>
      </c>
      <c r="L10" s="26">
        <v>33000</v>
      </c>
      <c r="M10" s="27">
        <f t="shared" si="2"/>
        <v>33000</v>
      </c>
      <c r="N10" s="43"/>
      <c r="O10" s="44" t="str">
        <f t="shared" ca="1" si="3"/>
        <v>Gewonnen</v>
      </c>
      <c r="P10" s="45" t="s">
        <v>96</v>
      </c>
    </row>
    <row r="11" spans="1:16" x14ac:dyDescent="0.25">
      <c r="A11" s="34">
        <f t="shared" si="0"/>
        <v>7</v>
      </c>
      <c r="B11" s="35" t="s">
        <v>97</v>
      </c>
      <c r="C11" s="19" t="s">
        <v>98</v>
      </c>
      <c r="D11" s="19" t="s">
        <v>99</v>
      </c>
      <c r="E11" s="36" t="s">
        <v>100</v>
      </c>
      <c r="F11" s="19" t="s">
        <v>84</v>
      </c>
      <c r="G11" s="19" t="s">
        <v>20</v>
      </c>
      <c r="H11" s="19" t="s">
        <v>38</v>
      </c>
      <c r="I11" s="37">
        <v>46147</v>
      </c>
      <c r="J11" s="35" t="s">
        <v>19</v>
      </c>
      <c r="K11" s="23">
        <f t="shared" si="1"/>
        <v>0.1</v>
      </c>
      <c r="L11" s="21">
        <v>12000</v>
      </c>
      <c r="M11" s="22">
        <f t="shared" si="2"/>
        <v>1200</v>
      </c>
      <c r="N11" s="37">
        <v>46203</v>
      </c>
      <c r="O11" s="38" t="str">
        <f t="shared" ca="1" si="3"/>
        <v>Geplant</v>
      </c>
      <c r="P11" s="39" t="s">
        <v>101</v>
      </c>
    </row>
    <row r="12" spans="1:16" x14ac:dyDescent="0.25">
      <c r="A12" s="40">
        <f t="shared" si="0"/>
        <v>8</v>
      </c>
      <c r="B12" s="41" t="s">
        <v>102</v>
      </c>
      <c r="C12" s="24" t="s">
        <v>103</v>
      </c>
      <c r="D12" s="24" t="s">
        <v>104</v>
      </c>
      <c r="E12" s="42" t="s">
        <v>105</v>
      </c>
      <c r="F12" s="24" t="s">
        <v>84</v>
      </c>
      <c r="G12" s="24" t="s">
        <v>30</v>
      </c>
      <c r="H12" s="24" t="s">
        <v>42</v>
      </c>
      <c r="I12" s="43">
        <v>46103</v>
      </c>
      <c r="J12" s="41" t="s">
        <v>31</v>
      </c>
      <c r="K12" s="28">
        <f t="shared" si="1"/>
        <v>0</v>
      </c>
      <c r="L12" s="26">
        <v>19000</v>
      </c>
      <c r="M12" s="27">
        <f t="shared" si="2"/>
        <v>0</v>
      </c>
      <c r="N12" s="43"/>
      <c r="O12" s="44" t="str">
        <f t="shared" ca="1" si="3"/>
        <v>Verloren</v>
      </c>
      <c r="P12" s="45" t="s">
        <v>106</v>
      </c>
    </row>
    <row r="13" spans="1:16" x14ac:dyDescent="0.25">
      <c r="A13" s="34">
        <f t="shared" si="0"/>
        <v>9</v>
      </c>
      <c r="B13" s="35" t="s">
        <v>107</v>
      </c>
      <c r="C13" s="19" t="s">
        <v>108</v>
      </c>
      <c r="D13" s="19" t="s">
        <v>109</v>
      </c>
      <c r="E13" s="36" t="s">
        <v>110</v>
      </c>
      <c r="F13" s="19" t="s">
        <v>72</v>
      </c>
      <c r="G13" s="19" t="s">
        <v>24</v>
      </c>
      <c r="H13" s="19" t="s">
        <v>40</v>
      </c>
      <c r="I13" s="37">
        <v>46130</v>
      </c>
      <c r="J13" s="35" t="s">
        <v>25</v>
      </c>
      <c r="K13" s="23">
        <f t="shared" si="1"/>
        <v>0.6</v>
      </c>
      <c r="L13" s="21">
        <v>47000</v>
      </c>
      <c r="M13" s="22">
        <f t="shared" si="2"/>
        <v>28200</v>
      </c>
      <c r="N13" s="37">
        <v>46211</v>
      </c>
      <c r="O13" s="38" t="str">
        <f t="shared" ca="1" si="3"/>
        <v>Geplant</v>
      </c>
      <c r="P13" s="39" t="s">
        <v>111</v>
      </c>
    </row>
    <row r="14" spans="1:16" x14ac:dyDescent="0.25">
      <c r="A14" s="40">
        <f t="shared" si="0"/>
        <v>10</v>
      </c>
      <c r="B14" s="41" t="s">
        <v>112</v>
      </c>
      <c r="C14" s="24" t="s">
        <v>113</v>
      </c>
      <c r="D14" s="24" t="s">
        <v>114</v>
      </c>
      <c r="E14" s="42" t="s">
        <v>115</v>
      </c>
      <c r="F14" s="24" t="s">
        <v>66</v>
      </c>
      <c r="G14" s="24" t="s">
        <v>26</v>
      </c>
      <c r="H14" s="24" t="s">
        <v>38</v>
      </c>
      <c r="I14" s="43">
        <v>46162</v>
      </c>
      <c r="J14" s="41" t="s">
        <v>21</v>
      </c>
      <c r="K14" s="28">
        <f t="shared" si="1"/>
        <v>0.25</v>
      </c>
      <c r="L14" s="26">
        <v>9500</v>
      </c>
      <c r="M14" s="27">
        <f t="shared" si="2"/>
        <v>2375</v>
      </c>
      <c r="N14" s="43">
        <v>46192</v>
      </c>
      <c r="O14" s="44" t="str">
        <f t="shared" ca="1" si="3"/>
        <v>Überfällig</v>
      </c>
      <c r="P14" s="45" t="s">
        <v>116</v>
      </c>
    </row>
    <row r="15" spans="1:16" x14ac:dyDescent="0.25">
      <c r="A15" s="34">
        <f t="shared" si="0"/>
        <v>11</v>
      </c>
      <c r="B15" s="35" t="s">
        <v>117</v>
      </c>
      <c r="C15" s="19" t="s">
        <v>118</v>
      </c>
      <c r="D15" s="19" t="s">
        <v>119</v>
      </c>
      <c r="E15" s="36" t="s">
        <v>120</v>
      </c>
      <c r="F15" s="19" t="s">
        <v>78</v>
      </c>
      <c r="G15" s="19" t="s">
        <v>28</v>
      </c>
      <c r="H15" s="19" t="s">
        <v>42</v>
      </c>
      <c r="I15" s="37">
        <v>46174</v>
      </c>
      <c r="J15" s="35" t="s">
        <v>23</v>
      </c>
      <c r="K15" s="23">
        <f t="shared" si="1"/>
        <v>0.4</v>
      </c>
      <c r="L15" s="21">
        <v>28000</v>
      </c>
      <c r="M15" s="22">
        <f t="shared" si="2"/>
        <v>11200</v>
      </c>
      <c r="N15" s="37">
        <v>46215</v>
      </c>
      <c r="O15" s="38" t="str">
        <f t="shared" ca="1" si="3"/>
        <v>Geplant</v>
      </c>
      <c r="P15" s="39" t="s">
        <v>121</v>
      </c>
    </row>
    <row r="16" spans="1:16" x14ac:dyDescent="0.25">
      <c r="A16" s="40">
        <f t="shared" si="0"/>
        <v>12</v>
      </c>
      <c r="B16" s="41" t="s">
        <v>122</v>
      </c>
      <c r="C16" s="24" t="s">
        <v>123</v>
      </c>
      <c r="D16" s="24" t="s">
        <v>124</v>
      </c>
      <c r="E16" s="42" t="s">
        <v>125</v>
      </c>
      <c r="F16" s="24" t="s">
        <v>84</v>
      </c>
      <c r="G16" s="24" t="s">
        <v>22</v>
      </c>
      <c r="H16" s="24" t="s">
        <v>40</v>
      </c>
      <c r="I16" s="43">
        <v>46170</v>
      </c>
      <c r="J16" s="41" t="s">
        <v>27</v>
      </c>
      <c r="K16" s="28">
        <f t="shared" si="1"/>
        <v>0.8</v>
      </c>
      <c r="L16" s="26">
        <v>16000</v>
      </c>
      <c r="M16" s="27">
        <f t="shared" si="2"/>
        <v>12800</v>
      </c>
      <c r="N16" s="43">
        <v>46199</v>
      </c>
      <c r="O16" s="44" t="str">
        <f t="shared" ca="1" si="3"/>
        <v>Geplant</v>
      </c>
      <c r="P16" s="45" t="s">
        <v>126</v>
      </c>
    </row>
    <row r="17" spans="1:16" x14ac:dyDescent="0.25">
      <c r="A17" s="34" t="str">
        <f t="shared" si="0"/>
        <v/>
      </c>
      <c r="B17" s="19"/>
      <c r="C17" s="19"/>
      <c r="D17" s="19"/>
      <c r="E17" s="19"/>
      <c r="F17" s="19"/>
      <c r="G17" s="19"/>
      <c r="H17" s="19"/>
      <c r="I17" s="46"/>
      <c r="J17" s="35"/>
      <c r="K17" s="23" t="str">
        <f t="shared" si="1"/>
        <v/>
      </c>
      <c r="L17" s="21"/>
      <c r="M17" s="22" t="str">
        <f t="shared" si="2"/>
        <v/>
      </c>
      <c r="N17" s="46"/>
      <c r="O17" s="38" t="str">
        <f t="shared" ca="1" si="3"/>
        <v/>
      </c>
      <c r="P17" s="19"/>
    </row>
    <row r="18" spans="1:16" x14ac:dyDescent="0.25">
      <c r="A18" s="40" t="str">
        <f t="shared" si="0"/>
        <v/>
      </c>
      <c r="B18" s="24"/>
      <c r="C18" s="24"/>
      <c r="D18" s="24"/>
      <c r="E18" s="24"/>
      <c r="F18" s="24"/>
      <c r="G18" s="24"/>
      <c r="H18" s="24"/>
      <c r="I18" s="47"/>
      <c r="J18" s="41"/>
      <c r="K18" s="28" t="str">
        <f t="shared" si="1"/>
        <v/>
      </c>
      <c r="L18" s="26"/>
      <c r="M18" s="27" t="str">
        <f t="shared" si="2"/>
        <v/>
      </c>
      <c r="N18" s="47"/>
      <c r="O18" s="44" t="str">
        <f t="shared" ca="1" si="3"/>
        <v/>
      </c>
      <c r="P18" s="24"/>
    </row>
    <row r="19" spans="1:16" x14ac:dyDescent="0.25">
      <c r="A19" s="34" t="str">
        <f t="shared" si="0"/>
        <v/>
      </c>
      <c r="B19" s="19"/>
      <c r="C19" s="19"/>
      <c r="D19" s="19"/>
      <c r="E19" s="19"/>
      <c r="F19" s="19"/>
      <c r="G19" s="19"/>
      <c r="H19" s="19"/>
      <c r="I19" s="46"/>
      <c r="J19" s="35"/>
      <c r="K19" s="23" t="str">
        <f t="shared" si="1"/>
        <v/>
      </c>
      <c r="L19" s="21"/>
      <c r="M19" s="22" t="str">
        <f t="shared" si="2"/>
        <v/>
      </c>
      <c r="N19" s="46"/>
      <c r="O19" s="38" t="str">
        <f t="shared" ca="1" si="3"/>
        <v/>
      </c>
      <c r="P19" s="19"/>
    </row>
    <row r="20" spans="1:16" x14ac:dyDescent="0.25">
      <c r="A20" s="40" t="str">
        <f t="shared" si="0"/>
        <v/>
      </c>
      <c r="B20" s="24"/>
      <c r="C20" s="24"/>
      <c r="D20" s="24"/>
      <c r="E20" s="24"/>
      <c r="F20" s="24"/>
      <c r="G20" s="24"/>
      <c r="H20" s="24"/>
      <c r="I20" s="47"/>
      <c r="J20" s="41"/>
      <c r="K20" s="28" t="str">
        <f t="shared" si="1"/>
        <v/>
      </c>
      <c r="L20" s="26"/>
      <c r="M20" s="27" t="str">
        <f t="shared" si="2"/>
        <v/>
      </c>
      <c r="N20" s="47"/>
      <c r="O20" s="44" t="str">
        <f t="shared" ca="1" si="3"/>
        <v/>
      </c>
      <c r="P20" s="24"/>
    </row>
    <row r="21" spans="1:16" x14ac:dyDescent="0.25">
      <c r="A21" s="34" t="str">
        <f t="shared" si="0"/>
        <v/>
      </c>
      <c r="B21" s="19"/>
      <c r="C21" s="19"/>
      <c r="D21" s="19"/>
      <c r="E21" s="19"/>
      <c r="F21" s="19"/>
      <c r="G21" s="19"/>
      <c r="H21" s="19"/>
      <c r="I21" s="46"/>
      <c r="J21" s="35"/>
      <c r="K21" s="23" t="str">
        <f t="shared" si="1"/>
        <v/>
      </c>
      <c r="L21" s="21"/>
      <c r="M21" s="22" t="str">
        <f t="shared" si="2"/>
        <v/>
      </c>
      <c r="N21" s="46"/>
      <c r="O21" s="38" t="str">
        <f t="shared" ca="1" si="3"/>
        <v/>
      </c>
      <c r="P21" s="19"/>
    </row>
    <row r="22" spans="1:16" x14ac:dyDescent="0.25">
      <c r="A22" s="40" t="str">
        <f t="shared" si="0"/>
        <v/>
      </c>
      <c r="B22" s="24"/>
      <c r="C22" s="24"/>
      <c r="D22" s="24"/>
      <c r="E22" s="24"/>
      <c r="F22" s="24"/>
      <c r="G22" s="24"/>
      <c r="H22" s="24"/>
      <c r="I22" s="47"/>
      <c r="J22" s="41"/>
      <c r="K22" s="28" t="str">
        <f t="shared" si="1"/>
        <v/>
      </c>
      <c r="L22" s="26"/>
      <c r="M22" s="27" t="str">
        <f t="shared" si="2"/>
        <v/>
      </c>
      <c r="N22" s="47"/>
      <c r="O22" s="44" t="str">
        <f t="shared" ca="1" si="3"/>
        <v/>
      </c>
      <c r="P22" s="24"/>
    </row>
    <row r="23" spans="1:16" x14ac:dyDescent="0.25">
      <c r="A23" s="34" t="str">
        <f t="shared" si="0"/>
        <v/>
      </c>
      <c r="B23" s="19"/>
      <c r="C23" s="19"/>
      <c r="D23" s="19"/>
      <c r="E23" s="19"/>
      <c r="F23" s="19"/>
      <c r="G23" s="19"/>
      <c r="H23" s="19"/>
      <c r="I23" s="46"/>
      <c r="J23" s="35"/>
      <c r="K23" s="23" t="str">
        <f t="shared" si="1"/>
        <v/>
      </c>
      <c r="L23" s="21"/>
      <c r="M23" s="22" t="str">
        <f t="shared" si="2"/>
        <v/>
      </c>
      <c r="N23" s="46"/>
      <c r="O23" s="38" t="str">
        <f t="shared" ca="1" si="3"/>
        <v/>
      </c>
      <c r="P23" s="19"/>
    </row>
    <row r="24" spans="1:16" x14ac:dyDescent="0.25">
      <c r="A24" s="40" t="str">
        <f t="shared" si="0"/>
        <v/>
      </c>
      <c r="B24" s="24"/>
      <c r="C24" s="24"/>
      <c r="D24" s="24"/>
      <c r="E24" s="24"/>
      <c r="F24" s="24"/>
      <c r="G24" s="24"/>
      <c r="H24" s="24"/>
      <c r="I24" s="47"/>
      <c r="J24" s="41"/>
      <c r="K24" s="28" t="str">
        <f t="shared" si="1"/>
        <v/>
      </c>
      <c r="L24" s="26"/>
      <c r="M24" s="27" t="str">
        <f t="shared" si="2"/>
        <v/>
      </c>
      <c r="N24" s="47"/>
      <c r="O24" s="44" t="str">
        <f t="shared" ca="1" si="3"/>
        <v/>
      </c>
      <c r="P24" s="24"/>
    </row>
    <row r="25" spans="1:16" x14ac:dyDescent="0.25">
      <c r="A25" s="34" t="str">
        <f t="shared" si="0"/>
        <v/>
      </c>
      <c r="B25" s="19"/>
      <c r="C25" s="19"/>
      <c r="D25" s="19"/>
      <c r="E25" s="19"/>
      <c r="F25" s="19"/>
      <c r="G25" s="19"/>
      <c r="H25" s="19"/>
      <c r="I25" s="46"/>
      <c r="J25" s="35"/>
      <c r="K25" s="23" t="str">
        <f t="shared" si="1"/>
        <v/>
      </c>
      <c r="L25" s="21"/>
      <c r="M25" s="22" t="str">
        <f t="shared" si="2"/>
        <v/>
      </c>
      <c r="N25" s="46"/>
      <c r="O25" s="38" t="str">
        <f t="shared" ca="1" si="3"/>
        <v/>
      </c>
      <c r="P25" s="19"/>
    </row>
    <row r="26" spans="1:16" x14ac:dyDescent="0.25">
      <c r="A26" s="40" t="str">
        <f t="shared" si="0"/>
        <v/>
      </c>
      <c r="B26" s="24"/>
      <c r="C26" s="24"/>
      <c r="D26" s="24"/>
      <c r="E26" s="24"/>
      <c r="F26" s="24"/>
      <c r="G26" s="24"/>
      <c r="H26" s="24"/>
      <c r="I26" s="47"/>
      <c r="J26" s="41"/>
      <c r="K26" s="28" t="str">
        <f t="shared" si="1"/>
        <v/>
      </c>
      <c r="L26" s="26"/>
      <c r="M26" s="27" t="str">
        <f t="shared" si="2"/>
        <v/>
      </c>
      <c r="N26" s="47"/>
      <c r="O26" s="44" t="str">
        <f t="shared" ca="1" si="3"/>
        <v/>
      </c>
      <c r="P26" s="24"/>
    </row>
    <row r="27" spans="1:16" x14ac:dyDescent="0.25">
      <c r="A27" s="34" t="str">
        <f t="shared" si="0"/>
        <v/>
      </c>
      <c r="B27" s="19"/>
      <c r="C27" s="19"/>
      <c r="D27" s="19"/>
      <c r="E27" s="19"/>
      <c r="F27" s="19"/>
      <c r="G27" s="19"/>
      <c r="H27" s="19"/>
      <c r="I27" s="46"/>
      <c r="J27" s="35"/>
      <c r="K27" s="23" t="str">
        <f t="shared" si="1"/>
        <v/>
      </c>
      <c r="L27" s="21"/>
      <c r="M27" s="22" t="str">
        <f t="shared" si="2"/>
        <v/>
      </c>
      <c r="N27" s="46"/>
      <c r="O27" s="38" t="str">
        <f t="shared" ca="1" si="3"/>
        <v/>
      </c>
      <c r="P27" s="19"/>
    </row>
    <row r="28" spans="1:16" x14ac:dyDescent="0.25">
      <c r="A28" s="40" t="str">
        <f t="shared" si="0"/>
        <v/>
      </c>
      <c r="B28" s="24"/>
      <c r="C28" s="24"/>
      <c r="D28" s="24"/>
      <c r="E28" s="24"/>
      <c r="F28" s="24"/>
      <c r="G28" s="24"/>
      <c r="H28" s="24"/>
      <c r="I28" s="47"/>
      <c r="J28" s="41"/>
      <c r="K28" s="28" t="str">
        <f t="shared" si="1"/>
        <v/>
      </c>
      <c r="L28" s="26"/>
      <c r="M28" s="27" t="str">
        <f t="shared" si="2"/>
        <v/>
      </c>
      <c r="N28" s="47"/>
      <c r="O28" s="44" t="str">
        <f t="shared" ca="1" si="3"/>
        <v/>
      </c>
      <c r="P28" s="24"/>
    </row>
    <row r="29" spans="1:16" x14ac:dyDescent="0.25">
      <c r="A29" s="34" t="str">
        <f t="shared" si="0"/>
        <v/>
      </c>
      <c r="B29" s="19"/>
      <c r="C29" s="19"/>
      <c r="D29" s="19"/>
      <c r="E29" s="19"/>
      <c r="F29" s="19"/>
      <c r="G29" s="19"/>
      <c r="H29" s="19"/>
      <c r="I29" s="46"/>
      <c r="J29" s="35"/>
      <c r="K29" s="23" t="str">
        <f t="shared" si="1"/>
        <v/>
      </c>
      <c r="L29" s="21"/>
      <c r="M29" s="22" t="str">
        <f t="shared" si="2"/>
        <v/>
      </c>
      <c r="N29" s="46"/>
      <c r="O29" s="38" t="str">
        <f t="shared" ca="1" si="3"/>
        <v/>
      </c>
      <c r="P29" s="19"/>
    </row>
    <row r="30" spans="1:16" x14ac:dyDescent="0.25">
      <c r="A30" s="32"/>
      <c r="B30" s="51" t="s">
        <v>127</v>
      </c>
      <c r="C30" s="51"/>
      <c r="D30" s="51"/>
      <c r="E30" s="51"/>
      <c r="F30" s="51"/>
      <c r="G30" s="51"/>
      <c r="H30" s="51"/>
      <c r="I30" s="51"/>
      <c r="J30" s="51"/>
      <c r="K30" s="51"/>
      <c r="L30" s="31">
        <f>SUM(L5:L29)</f>
        <v>311500</v>
      </c>
      <c r="M30" s="31">
        <f>SUM(M5:M29)</f>
        <v>192775</v>
      </c>
      <c r="N30" s="32"/>
      <c r="O30" s="32"/>
      <c r="P30" s="32"/>
    </row>
  </sheetData>
  <mergeCells count="4">
    <mergeCell ref="B2:H2"/>
    <mergeCell ref="I2:P2"/>
    <mergeCell ref="B3:P3"/>
    <mergeCell ref="B30:K30"/>
  </mergeCells>
  <conditionalFormatting sqref="J5:J29">
    <cfRule type="cellIs" dxfId="4" priority="2" operator="equal">
      <formula>"Gewonnen"</formula>
    </cfRule>
    <cfRule type="cellIs" dxfId="3" priority="3" operator="equal">
      <formula>"Verloren"</formula>
    </cfRule>
  </conditionalFormatting>
  <conditionalFormatting sqref="M5:M29">
    <cfRule type="dataBar" priority="7">
      <dataBar>
        <cfvo type="num" val="0"/>
        <cfvo type="max"/>
        <color rgb="FF3E5C99"/>
      </dataBar>
      <extLst>
        <ext xmlns:x14="http://schemas.microsoft.com/office/spreadsheetml/2009/9/main" uri="{B025F937-C7B1-47D3-B67F-A62EFF666E3E}">
          <x14:id>{5DF0F169-4373-4050-A07E-87F29018705F}</x14:id>
        </ext>
      </extLst>
    </cfRule>
  </conditionalFormatting>
  <conditionalFormatting sqref="O5:O29">
    <cfRule type="cellIs" dxfId="2" priority="4" operator="equal">
      <formula>"Überfällig"</formula>
    </cfRule>
    <cfRule type="cellIs" dxfId="1" priority="5" operator="equal">
      <formula>"Gewonnen"</formula>
    </cfRule>
    <cfRule type="cellIs" dxfId="0" priority="6" operator="equal">
      <formula>"Geplant"</formula>
    </cfRule>
  </conditionalFormatting>
  <dataValidations count="4">
    <dataValidation type="list" allowBlank="1" sqref="F5:F29" xr:uid="{00000000-0002-0000-0100-000000000000}">
      <formula1>Branchen</formula1>
      <formula2>0</formula2>
    </dataValidation>
    <dataValidation type="list" allowBlank="1" sqref="G5:G29" xr:uid="{00000000-0002-0000-0100-000001000000}">
      <formula1>Quellen</formula1>
      <formula2>0</formula2>
    </dataValidation>
    <dataValidation type="list" allowBlank="1" sqref="H5:H29" xr:uid="{00000000-0002-0000-0100-000002000000}">
      <formula1>Verantwortliche</formula1>
      <formula2>0</formula2>
    </dataValidation>
    <dataValidation type="list" allowBlank="1" sqref="J5:J29" xr:uid="{00000000-0002-0000-0100-000003000000}">
      <formula1>Phasen</formula1>
      <formula2>0</formula2>
    </dataValidation>
  </dataValidations>
  <printOptions horizontalCentered="1"/>
  <pageMargins left="0.3" right="0.3" top="1" bottom="1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F0F169-4373-4050-A07E-87F29018705F}">
            <x14:dataBar axisPosition="none">
              <x14:cfvo type="num">
                <xm:f>0</xm:f>
              </x14:cfvo>
              <x14:cfvo type="max"/>
              <x14:negativeFillColor rgb="FF3E5C99"/>
            </x14:dataBar>
          </x14:cfRule>
          <xm:sqref>M5:M29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16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20" customWidth="1"/>
    <col min="3" max="3" width="14" customWidth="1"/>
    <col min="4" max="4" width="2.42578125" customWidth="1"/>
    <col min="5" max="5" width="18" customWidth="1"/>
    <col min="6" max="6" width="20" customWidth="1"/>
    <col min="7" max="7" width="16" customWidth="1"/>
    <col min="8" max="8" width="2.140625" customWidth="1"/>
  </cols>
  <sheetData>
    <row r="2" spans="2:7" ht="27.75" customHeight="1" x14ac:dyDescent="0.25">
      <c r="B2" s="52" t="s">
        <v>128</v>
      </c>
      <c r="C2" s="52"/>
      <c r="D2" s="52"/>
      <c r="E2" s="52"/>
      <c r="F2" s="52"/>
      <c r="G2" s="52"/>
    </row>
    <row r="3" spans="2:7" ht="15.75" customHeight="1" x14ac:dyDescent="0.25">
      <c r="B3" s="12" t="s">
        <v>129</v>
      </c>
      <c r="C3" s="12"/>
      <c r="D3" s="12"/>
      <c r="E3" s="12"/>
      <c r="F3" s="12"/>
      <c r="G3" s="12"/>
    </row>
    <row r="5" spans="2:7" x14ac:dyDescent="0.25">
      <c r="B5" s="5" t="s">
        <v>130</v>
      </c>
      <c r="C5" s="5"/>
      <c r="E5" s="15" t="s">
        <v>131</v>
      </c>
      <c r="F5" s="15" t="s">
        <v>132</v>
      </c>
      <c r="G5" s="15" t="s">
        <v>133</v>
      </c>
    </row>
    <row r="6" spans="2:7" x14ac:dyDescent="0.25">
      <c r="B6" s="16" t="s">
        <v>13</v>
      </c>
      <c r="C6" s="17" t="s">
        <v>56</v>
      </c>
      <c r="E6" s="16" t="s">
        <v>17</v>
      </c>
      <c r="F6" s="16" t="s">
        <v>54</v>
      </c>
      <c r="G6" s="16" t="s">
        <v>134</v>
      </c>
    </row>
    <row r="7" spans="2:7" x14ac:dyDescent="0.25">
      <c r="B7" s="19" t="s">
        <v>19</v>
      </c>
      <c r="C7" s="48">
        <v>0.1</v>
      </c>
      <c r="E7" s="19" t="s">
        <v>20</v>
      </c>
      <c r="F7" s="19" t="s">
        <v>78</v>
      </c>
      <c r="G7" s="19" t="s">
        <v>38</v>
      </c>
    </row>
    <row r="8" spans="2:7" x14ac:dyDescent="0.25">
      <c r="B8" s="24" t="s">
        <v>21</v>
      </c>
      <c r="C8" s="49">
        <v>0.25</v>
      </c>
      <c r="E8" s="24" t="s">
        <v>22</v>
      </c>
      <c r="F8" s="24" t="s">
        <v>66</v>
      </c>
      <c r="G8" s="24" t="s">
        <v>40</v>
      </c>
    </row>
    <row r="9" spans="2:7" x14ac:dyDescent="0.25">
      <c r="B9" s="19" t="s">
        <v>23</v>
      </c>
      <c r="C9" s="48">
        <v>0.4</v>
      </c>
      <c r="E9" s="19" t="s">
        <v>24</v>
      </c>
      <c r="F9" s="19" t="s">
        <v>72</v>
      </c>
      <c r="G9" s="19" t="s">
        <v>42</v>
      </c>
    </row>
    <row r="10" spans="2:7" x14ac:dyDescent="0.25">
      <c r="B10" s="24" t="s">
        <v>25</v>
      </c>
      <c r="C10" s="49">
        <v>0.6</v>
      </c>
      <c r="E10" s="24" t="s">
        <v>26</v>
      </c>
      <c r="F10" s="24" t="s">
        <v>84</v>
      </c>
    </row>
    <row r="11" spans="2:7" x14ac:dyDescent="0.25">
      <c r="B11" s="19" t="s">
        <v>27</v>
      </c>
      <c r="C11" s="48">
        <v>0.8</v>
      </c>
      <c r="E11" s="19" t="s">
        <v>28</v>
      </c>
      <c r="F11" s="19" t="s">
        <v>90</v>
      </c>
    </row>
    <row r="12" spans="2:7" x14ac:dyDescent="0.25">
      <c r="B12" s="24" t="s">
        <v>29</v>
      </c>
      <c r="C12" s="49">
        <v>1</v>
      </c>
      <c r="E12" s="24" t="s">
        <v>30</v>
      </c>
      <c r="F12" s="24" t="s">
        <v>135</v>
      </c>
    </row>
    <row r="13" spans="2:7" x14ac:dyDescent="0.25">
      <c r="B13" s="19" t="s">
        <v>31</v>
      </c>
      <c r="C13" s="48">
        <v>0</v>
      </c>
      <c r="E13" s="19" t="s">
        <v>32</v>
      </c>
      <c r="F13" s="19" t="s">
        <v>136</v>
      </c>
    </row>
    <row r="14" spans="2:7" x14ac:dyDescent="0.25">
      <c r="F14" s="24" t="s">
        <v>32</v>
      </c>
    </row>
    <row r="16" spans="2:7" x14ac:dyDescent="0.25">
      <c r="B16" s="53" t="s">
        <v>137</v>
      </c>
      <c r="C16" s="53"/>
      <c r="D16" s="53"/>
      <c r="E16" s="53"/>
      <c r="F16" s="53"/>
      <c r="G16" s="53"/>
    </row>
  </sheetData>
  <mergeCells count="4">
    <mergeCell ref="B2:G2"/>
    <mergeCell ref="B3:G3"/>
    <mergeCell ref="B5:C5"/>
    <mergeCell ref="B16:G16"/>
  </mergeCells>
  <printOptions horizontalCentered="1"/>
  <pageMargins left="0.4" right="0.4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Dashboard</vt:lpstr>
      <vt:lpstr>Akquise</vt:lpstr>
      <vt:lpstr>Einstellungen</vt:lpstr>
      <vt:lpstr>Branchen</vt:lpstr>
      <vt:lpstr>Einstellungen!Druckbereich</vt:lpstr>
      <vt:lpstr>Phasen</vt:lpstr>
      <vt:lpstr>PhasenTab</vt:lpstr>
      <vt:lpstr>Quellen</vt:lpstr>
      <vt:lpstr>Verantwortliche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2026-06-20T10:19:20Z</dcterms:created>
  <dcterms:modified xsi:type="dcterms:W3CDTF">2026-06-20T15:44:01Z</dcterms:modified>
  <dc:language>en-US</dc:language>
</cp:coreProperties>
</file>