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11F5F39-6C86-4D3E-84BC-5BDDC14CD38A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Akquise" sheetId="1" r:id="rId1"/>
    <sheet name="Anleitung" sheetId="2" r:id="rId2"/>
  </sheets>
  <definedNames>
    <definedName name="_xlnm.Print_Area" localSheetId="0">Akquise!$A$1:$N$50</definedName>
    <definedName name="_xlnm.Print_Area" localSheetId="1">Anleitung!$A$1:$D$34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1" l="1"/>
  <c r="G48" i="1"/>
  <c r="L47" i="1"/>
  <c r="K47" i="1"/>
  <c r="I47" i="1"/>
  <c r="L46" i="1"/>
  <c r="K46" i="1"/>
  <c r="I46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F7" i="1" s="1"/>
  <c r="K40" i="1"/>
  <c r="I40" i="1"/>
  <c r="L39" i="1"/>
  <c r="K39" i="1"/>
  <c r="I39" i="1"/>
  <c r="L38" i="1"/>
  <c r="K38" i="1"/>
  <c r="I38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I48" i="1" s="1"/>
  <c r="F19" i="1"/>
  <c r="C19" i="1"/>
  <c r="F18" i="1"/>
  <c r="C18" i="1"/>
  <c r="F17" i="1"/>
  <c r="C17" i="1"/>
  <c r="F16" i="1"/>
  <c r="C16" i="1"/>
  <c r="F15" i="1"/>
  <c r="C15" i="1"/>
  <c r="F14" i="1"/>
  <c r="C14" i="1"/>
  <c r="K7" i="1"/>
  <c r="I7" i="1"/>
  <c r="D7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32" authorId="0" shapeId="0" xr:uid="{00000000-0006-0000-0000-000001000000}">
      <text>
        <r>
          <rPr>
            <sz val="10"/>
            <rFont val="Arial"/>
            <family val="2"/>
          </rPr>
          <t>Abschlusswahrscheinlichkeit (0–100 %). Gewichtet = Potenzial × Wahrscheinlichkeit.</t>
        </r>
      </text>
    </comment>
    <comment ref="I32" authorId="0" shapeId="0" xr:uid="{00000000-0006-0000-0000-000002000000}">
      <text>
        <r>
          <rPr>
            <sz val="10"/>
            <rFont val="Arial"/>
            <family val="2"/>
          </rPr>
          <t>Automatisch: Potenzial × Wahrscheinlichkeit. Verlorene Leads zählen mit 0 €.</t>
        </r>
      </text>
    </comment>
    <comment ref="L32" authorId="0" shapeId="0" xr:uid="{00000000-0006-0000-0000-000003000000}">
      <text>
        <r>
          <rPr>
            <sz val="10"/>
            <rFont val="Arial"/>
            <family val="2"/>
          </rPr>
          <t>Datum der nächsten geplanten Aktion. Überfällige Termine werden rot markiert.</t>
        </r>
      </text>
    </comment>
  </commentList>
</comments>
</file>

<file path=xl/sharedStrings.xml><?xml version="1.0" encoding="utf-8"?>
<sst xmlns="http://schemas.openxmlformats.org/spreadsheetml/2006/main" count="191" uniqueCount="136">
  <si>
    <t>Lead-Verwaltung · Vertriebspipeline · Nachverfolgung   ·   Geschäftsjahr 2026</t>
  </si>
  <si>
    <t>LEADS GESAMT</t>
  </si>
  <si>
    <t>OFFENE LEADS</t>
  </si>
  <si>
    <t>PIPELINE (GEWICHTET)</t>
  </si>
  <si>
    <t>GEWONNEN</t>
  </si>
  <si>
    <t>CONVERSION-RATE</t>
  </si>
  <si>
    <t>PIPELINE NACH STATUS &amp; AKQUISEKANAL</t>
  </si>
  <si>
    <t>POTENZIAL JE KANAL</t>
  </si>
  <si>
    <t>Status</t>
  </si>
  <si>
    <t>Anzahl</t>
  </si>
  <si>
    <t>Kanal</t>
  </si>
  <si>
    <t>Potenzial €</t>
  </si>
  <si>
    <t>Neu</t>
  </si>
  <si>
    <t>Empfehlung</t>
  </si>
  <si>
    <t>Kontaktiert</t>
  </si>
  <si>
    <t>Website</t>
  </si>
  <si>
    <t>Angebot</t>
  </si>
  <si>
    <t>Messe</t>
  </si>
  <si>
    <t>Verhandlung</t>
  </si>
  <si>
    <t>Kaltakquise</t>
  </si>
  <si>
    <t>Gewonnen</t>
  </si>
  <si>
    <t>Social Media</t>
  </si>
  <si>
    <t>Verloren</t>
  </si>
  <si>
    <t>Partner</t>
  </si>
  <si>
    <t>Firma</t>
  </si>
  <si>
    <t>Ansprechpartner</t>
  </si>
  <si>
    <t>Branche</t>
  </si>
  <si>
    <t>Akquisekanal</t>
  </si>
  <si>
    <t>Potenzial (€)</t>
  </si>
  <si>
    <t>Wahrsch.</t>
  </si>
  <si>
    <t>Gewichtet (€)</t>
  </si>
  <si>
    <t>Verantwortlich</t>
  </si>
  <si>
    <t>Letzter Kontakt</t>
  </si>
  <si>
    <t>Nächste Aktion</t>
  </si>
  <si>
    <t>Notiz</t>
  </si>
  <si>
    <t>Brunnental Logistik GmbH</t>
  </si>
  <si>
    <t>Frau S. Aydin</t>
  </si>
  <si>
    <t>Logistik</t>
  </si>
  <si>
    <t>M. Berger</t>
  </si>
  <si>
    <t>Angebot v2 versendet</t>
  </si>
  <si>
    <t>Kragler Maschinenbau</t>
  </si>
  <si>
    <t>Herr T. Novak</t>
  </si>
  <si>
    <t>Industrie</t>
  </si>
  <si>
    <t>L. Frei</t>
  </si>
  <si>
    <t>Wartet auf Freigabe</t>
  </si>
  <si>
    <t>Seidel &amp; Partner mbB</t>
  </si>
  <si>
    <t>Frau A. König</t>
  </si>
  <si>
    <t>Beratung</t>
  </si>
  <si>
    <t>Erstgespräch terminiert</t>
  </si>
  <si>
    <t>Wollmann Handel KG</t>
  </si>
  <si>
    <t>Herr D. Ricci</t>
  </si>
  <si>
    <t>Handel</t>
  </si>
  <si>
    <t>S. Pichler</t>
  </si>
  <si>
    <t>Erstansprache offen</t>
  </si>
  <si>
    <t>Lindgren Software AG</t>
  </si>
  <si>
    <t>Frau J. Petrova</t>
  </si>
  <si>
    <t>IT/Software</t>
  </si>
  <si>
    <t>Pilotprojekt vereinbart</t>
  </si>
  <si>
    <t>Hofbauer Bau GmbH</t>
  </si>
  <si>
    <t>Herr M. Stark</t>
  </si>
  <si>
    <t>Bauwesen</t>
  </si>
  <si>
    <t>—</t>
  </si>
  <si>
    <t>Auftrag erteilt</t>
  </si>
  <si>
    <t>Adler Pharma Vertrieb</t>
  </si>
  <si>
    <t>Frau K. Sommer</t>
  </si>
  <si>
    <t>Pharma</t>
  </si>
  <si>
    <t>Konditionen in Prüfung</t>
  </si>
  <si>
    <t>Tannberg Energie eG</t>
  </si>
  <si>
    <t>Herr P. Lang</t>
  </si>
  <si>
    <t>Energie</t>
  </si>
  <si>
    <t>Bedarf wird ermittelt</t>
  </si>
  <si>
    <t>Reinmüller Gastro GmbH</t>
  </si>
  <si>
    <t>Frau B. Vogt</t>
  </si>
  <si>
    <t>Gastronomie</t>
  </si>
  <si>
    <t>Budget abgelehnt</t>
  </si>
  <si>
    <t>Castell Immobilien</t>
  </si>
  <si>
    <t>Herr F. Wagner</t>
  </si>
  <si>
    <t>Immobilien</t>
  </si>
  <si>
    <t>Termin anfragen</t>
  </si>
  <si>
    <t>Bergström Consulting</t>
  </si>
  <si>
    <t>Frau N. Huber</t>
  </si>
  <si>
    <t>Angebot in Arbeit</t>
  </si>
  <si>
    <t>Veit &amp; Söhne Elektro</t>
  </si>
  <si>
    <t>Herr R. Krause</t>
  </si>
  <si>
    <t>Handwerk</t>
  </si>
  <si>
    <t>Vertragsentwurf</t>
  </si>
  <si>
    <t>Morgenstern Medien</t>
  </si>
  <si>
    <t>Frau L. Schulz</t>
  </si>
  <si>
    <t>Medien</t>
  </si>
  <si>
    <t>Demo geplant</t>
  </si>
  <si>
    <t>Falkenried Textil GmbH</t>
  </si>
  <si>
    <t>Herr A. Bauer</t>
  </si>
  <si>
    <t>Textil</t>
  </si>
  <si>
    <t>Vertrag unterschrieben</t>
  </si>
  <si>
    <t>Donaustein Chemie</t>
  </si>
  <si>
    <t>Frau M. Roth</t>
  </si>
  <si>
    <t>Chemie</t>
  </si>
  <si>
    <t>Lead qualifizieren</t>
  </si>
  <si>
    <t>Weidmann Finanz AG</t>
  </si>
  <si>
    <t>Herr S. Berg</t>
  </si>
  <si>
    <t>Finanzen</t>
  </si>
  <si>
    <t>Nachfassen vereinbart</t>
  </si>
  <si>
    <t>SUMME / GEWICHTETE PIPELINE</t>
  </si>
  <si>
    <t>Hinweis: Alle Firmen, Personen und Werte sind frei erfundene Beispieldaten. Blau hinterlegte Felder sind Eingaben; Kennzahlen, Diagramme und gewichtete Werte berechnen sich automatisch.</t>
  </si>
  <si>
    <t>ANLEITUNG</t>
  </si>
  <si>
    <t>Kundenakquise-Cockpit — Bedienung in fünf Schritten</t>
  </si>
  <si>
    <t>Dieses Cockpit hilft, potenzielle Kunden (Leads) strukturiert zu erfassen und durch die Vertriebspipeline zu führen — von der ersten Ansprache bis zum Abschluss. Kennzahlen und Diagramme oben aktualisieren sich automatisch aus der Lead-Tabelle.</t>
  </si>
  <si>
    <t>1</t>
  </si>
  <si>
    <t>Leads erfassen</t>
  </si>
  <si>
    <t>Tragen Sie je Zeile einen potenziellen Kunden ein: Firma, Ansprechpartner, Branche und Akquisekanal (Quelle des Kontakts).</t>
  </si>
  <si>
    <t>2</t>
  </si>
  <si>
    <t>Status pflegen</t>
  </si>
  <si>
    <t>Wählen Sie den Status im Vertriebsprozess: Neu → Kontaktiert → Angebot → Verhandlung → Gewonnen oder Verloren. Die Farbe zeigt die Phase.</t>
  </si>
  <si>
    <t>3</t>
  </si>
  <si>
    <t>Potenzial bewerten</t>
  </si>
  <si>
    <t>Tragen Sie den möglichen Auftragswert und die Abschlusswahrscheinlichkeit ein. Der gewichtete Wert (Potenzial × Wahrscheinlichkeit) ergibt die realistische Pipeline.</t>
  </si>
  <si>
    <t>4</t>
  </si>
  <si>
    <t>Nachverfolgen</t>
  </si>
  <si>
    <t>Halten Sie den letzten Kontakt und die nächste geplante Aktion fest. Überfällige Termine werden rot, heute fällige bernsteinfarben markiert.</t>
  </si>
  <si>
    <t>5</t>
  </si>
  <si>
    <t>Auswerten</t>
  </si>
  <si>
    <t>Die KPI-Kacheln und Diagramme zeigen Leads je Status, Conversion-Rate und Potenzial je Kanal — so erkennen Sie, welche Quellen sich lohnen.</t>
  </si>
  <si>
    <t>STATUS-LEGENDE (VERTRIEBSPIPELINE)</t>
  </si>
  <si>
    <t>Neuer Lead, noch nicht kontaktiert.</t>
  </si>
  <si>
    <t>Erstkontakt erfolgt, Interesse wird geklärt.</t>
  </si>
  <si>
    <t>Angebot wurde erstellt und versendet.</t>
  </si>
  <si>
    <t>In aktiver Verhandlung über Konditionen.</t>
  </si>
  <si>
    <t>Abschluss erzielt — Lead wurde Kunde.</t>
  </si>
  <si>
    <t>Kein Abschluss — Lead nicht gewonnen.</t>
  </si>
  <si>
    <t>BERECHNUNGSLOGIK</t>
  </si>
  <si>
    <t>Gewichteter Wert  =  Potenzial  ×  Abschlusswahrscheinlichkeit</t>
  </si>
  <si>
    <t>Pipeline (gewichtet)  =  Summe gewichteter Werte aller offenen Leads</t>
  </si>
  <si>
    <t>Conversion-Rate  =  Gewonnen  ÷  (Gewonnen + Verloren)</t>
  </si>
  <si>
    <t>Offene Leads  =  alle Leads außer „Gewonnen“ und „Verloren“</t>
  </si>
  <si>
    <t>Alle Firmen-, Personen- und Zahlenangaben sind frei erfundene Beispiele. Ersetzen Sie diese durch Ihre eigenen Daten. Die Vorlage ist ein Organisations- und Steuerungswerkzeug für den Vertrieb.</t>
  </si>
  <si>
    <t>KUNDENAKQUISE  MUSTER —  VERTRIEBS-COCKPIT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</si>
</sst>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#,##0&quot; €&quot;;[Red]\-#,##0&quot; €&quot;;\–"/>
    <numFmt numFmtId="165" formatCode="[$-407]0\ %"/>
    <numFmt numFmtId="166" formatCode="dd\.mm\.yyyy"/>
  </numFmts>
  <fonts count="39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.5"/>
      <color rgb="FFAFC9BD"/>
      <name val="Calibri"/>
      <charset val="1"/>
    </font>
    <font>
      <b/>
      <sz val="8.5"/>
      <color rgb="FFC8DCD2"/>
      <name val="Calibri"/>
      <charset val="1"/>
    </font>
    <font>
      <b/>
      <sz val="8.5"/>
      <color rgb="FFF3E3C6"/>
      <name val="Calibri"/>
      <charset val="1"/>
    </font>
    <font>
      <b/>
      <sz val="8.5"/>
      <color rgb="FFC9CDD2"/>
      <name val="Calibri"/>
      <charset val="1"/>
    </font>
    <font>
      <b/>
      <sz val="15"/>
      <color rgb="FFFFFFFF"/>
      <name val="Calibri"/>
      <charset val="1"/>
    </font>
    <font>
      <b/>
      <sz val="11"/>
      <color rgb="FFFFFFFF"/>
      <name val="Calibri"/>
      <charset val="1"/>
    </font>
    <font>
      <b/>
      <sz val="9"/>
      <color rgb="FF1E2A24"/>
      <name val="Calibri"/>
      <charset val="1"/>
    </font>
    <font>
      <b/>
      <sz val="9"/>
      <color rgb="FF32536E"/>
      <name val="Calibri"/>
      <charset val="1"/>
    </font>
    <font>
      <sz val="9"/>
      <color rgb="FF1E2A24"/>
      <name val="Calibri"/>
      <charset val="1"/>
    </font>
    <font>
      <b/>
      <sz val="9"/>
      <color rgb="FF2E6A99"/>
      <name val="Calibri"/>
      <charset val="1"/>
    </font>
    <font>
      <b/>
      <sz val="9"/>
      <color rgb="FF9A6F1E"/>
      <name val="Calibri"/>
      <charset val="1"/>
    </font>
    <font>
      <b/>
      <sz val="9"/>
      <color rgb="FF5E4A8A"/>
      <name val="Calibri"/>
      <charset val="1"/>
    </font>
    <font>
      <b/>
      <sz val="9"/>
      <color rgb="FF2E7D4F"/>
      <name val="Calibri"/>
      <charset val="1"/>
    </font>
    <font>
      <b/>
      <sz val="9"/>
      <color rgb="FFA6453B"/>
      <name val="Calibri"/>
      <charset val="1"/>
    </font>
    <font>
      <b/>
      <sz val="9"/>
      <color rgb="FFFFFFFF"/>
      <name val="Calibri"/>
      <charset val="1"/>
    </font>
    <font>
      <b/>
      <sz val="9.5"/>
      <color rgb="FF1E2A24"/>
      <name val="Calibri"/>
      <charset val="1"/>
    </font>
    <font>
      <sz val="9"/>
      <color rgb="FF374249"/>
      <name val="Calibri"/>
      <charset val="1"/>
    </font>
    <font>
      <sz val="9"/>
      <color rgb="FF1F5C44"/>
      <name val="Calibri"/>
      <charset val="1"/>
    </font>
    <font>
      <b/>
      <sz val="9"/>
      <color rgb="FF1B4D3E"/>
      <name val="Calibri"/>
      <charset val="1"/>
    </font>
    <font>
      <sz val="9"/>
      <color rgb="FF76828B"/>
      <name val="Calibri"/>
      <charset val="1"/>
    </font>
    <font>
      <b/>
      <sz val="9.5"/>
      <color rgb="FFFFFFFF"/>
      <name val="Calibri"/>
      <charset val="1"/>
    </font>
    <font>
      <b/>
      <sz val="9.5"/>
      <color rgb="FFF3E3C6"/>
      <name val="Calibri"/>
      <charset val="1"/>
    </font>
    <font>
      <i/>
      <sz val="8.5"/>
      <color rgb="FF76828B"/>
      <name val="Calibri"/>
      <charset val="1"/>
    </font>
    <font>
      <sz val="10"/>
      <name val="Arial"/>
      <family val="2"/>
    </font>
    <font>
      <b/>
      <sz val="17"/>
      <color rgb="FFFFFFFF"/>
      <name val="Calibri"/>
      <charset val="1"/>
    </font>
    <font>
      <sz val="9.5"/>
      <color rgb="FFFFFFFF"/>
      <name val="Calibri"/>
      <charset val="1"/>
    </font>
    <font>
      <sz val="10.5"/>
      <color rgb="FF1E2A24"/>
      <name val="Calibri"/>
      <charset val="1"/>
    </font>
    <font>
      <b/>
      <sz val="12"/>
      <color rgb="FFFFFFFF"/>
      <name val="Calibri"/>
      <charset val="1"/>
    </font>
    <font>
      <b/>
      <sz val="11.5"/>
      <color rgb="FF1B4D3E"/>
      <name val="Calibri"/>
      <charset val="1"/>
    </font>
    <font>
      <sz val="10"/>
      <color rgb="FF374249"/>
      <name val="Calibri"/>
      <charset val="1"/>
    </font>
    <font>
      <b/>
      <sz val="9.5"/>
      <color rgb="FF32536E"/>
      <name val="Calibri"/>
      <charset val="1"/>
    </font>
    <font>
      <b/>
      <sz val="9.5"/>
      <color rgb="FF2E6A99"/>
      <name val="Calibri"/>
      <charset val="1"/>
    </font>
    <font>
      <b/>
      <sz val="9.5"/>
      <color rgb="FF9A6F1E"/>
      <name val="Calibri"/>
      <charset val="1"/>
    </font>
    <font>
      <b/>
      <sz val="9.5"/>
      <color rgb="FF5E4A8A"/>
      <name val="Calibri"/>
      <charset val="1"/>
    </font>
    <font>
      <b/>
      <sz val="9.5"/>
      <color rgb="FF2E7D4F"/>
      <name val="Calibri"/>
      <charset val="1"/>
    </font>
    <font>
      <b/>
      <sz val="9.5"/>
      <color rgb="FFA6453B"/>
      <name val="Calibri"/>
      <charset val="1"/>
    </font>
    <font>
      <i/>
      <sz val="9.5"/>
      <color rgb="FF1E2A24"/>
      <name val="Calibri"/>
      <charset val="1"/>
    </font>
  </fonts>
  <fills count="19">
    <fill>
      <patternFill patternType="none"/>
    </fill>
    <fill>
      <patternFill patternType="gray125"/>
    </fill>
    <fill>
      <patternFill patternType="solid">
        <fgColor rgb="FF1B4D3E"/>
        <bgColor rgb="FF1F5C44"/>
      </patternFill>
    </fill>
    <fill>
      <patternFill patternType="solid">
        <fgColor rgb="FFC28A3A"/>
        <bgColor rgb="FF9A6F1E"/>
      </patternFill>
    </fill>
    <fill>
      <patternFill patternType="solid">
        <fgColor rgb="FF246B54"/>
        <bgColor rgb="FF1F5C44"/>
      </patternFill>
    </fill>
    <fill>
      <patternFill patternType="solid">
        <fgColor rgb="FF2E8568"/>
        <bgColor rgb="FF2E7D4F"/>
      </patternFill>
    </fill>
    <fill>
      <patternFill patternType="solid">
        <fgColor rgb="FF2C3138"/>
        <bgColor rgb="FF1E2A24"/>
      </patternFill>
    </fill>
    <fill>
      <patternFill patternType="solid">
        <fgColor rgb="FFDCEAE3"/>
        <bgColor rgb="FFDEE8E2"/>
      </patternFill>
    </fill>
    <fill>
      <patternFill patternType="solid">
        <fgColor rgb="FFE8EEF3"/>
        <bgColor rgb="FFE5F0F8"/>
      </patternFill>
    </fill>
    <fill>
      <patternFill patternType="solid">
        <fgColor rgb="FFFFFFFF"/>
        <bgColor rgb="FFF4FAF7"/>
      </patternFill>
    </fill>
    <fill>
      <patternFill patternType="solid">
        <fgColor rgb="FFE5F0F8"/>
        <bgColor rgb="FFE8EEF3"/>
      </patternFill>
    </fill>
    <fill>
      <patternFill patternType="solid">
        <fgColor rgb="FFF3F8F5"/>
        <bgColor rgb="FFF4FAF7"/>
      </patternFill>
    </fill>
    <fill>
      <patternFill patternType="solid">
        <fgColor rgb="FFFBF0D9"/>
        <bgColor rgb="FFF7E4E1"/>
      </patternFill>
    </fill>
    <fill>
      <patternFill patternType="solid">
        <fgColor rgb="FFEDE7F4"/>
        <bgColor rgb="FFE8EEF3"/>
      </patternFill>
    </fill>
    <fill>
      <patternFill patternType="solid">
        <fgColor rgb="FFE1F1E6"/>
        <bgColor rgb="FFE6F0EB"/>
      </patternFill>
    </fill>
    <fill>
      <patternFill patternType="solid">
        <fgColor rgb="FFF7E4E1"/>
        <bgColor rgb="FFF2E5CC"/>
      </patternFill>
    </fill>
    <fill>
      <patternFill patternType="solid">
        <fgColor rgb="FFF4FAF7"/>
        <bgColor rgb="FFF3F8F5"/>
      </patternFill>
    </fill>
    <fill>
      <patternFill patternType="solid">
        <fgColor rgb="FFE6F0EB"/>
        <bgColor rgb="FFE8EEF3"/>
      </patternFill>
    </fill>
    <fill>
      <patternFill patternType="solid">
        <fgColor rgb="FFF2E5CC"/>
        <bgColor rgb="FFF3E3C6"/>
      </patternFill>
    </fill>
  </fills>
  <borders count="10">
    <border>
      <left/>
      <right/>
      <top/>
      <bottom/>
      <diagonal/>
    </border>
    <border>
      <left style="thin">
        <color rgb="FF246B54"/>
      </left>
      <right style="thin">
        <color rgb="FF246B54"/>
      </right>
      <top style="thin">
        <color rgb="FF246B54"/>
      </top>
      <bottom style="thin">
        <color rgb="FF246B54"/>
      </bottom>
      <diagonal/>
    </border>
    <border>
      <left style="thin">
        <color rgb="FF2E8568"/>
      </left>
      <right style="thin">
        <color rgb="FF2E8568"/>
      </right>
      <top style="thin">
        <color rgb="FF2E8568"/>
      </top>
      <bottom style="thin">
        <color rgb="FF2E8568"/>
      </bottom>
      <diagonal/>
    </border>
    <border>
      <left style="thin">
        <color rgb="FFC28A3A"/>
      </left>
      <right style="thin">
        <color rgb="FFC28A3A"/>
      </right>
      <top style="thin">
        <color rgb="FFC28A3A"/>
      </top>
      <bottom style="thin">
        <color rgb="FFC28A3A"/>
      </bottom>
      <diagonal/>
    </border>
    <border>
      <left style="thin">
        <color rgb="FF2C3138"/>
      </left>
      <right style="thin">
        <color rgb="FF2C3138"/>
      </right>
      <top style="thin">
        <color rgb="FF2C3138"/>
      </top>
      <bottom style="thin">
        <color rgb="FF2C3138"/>
      </bottom>
      <diagonal/>
    </border>
    <border>
      <left style="thin">
        <color rgb="FFCAD9D1"/>
      </left>
      <right style="thin">
        <color rgb="FFCAD9D1"/>
      </right>
      <top style="thin">
        <color rgb="FFCAD9D1"/>
      </top>
      <bottom style="thin">
        <color rgb="FFCAD9D1"/>
      </bottom>
      <diagonal/>
    </border>
    <border>
      <left style="thin">
        <color rgb="FFDEE8E2"/>
      </left>
      <right style="thin">
        <color rgb="FFDEE8E2"/>
      </right>
      <top style="thin">
        <color rgb="FFDEE8E2"/>
      </top>
      <bottom style="thin">
        <color rgb="FFDEE8E2"/>
      </bottom>
      <diagonal/>
    </border>
    <border>
      <left style="thin">
        <color rgb="FF1B4D3E"/>
      </left>
      <right style="thin">
        <color rgb="FF1B4D3E"/>
      </right>
      <top style="thin">
        <color rgb="FF1B4D3E"/>
      </top>
      <bottom style="thin">
        <color rgb="FF1B4D3E"/>
      </bottom>
      <diagonal/>
    </border>
    <border>
      <left/>
      <right/>
      <top/>
      <bottom style="thin">
        <color rgb="FFDEE8E2"/>
      </bottom>
      <diagonal/>
    </border>
    <border>
      <left style="medium">
        <color rgb="FFC28A3A"/>
      </left>
      <right/>
      <top style="thin">
        <color rgb="FFCAD9D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4" fillId="0" borderId="0" xfId="0" applyFont="1" applyAlignment="1">
      <alignment horizontal="left" vertical="top" wrapText="1"/>
    </xf>
    <xf numFmtId="0" fontId="22" fillId="2" borderId="7" xfId="0" applyFont="1" applyFill="1" applyBorder="1" applyAlignment="1">
      <alignment horizontal="right" vertical="center" indent="1"/>
    </xf>
    <xf numFmtId="0" fontId="7" fillId="5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vertical="center" indent="1"/>
    </xf>
    <xf numFmtId="165" fontId="6" fillId="6" borderId="4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8" fillId="7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left" vertical="center" indent="1"/>
    </xf>
    <xf numFmtId="0" fontId="10" fillId="9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 indent="1"/>
    </xf>
    <xf numFmtId="164" fontId="10" fillId="9" borderId="6" xfId="0" applyNumberFormat="1" applyFont="1" applyFill="1" applyBorder="1" applyAlignment="1">
      <alignment horizontal="right" vertical="center"/>
    </xf>
    <xf numFmtId="0" fontId="11" fillId="10" borderId="6" xfId="0" applyFont="1" applyFill="1" applyBorder="1" applyAlignment="1">
      <alignment horizontal="left" vertical="center" indent="1"/>
    </xf>
    <xf numFmtId="0" fontId="10" fillId="11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left" vertical="center" indent="1"/>
    </xf>
    <xf numFmtId="164" fontId="10" fillId="11" borderId="6" xfId="0" applyNumberFormat="1" applyFont="1" applyFill="1" applyBorder="1" applyAlignment="1">
      <alignment horizontal="right" vertical="center"/>
    </xf>
    <xf numFmtId="0" fontId="12" fillId="12" borderId="6" xfId="0" applyFont="1" applyFill="1" applyBorder="1" applyAlignment="1">
      <alignment horizontal="left" vertical="center" indent="1"/>
    </xf>
    <xf numFmtId="0" fontId="13" fillId="13" borderId="6" xfId="0" applyFont="1" applyFill="1" applyBorder="1" applyAlignment="1">
      <alignment horizontal="left" vertical="center" indent="1"/>
    </xf>
    <xf numFmtId="0" fontId="14" fillId="14" borderId="6" xfId="0" applyFont="1" applyFill="1" applyBorder="1" applyAlignment="1">
      <alignment horizontal="left" vertical="center" indent="1"/>
    </xf>
    <xf numFmtId="0" fontId="15" fillId="15" borderId="6" xfId="0" applyFont="1" applyFill="1" applyBorder="1" applyAlignment="1">
      <alignment horizontal="left" vertical="center" indent="1"/>
    </xf>
    <xf numFmtId="0" fontId="16" fillId="2" borderId="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19" fillId="16" borderId="8" xfId="0" applyNumberFormat="1" applyFont="1" applyFill="1" applyBorder="1" applyAlignment="1">
      <alignment horizontal="right" vertical="center" indent="1"/>
    </xf>
    <xf numFmtId="165" fontId="19" fillId="16" borderId="8" xfId="0" applyNumberFormat="1" applyFont="1" applyFill="1" applyBorder="1" applyAlignment="1">
      <alignment horizontal="center" vertical="center"/>
    </xf>
    <xf numFmtId="164" fontId="20" fillId="0" borderId="8" xfId="0" applyNumberFormat="1" applyFont="1" applyBorder="1" applyAlignment="1">
      <alignment horizontal="right" vertical="center" indent="1"/>
    </xf>
    <xf numFmtId="166" fontId="18" fillId="0" borderId="8" xfId="0" applyNumberFormat="1" applyFont="1" applyBorder="1" applyAlignment="1">
      <alignment horizontal="center" vertical="center"/>
    </xf>
    <xf numFmtId="0" fontId="17" fillId="11" borderId="8" xfId="0" applyFont="1" applyFill="1" applyBorder="1" applyAlignment="1">
      <alignment horizontal="left" vertical="center" indent="1"/>
    </xf>
    <xf numFmtId="0" fontId="18" fillId="11" borderId="8" xfId="0" applyFont="1" applyFill="1" applyBorder="1" applyAlignment="1">
      <alignment horizontal="left" vertical="center" indent="1"/>
    </xf>
    <xf numFmtId="0" fontId="18" fillId="11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164" fontId="20" fillId="11" borderId="8" xfId="0" applyNumberFormat="1" applyFont="1" applyFill="1" applyBorder="1" applyAlignment="1">
      <alignment horizontal="right" vertical="center" indent="1"/>
    </xf>
    <xf numFmtId="166" fontId="18" fillId="11" borderId="8" xfId="0" applyNumberFormat="1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64" fontId="23" fillId="2" borderId="7" xfId="0" applyNumberFormat="1" applyFont="1" applyFill="1" applyBorder="1" applyAlignment="1">
      <alignment horizontal="right" vertical="center" indent="1"/>
    </xf>
    <xf numFmtId="165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/>
    <xf numFmtId="0" fontId="29" fillId="5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0" fillId="17" borderId="0" xfId="0" applyFill="1"/>
    <xf numFmtId="0" fontId="31" fillId="0" borderId="0" xfId="0" applyFont="1" applyAlignment="1">
      <alignment horizontal="left" vertical="top" wrapText="1"/>
    </xf>
    <xf numFmtId="0" fontId="32" fillId="8" borderId="5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left" vertical="center" indent="1"/>
    </xf>
    <xf numFmtId="0" fontId="33" fillId="10" borderId="5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0" fontId="35" fillId="13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37" fillId="15" borderId="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 indent="1"/>
    </xf>
    <xf numFmtId="0" fontId="27" fillId="5" borderId="0" xfId="0" applyFont="1" applyFill="1" applyAlignment="1">
      <alignment horizontal="left" vertical="center" indent="1"/>
    </xf>
    <xf numFmtId="0" fontId="28" fillId="0" borderId="0" xfId="0" applyFont="1" applyAlignment="1">
      <alignment horizontal="left" vertical="top" wrapText="1"/>
    </xf>
    <xf numFmtId="0" fontId="22" fillId="4" borderId="0" xfId="0" applyFont="1" applyFill="1" applyAlignment="1">
      <alignment horizontal="left" vertical="center" indent="1"/>
    </xf>
    <xf numFmtId="0" fontId="31" fillId="9" borderId="8" xfId="0" applyFont="1" applyFill="1" applyBorder="1" applyAlignment="1">
      <alignment horizontal="left" vertical="center" indent="1"/>
    </xf>
    <xf numFmtId="0" fontId="31" fillId="11" borderId="8" xfId="0" applyFont="1" applyFill="1" applyBorder="1" applyAlignment="1">
      <alignment horizontal="left" vertical="center" indent="1"/>
    </xf>
    <xf numFmtId="0" fontId="38" fillId="18" borderId="9" xfId="0" applyFont="1" applyFill="1" applyBorder="1" applyAlignment="1">
      <alignment horizontal="left" vertical="top" wrapText="1"/>
    </xf>
  </cellXfs>
  <cellStyles count="1">
    <cellStyle name="Standard" xfId="0" builtinId="0"/>
  </cellStyles>
  <dxfs count="8">
    <dxf>
      <font>
        <b/>
        <color rgb="FF9A6F1E"/>
        <name val="Calibri"/>
        <charset val="1"/>
      </font>
      <fill>
        <patternFill>
          <bgColor rgb="FFF2E5CC"/>
        </patternFill>
      </fill>
    </dxf>
    <dxf>
      <font>
        <b/>
        <color rgb="FFA6453B"/>
        <name val="Calibri"/>
        <charset val="1"/>
      </font>
      <fill>
        <patternFill>
          <bgColor rgb="FFF7E4E1"/>
        </patternFill>
      </fill>
    </dxf>
    <dxf>
      <font>
        <b/>
        <color rgb="FFA6453B"/>
        <name val="Calibri"/>
        <charset val="1"/>
      </font>
      <fill>
        <patternFill>
          <bgColor rgb="FFF7E4E1"/>
        </patternFill>
      </fill>
    </dxf>
    <dxf>
      <font>
        <b/>
        <color rgb="FF2E7D4F"/>
        <name val="Calibri"/>
        <charset val="1"/>
      </font>
      <fill>
        <patternFill>
          <bgColor rgb="FFE1F1E6"/>
        </patternFill>
      </fill>
    </dxf>
    <dxf>
      <font>
        <b/>
        <color rgb="FF5E4A8A"/>
        <name val="Calibri"/>
        <charset val="1"/>
      </font>
      <fill>
        <patternFill>
          <bgColor rgb="FFEDE7F4"/>
        </patternFill>
      </fill>
    </dxf>
    <dxf>
      <font>
        <b/>
        <color rgb="FF9A6F1E"/>
        <name val="Calibri"/>
        <charset val="1"/>
      </font>
      <fill>
        <patternFill>
          <bgColor rgb="FFFBF0D9"/>
        </patternFill>
      </fill>
    </dxf>
    <dxf>
      <font>
        <b/>
        <color rgb="FF2E6A99"/>
        <name val="Calibri"/>
        <charset val="1"/>
      </font>
      <fill>
        <patternFill>
          <bgColor rgb="FFE5F0F8"/>
        </patternFill>
      </fill>
    </dxf>
    <dxf>
      <font>
        <b/>
        <color rgb="FF32536E"/>
        <name val="Calibri"/>
        <charset val="1"/>
      </font>
      <fill>
        <patternFill>
          <bgColor rgb="FFE8EEF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6F0EB"/>
      <rgbColor rgb="FFFF00FF"/>
      <rgbColor rgb="FF00FFFF"/>
      <rgbColor rgb="FF800000"/>
      <rgbColor rgb="FF1F5C44"/>
      <rgbColor rgb="FF000080"/>
      <rgbColor rgb="FF9A6F1E"/>
      <rgbColor rgb="FF800080"/>
      <rgbColor rgb="FF246B54"/>
      <rgbColor rgb="FFAFC9BD"/>
      <rgbColor rgb="FF76828B"/>
      <rgbColor rgb="FFDEE8E2"/>
      <rgbColor rgb="FFA6453B"/>
      <rgbColor rgb="FFFBF0D9"/>
      <rgbColor rgb="FFE1F1E6"/>
      <rgbColor rgb="FF660066"/>
      <rgbColor rgb="FFEDE7F4"/>
      <rgbColor rgb="FF2E6A99"/>
      <rgbColor rgb="FFC9CDD2"/>
      <rgbColor rgb="FF000080"/>
      <rgbColor rgb="FFFF00FF"/>
      <rgbColor rgb="FFF3F8F5"/>
      <rgbColor rgb="FF00FFFF"/>
      <rgbColor rgb="FF800080"/>
      <rgbColor rgb="FF800000"/>
      <rgbColor rgb="FF2E7D4F"/>
      <rgbColor rgb="FF0000FF"/>
      <rgbColor rgb="FF00CCFF"/>
      <rgbColor rgb="FFE5F0F8"/>
      <rgbColor rgb="FFDCEAE3"/>
      <rgbColor rgb="FFF2E5CC"/>
      <rgbColor rgb="FFC8DCD2"/>
      <rgbColor rgb="FFCAD9D1"/>
      <rgbColor rgb="FFD9D9D9"/>
      <rgbColor rgb="FFF3E3C6"/>
      <rgbColor rgb="FF4F81BD"/>
      <rgbColor rgb="FFF4FAF7"/>
      <rgbColor rgb="FFE8EEF3"/>
      <rgbColor rgb="FFF7E4E1"/>
      <rgbColor rgb="FFC28A3A"/>
      <rgbColor rgb="FFFF6600"/>
      <rgbColor rgb="FF5E4A8A"/>
      <rgbColor rgb="FF878787"/>
      <rgbColor rgb="FF1B4D3E"/>
      <rgbColor rgb="FF2E8568"/>
      <rgbColor rgb="FF374249"/>
      <rgbColor rgb="FF1E2A24"/>
      <rgbColor rgb="FF993300"/>
      <rgbColor rgb="FF993366"/>
      <rgbColor rgb="FF32536E"/>
      <rgbColor rgb="FF2C31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Leads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Akquise!$C$13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32536E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8A5-485B-9C3F-56A760BB9B10}"/>
              </c:ext>
            </c:extLst>
          </c:dPt>
          <c:dPt>
            <c:idx val="1"/>
            <c:bubble3D val="0"/>
            <c:spPr>
              <a:solidFill>
                <a:srgbClr val="2E6A99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8A5-485B-9C3F-56A760BB9B10}"/>
              </c:ext>
            </c:extLst>
          </c:dPt>
          <c:dPt>
            <c:idx val="2"/>
            <c:bubble3D val="0"/>
            <c:spPr>
              <a:solidFill>
                <a:srgbClr val="9A6F1E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8A5-485B-9C3F-56A760BB9B10}"/>
              </c:ext>
            </c:extLst>
          </c:dPt>
          <c:dPt>
            <c:idx val="3"/>
            <c:bubble3D val="0"/>
            <c:spPr>
              <a:solidFill>
                <a:srgbClr val="5E4A8A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8A5-485B-9C3F-56A760BB9B10}"/>
              </c:ext>
            </c:extLst>
          </c:dPt>
          <c:dPt>
            <c:idx val="4"/>
            <c:bubble3D val="0"/>
            <c:spPr>
              <a:solidFill>
                <a:srgbClr val="2E7D4F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A5-485B-9C3F-56A760BB9B10}"/>
              </c:ext>
            </c:extLst>
          </c:dPt>
          <c:dPt>
            <c:idx val="5"/>
            <c:bubble3D val="0"/>
            <c:spPr>
              <a:solidFill>
                <a:srgbClr val="A6453B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8A5-485B-9C3F-56A760BB9B10}"/>
              </c:ext>
            </c:extLst>
          </c:dPt>
          <c:dLbls>
            <c:dLbl>
              <c:idx val="0"/>
              <c:layout>
                <c:manualLayout>
                  <c:x val="0.13961490471557578"/>
                  <c:y val="-3.529542549052310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A5-485B-9C3F-56A760BB9B10}"/>
                </c:ext>
              </c:extLst>
            </c:dLbl>
            <c:dLbl>
              <c:idx val="1"/>
              <c:layout>
                <c:manualLayout>
                  <c:x val="6.980745235778793E-2"/>
                  <c:y val="0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A5-485B-9C3F-56A760BB9B10}"/>
                </c:ext>
              </c:extLst>
            </c:dLbl>
            <c:dLbl>
              <c:idx val="2"/>
              <c:layout>
                <c:manualLayout>
                  <c:x val="9.3076603143717237E-3"/>
                  <c:y val="0.12706353176588295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A5-485B-9C3F-56A760BB9B10}"/>
                </c:ext>
              </c:extLst>
            </c:dLbl>
            <c:dLbl>
              <c:idx val="3"/>
              <c:layout>
                <c:manualLayout>
                  <c:x val="-0.10238426345808896"/>
                  <c:y val="0.12706353176588295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A5-485B-9C3F-56A760BB9B10}"/>
                </c:ext>
              </c:extLst>
            </c:dLbl>
            <c:dLbl>
              <c:idx val="4"/>
              <c:layout>
                <c:manualLayout>
                  <c:x val="-0.11169192377246069"/>
                  <c:y val="-5.6472680784836859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A5-485B-9C3F-56A760BB9B10}"/>
                </c:ext>
              </c:extLst>
            </c:dLbl>
            <c:dLbl>
              <c:idx val="5"/>
              <c:layout>
                <c:manualLayout>
                  <c:x val="0"/>
                  <c:y val="-0.12706353176588298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A5-485B-9C3F-56A760BB9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Akquise!$B$14:$B$19</c:f>
              <c:strCache>
                <c:ptCount val="6"/>
                <c:pt idx="0">
                  <c:v>Neu</c:v>
                </c:pt>
                <c:pt idx="1">
                  <c:v>Kontaktiert</c:v>
                </c:pt>
                <c:pt idx="2">
                  <c:v>Angebot</c:v>
                </c:pt>
                <c:pt idx="3">
                  <c:v>Verhandlung</c:v>
                </c:pt>
                <c:pt idx="4">
                  <c:v>Gewonnen</c:v>
                </c:pt>
                <c:pt idx="5">
                  <c:v>Verloren</c:v>
                </c:pt>
              </c:strCache>
            </c:strRef>
          </c:cat>
          <c:val>
            <c:numRef>
              <c:f>Akquise!$C$14:$C$19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A5-485B-9C3F-56A760B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Potenzial je Kanal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Akquise!$F$13</c:f>
              <c:strCache>
                <c:ptCount val="1"/>
                <c:pt idx="0">
                  <c:v>Potenzial €</c:v>
                </c:pt>
              </c:strCache>
            </c:strRef>
          </c:tx>
          <c:spPr>
            <a:solidFill>
              <a:srgbClr val="2E8568"/>
            </a:solidFill>
            <a:ln w="0">
              <a:solidFill>
                <a:srgbClr val="1B4D3E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Akquise!$E$14:$E$19</c:f>
              <c:strCache>
                <c:ptCount val="6"/>
                <c:pt idx="0">
                  <c:v>Empfehlung</c:v>
                </c:pt>
                <c:pt idx="1">
                  <c:v>Website</c:v>
                </c:pt>
                <c:pt idx="2">
                  <c:v>Messe</c:v>
                </c:pt>
                <c:pt idx="3">
                  <c:v>Kaltakquise</c:v>
                </c:pt>
                <c:pt idx="4">
                  <c:v>Social Media</c:v>
                </c:pt>
                <c:pt idx="5">
                  <c:v>Partner</c:v>
                </c:pt>
              </c:strCache>
            </c:strRef>
          </c:cat>
          <c:val>
            <c:numRef>
              <c:f>Akquise!$F$14:$F$19</c:f>
              <c:numCache>
                <c:formatCode>General</c:formatCode>
                <c:ptCount val="6"/>
                <c:pt idx="0">
                  <c:v>107500</c:v>
                </c:pt>
                <c:pt idx="1">
                  <c:v>57000</c:v>
                </c:pt>
                <c:pt idx="2">
                  <c:v>117000</c:v>
                </c:pt>
                <c:pt idx="3">
                  <c:v>88500</c:v>
                </c:pt>
                <c:pt idx="4">
                  <c:v>87000</c:v>
                </c:pt>
                <c:pt idx="5">
                  <c:v>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D-49EB-8D2F-1EC2A057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85045"/>
        <c:axId val="7571173"/>
      </c:barChart>
      <c:catAx>
        <c:axId val="7588504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571173"/>
        <c:crosses val="autoZero"/>
        <c:auto val="1"/>
        <c:lblAlgn val="ctr"/>
        <c:lblOffset val="100"/>
        <c:noMultiLvlLbl val="0"/>
      </c:catAx>
      <c:valAx>
        <c:axId val="757117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[$-407]#,##0&quot; €&quot;;[Red]\-#,##0&quot; €&quot;;\–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588504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190499</xdr:rowOff>
    </xdr:from>
    <xdr:to>
      <xdr:col>2</xdr:col>
      <xdr:colOff>1262085</xdr:colOff>
      <xdr:row>29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19</xdr:row>
      <xdr:rowOff>0</xdr:rowOff>
    </xdr:from>
    <xdr:to>
      <xdr:col>12</xdr:col>
      <xdr:colOff>1457325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D3E"/>
    <pageSetUpPr fitToPage="1"/>
  </sheetPr>
  <dimension ref="B1:M50"/>
  <sheetViews>
    <sheetView showGridLines="0" tabSelected="1" zoomScaleNormal="100" workbookViewId="0">
      <pane xSplit="1" topLeftCell="B1" activePane="topRight" state="frozen"/>
      <selection activeCell="A32" sqref="A32"/>
      <selection pane="topRight" activeCell="P55" sqref="P55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3" width="19" customWidth="1"/>
    <col min="4" max="5" width="15" customWidth="1"/>
    <col min="6" max="6" width="14" customWidth="1"/>
    <col min="7" max="7" width="13" customWidth="1"/>
    <col min="8" max="8" width="10" customWidth="1"/>
    <col min="9" max="9" width="14" customWidth="1"/>
    <col min="10" max="10" width="13" customWidth="1"/>
    <col min="11" max="12" width="14" customWidth="1"/>
    <col min="13" max="13" width="22" customWidth="1"/>
    <col min="14" max="14" width="2" customWidth="1"/>
  </cols>
  <sheetData>
    <row r="1" spans="2:13" ht="9" customHeight="1" x14ac:dyDescent="0.25"/>
    <row r="2" spans="2:13" ht="29.25" customHeight="1" x14ac:dyDescent="0.25">
      <c r="B2" s="14" t="s">
        <v>135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6.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ht="3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3" ht="7.5" customHeight="1" x14ac:dyDescent="0.25"/>
    <row r="6" spans="2:13" ht="15.75" customHeight="1" x14ac:dyDescent="0.25">
      <c r="B6" s="12" t="s">
        <v>1</v>
      </c>
      <c r="C6" s="12"/>
      <c r="D6" s="11" t="s">
        <v>2</v>
      </c>
      <c r="E6" s="11"/>
      <c r="F6" s="10" t="s">
        <v>3</v>
      </c>
      <c r="G6" s="10"/>
      <c r="H6" s="10"/>
      <c r="I6" s="12" t="s">
        <v>4</v>
      </c>
      <c r="J6" s="12"/>
      <c r="K6" s="9" t="s">
        <v>5</v>
      </c>
      <c r="L6" s="9"/>
      <c r="M6" s="9"/>
    </row>
    <row r="7" spans="2:13" ht="21.75" customHeight="1" x14ac:dyDescent="0.25">
      <c r="B7" s="8">
        <f>COUNTA(B32:B47)</f>
        <v>16</v>
      </c>
      <c r="C7" s="8"/>
      <c r="D7" s="7">
        <f>COUNTIFS($F$32:$F$47,"&lt;&gt;Gewonnen",$F$32:$F$47,"&lt;&gt;Verloren",B32:B47,"?*")</f>
        <v>13</v>
      </c>
      <c r="E7" s="7"/>
      <c r="F7" s="6">
        <f>SUMIFS($I$32:$I$47,$F$32:$F$47,"&lt;&gt;Gewonnen",$F$32:$F$47,"&lt;&gt;Verloren")</f>
        <v>205300</v>
      </c>
      <c r="G7" s="6"/>
      <c r="H7" s="6"/>
      <c r="I7" s="8">
        <f>COUNTIF($F$32:$F$47,"Gewonnen")</f>
        <v>2</v>
      </c>
      <c r="J7" s="8"/>
      <c r="K7" s="5">
        <f>IFERROR(COUNTIF($F$32:$F$47,"Gewonnen")/(COUNTIF($F$32:$F$47,"Gewonnen")+COUNTIF($F$32:$F$47,"Verloren")),0)</f>
        <v>0.66666666666666663</v>
      </c>
      <c r="L7" s="5"/>
      <c r="M7" s="5"/>
    </row>
    <row r="8" spans="2:13" ht="4.5" customHeight="1" x14ac:dyDescent="0.25"/>
    <row r="9" spans="2:13" ht="1.5" customHeight="1" x14ac:dyDescent="0.25"/>
    <row r="10" spans="2:13" ht="1.5" customHeight="1" x14ac:dyDescent="0.25"/>
    <row r="11" spans="2:13" ht="1.5" customHeight="1" x14ac:dyDescent="0.25"/>
    <row r="12" spans="2:13" ht="19.5" customHeight="1" x14ac:dyDescent="0.25">
      <c r="B12" s="4" t="s">
        <v>6</v>
      </c>
      <c r="C12" s="4"/>
      <c r="D12" s="4"/>
      <c r="E12" s="4"/>
      <c r="F12" s="4"/>
      <c r="G12" s="4"/>
      <c r="H12" s="4"/>
      <c r="I12" s="3" t="s">
        <v>7</v>
      </c>
      <c r="J12" s="3"/>
      <c r="K12" s="3"/>
      <c r="L12" s="3"/>
      <c r="M12" s="3"/>
    </row>
    <row r="13" spans="2:13" x14ac:dyDescent="0.25">
      <c r="B13" s="16" t="s">
        <v>8</v>
      </c>
      <c r="C13" s="16" t="s">
        <v>9</v>
      </c>
      <c r="E13" s="16" t="s">
        <v>10</v>
      </c>
      <c r="F13" s="16" t="s">
        <v>11</v>
      </c>
    </row>
    <row r="14" spans="2:13" ht="15" customHeight="1" x14ac:dyDescent="0.25">
      <c r="B14" s="17" t="s">
        <v>12</v>
      </c>
      <c r="C14" s="18">
        <f t="shared" ref="C14:C19" si="0">COUNTIF($F$32:$F$47,B14)</f>
        <v>3</v>
      </c>
      <c r="E14" s="19" t="s">
        <v>13</v>
      </c>
      <c r="F14" s="20">
        <f t="shared" ref="F14:F19" si="1">SUMIF($E$32:$E$47,E14,$G$32:$G$47)</f>
        <v>107500</v>
      </c>
    </row>
    <row r="15" spans="2:13" ht="15" customHeight="1" x14ac:dyDescent="0.25">
      <c r="B15" s="21" t="s">
        <v>14</v>
      </c>
      <c r="C15" s="22">
        <f t="shared" si="0"/>
        <v>3</v>
      </c>
      <c r="E15" s="23" t="s">
        <v>15</v>
      </c>
      <c r="F15" s="24">
        <f t="shared" si="1"/>
        <v>57000</v>
      </c>
    </row>
    <row r="16" spans="2:13" ht="15" customHeight="1" x14ac:dyDescent="0.25">
      <c r="B16" s="25" t="s">
        <v>16</v>
      </c>
      <c r="C16" s="18">
        <f t="shared" si="0"/>
        <v>4</v>
      </c>
      <c r="E16" s="19" t="s">
        <v>17</v>
      </c>
      <c r="F16" s="20">
        <f t="shared" si="1"/>
        <v>117000</v>
      </c>
    </row>
    <row r="17" spans="2:13" ht="15" customHeight="1" x14ac:dyDescent="0.25">
      <c r="B17" s="26" t="s">
        <v>18</v>
      </c>
      <c r="C17" s="22">
        <f t="shared" si="0"/>
        <v>3</v>
      </c>
      <c r="E17" s="23" t="s">
        <v>19</v>
      </c>
      <c r="F17" s="24">
        <f t="shared" si="1"/>
        <v>88500</v>
      </c>
    </row>
    <row r="18" spans="2:13" ht="15" customHeight="1" x14ac:dyDescent="0.25">
      <c r="B18" s="27" t="s">
        <v>20</v>
      </c>
      <c r="C18" s="18">
        <f t="shared" si="0"/>
        <v>2</v>
      </c>
      <c r="E18" s="19" t="s">
        <v>21</v>
      </c>
      <c r="F18" s="20">
        <f t="shared" si="1"/>
        <v>87000</v>
      </c>
    </row>
    <row r="19" spans="2:13" ht="15" customHeight="1" x14ac:dyDescent="0.25">
      <c r="B19" s="28" t="s">
        <v>22</v>
      </c>
      <c r="C19" s="22">
        <f t="shared" si="0"/>
        <v>1</v>
      </c>
      <c r="E19" s="23" t="s">
        <v>23</v>
      </c>
      <c r="F19" s="24">
        <f t="shared" si="1"/>
        <v>80000</v>
      </c>
    </row>
    <row r="20" spans="2:13" ht="13.5" customHeight="1" x14ac:dyDescent="0.25"/>
    <row r="21" spans="2:13" ht="13.5" customHeight="1" x14ac:dyDescent="0.25"/>
    <row r="22" spans="2:13" ht="13.5" customHeight="1" x14ac:dyDescent="0.25"/>
    <row r="23" spans="2:13" ht="13.5" customHeight="1" x14ac:dyDescent="0.25"/>
    <row r="24" spans="2:13" ht="13.5" customHeight="1" x14ac:dyDescent="0.25"/>
    <row r="25" spans="2:13" ht="13.5" customHeight="1" x14ac:dyDescent="0.25"/>
    <row r="26" spans="2:13" ht="13.5" customHeight="1" x14ac:dyDescent="0.25"/>
    <row r="27" spans="2:13" ht="13.5" customHeight="1" x14ac:dyDescent="0.25"/>
    <row r="28" spans="2:13" ht="13.5" customHeight="1" x14ac:dyDescent="0.25"/>
    <row r="29" spans="2:13" ht="13.5" customHeight="1" x14ac:dyDescent="0.25"/>
    <row r="30" spans="2:13" ht="13.5" customHeight="1" x14ac:dyDescent="0.25"/>
    <row r="31" spans="2:13" ht="27.75" customHeight="1" x14ac:dyDescent="0.25">
      <c r="B31" s="29" t="s">
        <v>24</v>
      </c>
      <c r="C31" s="29" t="s">
        <v>25</v>
      </c>
      <c r="D31" s="29" t="s">
        <v>26</v>
      </c>
      <c r="E31" s="29" t="s">
        <v>27</v>
      </c>
      <c r="F31" s="29" t="s">
        <v>8</v>
      </c>
      <c r="G31" s="29" t="s">
        <v>28</v>
      </c>
      <c r="H31" s="29" t="s">
        <v>29</v>
      </c>
      <c r="I31" s="29" t="s">
        <v>30</v>
      </c>
      <c r="J31" s="29" t="s">
        <v>31</v>
      </c>
      <c r="K31" s="29" t="s">
        <v>32</v>
      </c>
      <c r="L31" s="29" t="s">
        <v>33</v>
      </c>
      <c r="M31" s="29" t="s">
        <v>34</v>
      </c>
    </row>
    <row r="32" spans="2:13" ht="18" customHeight="1" x14ac:dyDescent="0.25">
      <c r="B32" s="30" t="s">
        <v>35</v>
      </c>
      <c r="C32" s="31" t="s">
        <v>36</v>
      </c>
      <c r="D32" s="31" t="s">
        <v>37</v>
      </c>
      <c r="E32" s="32" t="s">
        <v>13</v>
      </c>
      <c r="F32" s="33" t="s">
        <v>18</v>
      </c>
      <c r="G32" s="34">
        <v>48000</v>
      </c>
      <c r="H32" s="35">
        <v>0.75</v>
      </c>
      <c r="I32" s="36">
        <f t="shared" ref="I32:I47" si="2">IF(F32="Verloren",0,G32*H32)</f>
        <v>36000</v>
      </c>
      <c r="J32" s="32" t="s">
        <v>38</v>
      </c>
      <c r="K32" s="37">
        <f ca="1">TODAY()-4</f>
        <v>46189</v>
      </c>
      <c r="L32" s="37">
        <f ca="1">TODAY()+3</f>
        <v>46196</v>
      </c>
      <c r="M32" s="31" t="s">
        <v>39</v>
      </c>
    </row>
    <row r="33" spans="2:13" ht="18" customHeight="1" x14ac:dyDescent="0.25">
      <c r="B33" s="38" t="s">
        <v>40</v>
      </c>
      <c r="C33" s="39" t="s">
        <v>41</v>
      </c>
      <c r="D33" s="39" t="s">
        <v>42</v>
      </c>
      <c r="E33" s="40" t="s">
        <v>17</v>
      </c>
      <c r="F33" s="41" t="s">
        <v>16</v>
      </c>
      <c r="G33" s="34">
        <v>32000</v>
      </c>
      <c r="H33" s="35">
        <v>0.5</v>
      </c>
      <c r="I33" s="42">
        <f t="shared" si="2"/>
        <v>16000</v>
      </c>
      <c r="J33" s="40" t="s">
        <v>43</v>
      </c>
      <c r="K33" s="43">
        <f ca="1">TODAY()-9</f>
        <v>46184</v>
      </c>
      <c r="L33" s="43">
        <f ca="1">TODAY()+5</f>
        <v>46198</v>
      </c>
      <c r="M33" s="39" t="s">
        <v>44</v>
      </c>
    </row>
    <row r="34" spans="2:13" ht="18" customHeight="1" x14ac:dyDescent="0.25">
      <c r="B34" s="30" t="s">
        <v>45</v>
      </c>
      <c r="C34" s="31" t="s">
        <v>46</v>
      </c>
      <c r="D34" s="31" t="s">
        <v>47</v>
      </c>
      <c r="E34" s="32" t="s">
        <v>15</v>
      </c>
      <c r="F34" s="33" t="s">
        <v>14</v>
      </c>
      <c r="G34" s="34">
        <v>15000</v>
      </c>
      <c r="H34" s="35">
        <v>0.3</v>
      </c>
      <c r="I34" s="36">
        <f t="shared" si="2"/>
        <v>4500</v>
      </c>
      <c r="J34" s="32" t="s">
        <v>38</v>
      </c>
      <c r="K34" s="37">
        <f ca="1">TODAY()-2</f>
        <v>46191</v>
      </c>
      <c r="L34" s="37">
        <f ca="1">TODAY()+2</f>
        <v>46195</v>
      </c>
      <c r="M34" s="31" t="s">
        <v>48</v>
      </c>
    </row>
    <row r="35" spans="2:13" ht="18" customHeight="1" x14ac:dyDescent="0.25">
      <c r="B35" s="38" t="s">
        <v>49</v>
      </c>
      <c r="C35" s="39" t="s">
        <v>50</v>
      </c>
      <c r="D35" s="39" t="s">
        <v>51</v>
      </c>
      <c r="E35" s="40" t="s">
        <v>19</v>
      </c>
      <c r="F35" s="41" t="s">
        <v>12</v>
      </c>
      <c r="G35" s="34">
        <v>8500</v>
      </c>
      <c r="H35" s="35">
        <v>0.1</v>
      </c>
      <c r="I35" s="42">
        <f t="shared" si="2"/>
        <v>850</v>
      </c>
      <c r="J35" s="40" t="s">
        <v>52</v>
      </c>
      <c r="K35" s="43">
        <f ca="1">TODAY()-1</f>
        <v>46192</v>
      </c>
      <c r="L35" s="43">
        <f ca="1">TODAY()+1</f>
        <v>46194</v>
      </c>
      <c r="M35" s="39" t="s">
        <v>53</v>
      </c>
    </row>
    <row r="36" spans="2:13" ht="18" customHeight="1" x14ac:dyDescent="0.25">
      <c r="B36" s="30" t="s">
        <v>54</v>
      </c>
      <c r="C36" s="31" t="s">
        <v>55</v>
      </c>
      <c r="D36" s="31" t="s">
        <v>56</v>
      </c>
      <c r="E36" s="32" t="s">
        <v>21</v>
      </c>
      <c r="F36" s="33" t="s">
        <v>18</v>
      </c>
      <c r="G36" s="34">
        <v>65000</v>
      </c>
      <c r="H36" s="35">
        <v>0.8</v>
      </c>
      <c r="I36" s="36">
        <f t="shared" si="2"/>
        <v>52000</v>
      </c>
      <c r="J36" s="32" t="s">
        <v>43</v>
      </c>
      <c r="K36" s="37">
        <f ca="1">TODAY()-6</f>
        <v>46187</v>
      </c>
      <c r="L36" s="37">
        <f ca="1">TODAY()+4</f>
        <v>46197</v>
      </c>
      <c r="M36" s="31" t="s">
        <v>57</v>
      </c>
    </row>
    <row r="37" spans="2:13" ht="18" customHeight="1" x14ac:dyDescent="0.25">
      <c r="B37" s="38" t="s">
        <v>58</v>
      </c>
      <c r="C37" s="39" t="s">
        <v>59</v>
      </c>
      <c r="D37" s="39" t="s">
        <v>60</v>
      </c>
      <c r="E37" s="40" t="s">
        <v>23</v>
      </c>
      <c r="F37" s="41" t="s">
        <v>20</v>
      </c>
      <c r="G37" s="34">
        <v>54000</v>
      </c>
      <c r="H37" s="35">
        <v>1</v>
      </c>
      <c r="I37" s="42">
        <f t="shared" si="2"/>
        <v>54000</v>
      </c>
      <c r="J37" s="40" t="s">
        <v>38</v>
      </c>
      <c r="K37" s="43">
        <f ca="1">TODAY()-12</f>
        <v>46181</v>
      </c>
      <c r="L37" s="44" t="s">
        <v>61</v>
      </c>
      <c r="M37" s="39" t="s">
        <v>62</v>
      </c>
    </row>
    <row r="38" spans="2:13" ht="18" customHeight="1" x14ac:dyDescent="0.25">
      <c r="B38" s="30" t="s">
        <v>63</v>
      </c>
      <c r="C38" s="31" t="s">
        <v>64</v>
      </c>
      <c r="D38" s="31" t="s">
        <v>65</v>
      </c>
      <c r="E38" s="32" t="s">
        <v>13</v>
      </c>
      <c r="F38" s="33" t="s">
        <v>16</v>
      </c>
      <c r="G38" s="34">
        <v>41000</v>
      </c>
      <c r="H38" s="35">
        <v>0.55000000000000004</v>
      </c>
      <c r="I38" s="36">
        <f t="shared" si="2"/>
        <v>22550.000000000004</v>
      </c>
      <c r="J38" s="32" t="s">
        <v>52</v>
      </c>
      <c r="K38" s="37">
        <f ca="1">TODAY()-7</f>
        <v>46186</v>
      </c>
      <c r="L38" s="37">
        <f ca="1">TODAY()+6</f>
        <v>46199</v>
      </c>
      <c r="M38" s="31" t="s">
        <v>66</v>
      </c>
    </row>
    <row r="39" spans="2:13" ht="18" customHeight="1" x14ac:dyDescent="0.25">
      <c r="B39" s="38" t="s">
        <v>67</v>
      </c>
      <c r="C39" s="39" t="s">
        <v>68</v>
      </c>
      <c r="D39" s="39" t="s">
        <v>69</v>
      </c>
      <c r="E39" s="40" t="s">
        <v>17</v>
      </c>
      <c r="F39" s="41" t="s">
        <v>14</v>
      </c>
      <c r="G39" s="34">
        <v>27000</v>
      </c>
      <c r="H39" s="35">
        <v>0.35</v>
      </c>
      <c r="I39" s="42">
        <f t="shared" si="2"/>
        <v>9450</v>
      </c>
      <c r="J39" s="40" t="s">
        <v>43</v>
      </c>
      <c r="K39" s="43">
        <f ca="1">TODAY()-10</f>
        <v>46183</v>
      </c>
      <c r="L39" s="43">
        <f ca="1">TODAY()+8</f>
        <v>46201</v>
      </c>
      <c r="M39" s="39" t="s">
        <v>70</v>
      </c>
    </row>
    <row r="40" spans="2:13" ht="18" customHeight="1" x14ac:dyDescent="0.25">
      <c r="B40" s="30" t="s">
        <v>71</v>
      </c>
      <c r="C40" s="31" t="s">
        <v>72</v>
      </c>
      <c r="D40" s="31" t="s">
        <v>73</v>
      </c>
      <c r="E40" s="32" t="s">
        <v>15</v>
      </c>
      <c r="F40" s="33" t="s">
        <v>22</v>
      </c>
      <c r="G40" s="34">
        <v>12000</v>
      </c>
      <c r="H40" s="35">
        <v>0</v>
      </c>
      <c r="I40" s="36">
        <f t="shared" si="2"/>
        <v>0</v>
      </c>
      <c r="J40" s="32" t="s">
        <v>52</v>
      </c>
      <c r="K40" s="37">
        <f ca="1">TODAY()-20</f>
        <v>46173</v>
      </c>
      <c r="L40" s="45" t="s">
        <v>61</v>
      </c>
      <c r="M40" s="31" t="s">
        <v>74</v>
      </c>
    </row>
    <row r="41" spans="2:13" ht="18" customHeight="1" x14ac:dyDescent="0.25">
      <c r="B41" s="38" t="s">
        <v>75</v>
      </c>
      <c r="C41" s="39" t="s">
        <v>76</v>
      </c>
      <c r="D41" s="39" t="s">
        <v>77</v>
      </c>
      <c r="E41" s="40" t="s">
        <v>19</v>
      </c>
      <c r="F41" s="41" t="s">
        <v>12</v>
      </c>
      <c r="G41" s="34">
        <v>36000</v>
      </c>
      <c r="H41" s="35">
        <v>0.15</v>
      </c>
      <c r="I41" s="42">
        <f t="shared" si="2"/>
        <v>5400</v>
      </c>
      <c r="J41" s="40" t="s">
        <v>38</v>
      </c>
      <c r="K41" s="43">
        <f ca="1">TODAY()-1</f>
        <v>46192</v>
      </c>
      <c r="L41" s="43">
        <f ca="1">TODAY()+2</f>
        <v>46195</v>
      </c>
      <c r="M41" s="39" t="s">
        <v>78</v>
      </c>
    </row>
    <row r="42" spans="2:13" ht="18" customHeight="1" x14ac:dyDescent="0.25">
      <c r="B42" s="30" t="s">
        <v>79</v>
      </c>
      <c r="C42" s="31" t="s">
        <v>80</v>
      </c>
      <c r="D42" s="31" t="s">
        <v>47</v>
      </c>
      <c r="E42" s="32" t="s">
        <v>21</v>
      </c>
      <c r="F42" s="33" t="s">
        <v>16</v>
      </c>
      <c r="G42" s="34">
        <v>22000</v>
      </c>
      <c r="H42" s="35">
        <v>0.5</v>
      </c>
      <c r="I42" s="36">
        <f t="shared" si="2"/>
        <v>11000</v>
      </c>
      <c r="J42" s="32" t="s">
        <v>43</v>
      </c>
      <c r="K42" s="37">
        <f ca="1">TODAY()-5</f>
        <v>46188</v>
      </c>
      <c r="L42" s="37">
        <f ca="1">TODAY()+4</f>
        <v>46197</v>
      </c>
      <c r="M42" s="31" t="s">
        <v>81</v>
      </c>
    </row>
    <row r="43" spans="2:13" ht="18" customHeight="1" x14ac:dyDescent="0.25">
      <c r="B43" s="38" t="s">
        <v>82</v>
      </c>
      <c r="C43" s="39" t="s">
        <v>83</v>
      </c>
      <c r="D43" s="39" t="s">
        <v>84</v>
      </c>
      <c r="E43" s="40" t="s">
        <v>13</v>
      </c>
      <c r="F43" s="41" t="s">
        <v>18</v>
      </c>
      <c r="G43" s="34">
        <v>18500</v>
      </c>
      <c r="H43" s="35">
        <v>0.7</v>
      </c>
      <c r="I43" s="42">
        <f t="shared" si="2"/>
        <v>12950</v>
      </c>
      <c r="J43" s="40" t="s">
        <v>52</v>
      </c>
      <c r="K43" s="43">
        <f ca="1">TODAY()-3</f>
        <v>46190</v>
      </c>
      <c r="L43" s="43">
        <f ca="1">TODAY()+3</f>
        <v>46196</v>
      </c>
      <c r="M43" s="39" t="s">
        <v>85</v>
      </c>
    </row>
    <row r="44" spans="2:13" ht="18" customHeight="1" x14ac:dyDescent="0.25">
      <c r="B44" s="30" t="s">
        <v>86</v>
      </c>
      <c r="C44" s="31" t="s">
        <v>87</v>
      </c>
      <c r="D44" s="31" t="s">
        <v>88</v>
      </c>
      <c r="E44" s="32" t="s">
        <v>15</v>
      </c>
      <c r="F44" s="33" t="s">
        <v>14</v>
      </c>
      <c r="G44" s="34">
        <v>30000</v>
      </c>
      <c r="H44" s="35">
        <v>0.3</v>
      </c>
      <c r="I44" s="36">
        <f t="shared" si="2"/>
        <v>9000</v>
      </c>
      <c r="J44" s="32" t="s">
        <v>38</v>
      </c>
      <c r="K44" s="37">
        <f ca="1">TODAY()-8</f>
        <v>46185</v>
      </c>
      <c r="L44" s="37">
        <f ca="1">TODAY()+7</f>
        <v>46200</v>
      </c>
      <c r="M44" s="31" t="s">
        <v>89</v>
      </c>
    </row>
    <row r="45" spans="2:13" ht="18" customHeight="1" x14ac:dyDescent="0.25">
      <c r="B45" s="38" t="s">
        <v>90</v>
      </c>
      <c r="C45" s="39" t="s">
        <v>91</v>
      </c>
      <c r="D45" s="39" t="s">
        <v>92</v>
      </c>
      <c r="E45" s="40" t="s">
        <v>23</v>
      </c>
      <c r="F45" s="41" t="s">
        <v>20</v>
      </c>
      <c r="G45" s="34">
        <v>26000</v>
      </c>
      <c r="H45" s="35">
        <v>1</v>
      </c>
      <c r="I45" s="42">
        <f t="shared" si="2"/>
        <v>26000</v>
      </c>
      <c r="J45" s="40" t="s">
        <v>43</v>
      </c>
      <c r="K45" s="43">
        <f ca="1">TODAY()-15</f>
        <v>46178</v>
      </c>
      <c r="L45" s="44" t="s">
        <v>61</v>
      </c>
      <c r="M45" s="39" t="s">
        <v>93</v>
      </c>
    </row>
    <row r="46" spans="2:13" ht="18" customHeight="1" x14ac:dyDescent="0.25">
      <c r="B46" s="30" t="s">
        <v>94</v>
      </c>
      <c r="C46" s="31" t="s">
        <v>95</v>
      </c>
      <c r="D46" s="31" t="s">
        <v>96</v>
      </c>
      <c r="E46" s="32" t="s">
        <v>17</v>
      </c>
      <c r="F46" s="33" t="s">
        <v>12</v>
      </c>
      <c r="G46" s="34">
        <v>58000</v>
      </c>
      <c r="H46" s="35">
        <v>0.1</v>
      </c>
      <c r="I46" s="36">
        <f t="shared" si="2"/>
        <v>5800</v>
      </c>
      <c r="J46" s="32" t="s">
        <v>52</v>
      </c>
      <c r="K46" s="37">
        <f ca="1">TODAY()-2</f>
        <v>46191</v>
      </c>
      <c r="L46" s="37">
        <f ca="1">TODAY()+3</f>
        <v>46196</v>
      </c>
      <c r="M46" s="31" t="s">
        <v>97</v>
      </c>
    </row>
    <row r="47" spans="2:13" ht="18" customHeight="1" x14ac:dyDescent="0.25">
      <c r="B47" s="38" t="s">
        <v>98</v>
      </c>
      <c r="C47" s="39" t="s">
        <v>99</v>
      </c>
      <c r="D47" s="39" t="s">
        <v>100</v>
      </c>
      <c r="E47" s="40" t="s">
        <v>19</v>
      </c>
      <c r="F47" s="41" t="s">
        <v>16</v>
      </c>
      <c r="G47" s="34">
        <v>44000</v>
      </c>
      <c r="H47" s="35">
        <v>0.45</v>
      </c>
      <c r="I47" s="42">
        <f t="shared" si="2"/>
        <v>19800</v>
      </c>
      <c r="J47" s="40" t="s">
        <v>38</v>
      </c>
      <c r="K47" s="43">
        <f ca="1">TODAY()-6</f>
        <v>46187</v>
      </c>
      <c r="L47" s="43">
        <f ca="1">TODAY()+5</f>
        <v>46198</v>
      </c>
      <c r="M47" s="39" t="s">
        <v>101</v>
      </c>
    </row>
    <row r="48" spans="2:13" ht="21.75" customHeight="1" x14ac:dyDescent="0.25">
      <c r="B48" s="2" t="s">
        <v>102</v>
      </c>
      <c r="C48" s="2"/>
      <c r="D48" s="2"/>
      <c r="E48" s="2"/>
      <c r="F48" s="2"/>
      <c r="G48" s="46">
        <f>SUM(G32:G47)</f>
        <v>537000</v>
      </c>
      <c r="H48" s="47">
        <f>IFERROR(AVERAGEIF(F32:F47,"&lt;&gt;",H32:H47),0)</f>
        <v>0.47187499999999999</v>
      </c>
      <c r="I48" s="46">
        <f>SUM(I32:I47)</f>
        <v>285300</v>
      </c>
      <c r="J48" s="48"/>
      <c r="K48" s="48"/>
      <c r="L48" s="48"/>
      <c r="M48" s="48"/>
    </row>
    <row r="50" spans="2:13" ht="24" customHeight="1" x14ac:dyDescent="0.25">
      <c r="B50" s="1" t="s">
        <v>103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6">
    <mergeCell ref="B12:H12"/>
    <mergeCell ref="I12:M12"/>
    <mergeCell ref="B48:F48"/>
    <mergeCell ref="B50:M50"/>
    <mergeCell ref="B7:C7"/>
    <mergeCell ref="D7:E7"/>
    <mergeCell ref="F7:H7"/>
    <mergeCell ref="I7:J7"/>
    <mergeCell ref="K7:M7"/>
    <mergeCell ref="B2:M2"/>
    <mergeCell ref="B3:M3"/>
    <mergeCell ref="B6:C6"/>
    <mergeCell ref="D6:E6"/>
    <mergeCell ref="F6:H6"/>
    <mergeCell ref="I6:J6"/>
    <mergeCell ref="K6:M6"/>
  </mergeCells>
  <conditionalFormatting sqref="F32:F47">
    <cfRule type="cellIs" dxfId="7" priority="2" operator="equal">
      <formula>"Neu"</formula>
    </cfRule>
    <cfRule type="cellIs" dxfId="6" priority="3" operator="equal">
      <formula>"Kontaktiert"</formula>
    </cfRule>
    <cfRule type="cellIs" dxfId="5" priority="4" operator="equal">
      <formula>"Angebot"</formula>
    </cfRule>
    <cfRule type="cellIs" dxfId="4" priority="5" operator="equal">
      <formula>"Verhandlung"</formula>
    </cfRule>
    <cfRule type="cellIs" dxfId="3" priority="6" operator="equal">
      <formula>"Gewonnen"</formula>
    </cfRule>
    <cfRule type="cellIs" dxfId="2" priority="7" operator="equal">
      <formula>"Verloren"</formula>
    </cfRule>
  </conditionalFormatting>
  <conditionalFormatting sqref="I32:I47">
    <cfRule type="colorScale" priority="8">
      <colorScale>
        <cfvo type="min"/>
        <cfvo type="max"/>
        <color rgb="FFFFFFFF"/>
        <color rgb="FFBFE0CC"/>
      </colorScale>
    </cfRule>
  </conditionalFormatting>
  <conditionalFormatting sqref="L32:L47">
    <cfRule type="cellIs" dxfId="1" priority="9" operator="lessThan">
      <formula>TODAY()</formula>
    </cfRule>
    <cfRule type="cellIs" dxfId="0" priority="10" operator="between">
      <formula>TODAY()</formula>
      <formula>TODAY()+1</formula>
    </cfRule>
  </conditionalFormatting>
  <dataValidations count="5">
    <dataValidation type="list" allowBlank="1" promptTitle="Status" prompt="Status im Vertriebsprozess wählen." sqref="F32:F47" xr:uid="{00000000-0002-0000-0000-000000000000}">
      <formula1>"Neu,Kontaktiert,Angebot,Verhandlung,Gewonnen,Verloren"</formula1>
      <formula2>0</formula2>
    </dataValidation>
    <dataValidation type="list" allowBlank="1" promptTitle="Kanal" prompt="Akquisekanal / Quelle wählen." sqref="E32:E47" xr:uid="{00000000-0002-0000-0000-000001000000}">
      <formula1>"Empfehlung,Website,Messe,Kaltakquise,Social Media,Partner,Sonstige"</formula1>
      <formula2>0</formula2>
    </dataValidation>
    <dataValidation type="list" allowBlank="1" promptTitle="Verantwortlich" prompt="Zuständige Vertriebsperson." sqref="J32:J47" xr:uid="{00000000-0002-0000-0000-000002000000}">
      <formula1>"M. Berger,L. Frei,S. Pichler,Team"</formula1>
      <formula2>0</formula2>
    </dataValidation>
    <dataValidation type="decimal" allowBlank="1" errorTitle="Ungültig" error="Wert zwischen 0 % und 100 %." sqref="H32:H47" xr:uid="{00000000-0002-0000-0000-000003000000}">
      <formula1>0</formula1>
      <formula2>1</formula2>
    </dataValidation>
    <dataValidation type="decimal" operator="greaterThanOrEqual" allowBlank="1" errorTitle="Ungültig" error="Betrag darf nicht negativ sein." sqref="G32:G47" xr:uid="{00000000-0002-0000-0000-000004000000}">
      <formula1>0</formula1>
      <formula2>0</formula2>
    </dataValidation>
  </dataValidations>
  <pageMargins left="0.3" right="0.3" top="0.4" bottom="0.4" header="0.511811023622047" footer="0.511811023622047"/>
  <pageSetup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8568"/>
    <pageSetUpPr fitToPage="1"/>
  </sheetPr>
  <dimension ref="B2:C34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4" customWidth="1"/>
    <col min="3" max="3" width="100" customWidth="1"/>
    <col min="4" max="4" width="2" customWidth="1"/>
  </cols>
  <sheetData>
    <row r="2" spans="2:3" ht="30" customHeight="1" x14ac:dyDescent="0.25">
      <c r="B2" s="60" t="s">
        <v>104</v>
      </c>
      <c r="C2" s="60"/>
    </row>
    <row r="3" spans="2:3" ht="18" customHeight="1" x14ac:dyDescent="0.25">
      <c r="B3" s="61" t="s">
        <v>105</v>
      </c>
      <c r="C3" s="61"/>
    </row>
    <row r="4" spans="2:3" ht="3" customHeight="1" x14ac:dyDescent="0.25">
      <c r="B4" s="15"/>
      <c r="C4" s="15"/>
    </row>
    <row r="5" spans="2:3" ht="7.5" customHeight="1" x14ac:dyDescent="0.25"/>
    <row r="6" spans="2:3" ht="45.75" customHeight="1" x14ac:dyDescent="0.25">
      <c r="B6" s="62" t="s">
        <v>106</v>
      </c>
      <c r="C6" s="62"/>
    </row>
    <row r="8" spans="2:3" ht="19.5" customHeight="1" x14ac:dyDescent="0.25">
      <c r="B8" s="49" t="s">
        <v>107</v>
      </c>
      <c r="C8" s="50" t="s">
        <v>108</v>
      </c>
    </row>
    <row r="9" spans="2:3" ht="31.5" customHeight="1" x14ac:dyDescent="0.25">
      <c r="B9" s="51"/>
      <c r="C9" s="52" t="s">
        <v>109</v>
      </c>
    </row>
    <row r="10" spans="2:3" ht="19.5" customHeight="1" x14ac:dyDescent="0.25">
      <c r="B10" s="49" t="s">
        <v>110</v>
      </c>
      <c r="C10" s="50" t="s">
        <v>111</v>
      </c>
    </row>
    <row r="11" spans="2:3" ht="31.5" customHeight="1" x14ac:dyDescent="0.25">
      <c r="B11" s="51"/>
      <c r="C11" s="52" t="s">
        <v>112</v>
      </c>
    </row>
    <row r="12" spans="2:3" ht="19.5" customHeight="1" x14ac:dyDescent="0.25">
      <c r="B12" s="49" t="s">
        <v>113</v>
      </c>
      <c r="C12" s="50" t="s">
        <v>114</v>
      </c>
    </row>
    <row r="13" spans="2:3" ht="31.5" customHeight="1" x14ac:dyDescent="0.25">
      <c r="B13" s="51"/>
      <c r="C13" s="52" t="s">
        <v>115</v>
      </c>
    </row>
    <row r="14" spans="2:3" ht="19.5" customHeight="1" x14ac:dyDescent="0.25">
      <c r="B14" s="49" t="s">
        <v>116</v>
      </c>
      <c r="C14" s="50" t="s">
        <v>117</v>
      </c>
    </row>
    <row r="15" spans="2:3" ht="31.5" customHeight="1" x14ac:dyDescent="0.25">
      <c r="B15" s="51"/>
      <c r="C15" s="52" t="s">
        <v>118</v>
      </c>
    </row>
    <row r="16" spans="2:3" ht="19.5" customHeight="1" x14ac:dyDescent="0.25">
      <c r="B16" s="49" t="s">
        <v>119</v>
      </c>
      <c r="C16" s="50" t="s">
        <v>120</v>
      </c>
    </row>
    <row r="17" spans="2:3" ht="31.5" customHeight="1" x14ac:dyDescent="0.25">
      <c r="B17" s="51"/>
      <c r="C17" s="52" t="s">
        <v>121</v>
      </c>
    </row>
    <row r="19" spans="2:3" ht="18.75" customHeight="1" x14ac:dyDescent="0.25">
      <c r="B19" s="63" t="s">
        <v>122</v>
      </c>
      <c r="C19" s="63"/>
    </row>
    <row r="20" spans="2:3" ht="18.75" customHeight="1" x14ac:dyDescent="0.25">
      <c r="B20" s="53" t="s">
        <v>12</v>
      </c>
      <c r="C20" s="54" t="s">
        <v>123</v>
      </c>
    </row>
    <row r="21" spans="2:3" ht="18.75" customHeight="1" x14ac:dyDescent="0.25">
      <c r="B21" s="55" t="s">
        <v>14</v>
      </c>
      <c r="C21" s="54" t="s">
        <v>124</v>
      </c>
    </row>
    <row r="22" spans="2:3" ht="18.75" customHeight="1" x14ac:dyDescent="0.25">
      <c r="B22" s="56" t="s">
        <v>16</v>
      </c>
      <c r="C22" s="54" t="s">
        <v>125</v>
      </c>
    </row>
    <row r="23" spans="2:3" ht="18.75" customHeight="1" x14ac:dyDescent="0.25">
      <c r="B23" s="57" t="s">
        <v>18</v>
      </c>
      <c r="C23" s="54" t="s">
        <v>126</v>
      </c>
    </row>
    <row r="24" spans="2:3" ht="18.75" customHeight="1" x14ac:dyDescent="0.25">
      <c r="B24" s="58" t="s">
        <v>20</v>
      </c>
      <c r="C24" s="54" t="s">
        <v>127</v>
      </c>
    </row>
    <row r="25" spans="2:3" ht="18.75" customHeight="1" x14ac:dyDescent="0.25">
      <c r="B25" s="59" t="s">
        <v>22</v>
      </c>
      <c r="C25" s="54" t="s">
        <v>128</v>
      </c>
    </row>
    <row r="27" spans="2:3" ht="18.75" customHeight="1" x14ac:dyDescent="0.25">
      <c r="B27" s="63" t="s">
        <v>129</v>
      </c>
      <c r="C27" s="63"/>
    </row>
    <row r="28" spans="2:3" ht="18.75" customHeight="1" x14ac:dyDescent="0.25">
      <c r="B28" s="64" t="s">
        <v>130</v>
      </c>
      <c r="C28" s="64"/>
    </row>
    <row r="29" spans="2:3" ht="18.75" customHeight="1" x14ac:dyDescent="0.25">
      <c r="B29" s="65" t="s">
        <v>131</v>
      </c>
      <c r="C29" s="65"/>
    </row>
    <row r="30" spans="2:3" ht="18.75" customHeight="1" x14ac:dyDescent="0.25">
      <c r="B30" s="64" t="s">
        <v>132</v>
      </c>
      <c r="C30" s="64"/>
    </row>
    <row r="31" spans="2:3" ht="18.75" customHeight="1" x14ac:dyDescent="0.25">
      <c r="B31" s="65" t="s">
        <v>133</v>
      </c>
      <c r="C31" s="65"/>
    </row>
    <row r="33" spans="2:3" ht="15" customHeight="1" x14ac:dyDescent="0.25">
      <c r="B33" s="66" t="s">
        <v>134</v>
      </c>
      <c r="C33" s="66"/>
    </row>
    <row r="34" spans="2:3" x14ac:dyDescent="0.25">
      <c r="B34" s="66"/>
      <c r="C34" s="66"/>
    </row>
  </sheetData>
  <mergeCells count="10">
    <mergeCell ref="B28:C28"/>
    <mergeCell ref="B29:C29"/>
    <mergeCell ref="B30:C30"/>
    <mergeCell ref="B31:C31"/>
    <mergeCell ref="B33:C34"/>
    <mergeCell ref="B2:C2"/>
    <mergeCell ref="B3:C3"/>
    <mergeCell ref="B6:C6"/>
    <mergeCell ref="B19:C19"/>
    <mergeCell ref="B27:C27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Akquise</vt:lpstr>
      <vt:lpstr>Anleitung</vt:lpstr>
      <vt:lpstr>Akquise!Druckbereich</vt:lpstr>
      <vt:lpstr>Anleitung!Druckbereich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Kundenakquise – Vorlage</dc:title>
  <dc:subject>Lead-Management &amp; Vertriebspipeline</dc:subject>
  <dc:creator>Vorlage</dc:creator>
  <dc:description>Excel-Vorlage zur Kundenakquise mit Pipeline und Dashboard</dc:description>
  <cp:lastModifiedBy>Sergio Jiménez Canales</cp:lastModifiedBy>
  <cp:revision>2</cp:revision>
  <dcterms:created xsi:type="dcterms:W3CDTF">2026-06-20T09:18:09Z</dcterms:created>
  <dcterms:modified xsi:type="dcterms:W3CDTF">2026-06-20T15:46:11Z</dcterms:modified>
  <dc:language>en-US</dc:language>
</cp:coreProperties>
</file>