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302E709-C5E6-4850-BC09-622A9C8D299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Transaktionen" sheetId="2" r:id="rId2"/>
    <sheet name="Bestände" sheetId="3" r:id="rId3"/>
    <sheet name="Anleitung" sheetId="4" r:id="rId4"/>
  </sheets>
  <definedNames>
    <definedName name="_xlnm.Print_Area" localSheetId="3">Anleitung!$A$1:$D$27</definedName>
    <definedName name="_xlnm.Print_Area" localSheetId="2">Bestände!$A$1:$K$15</definedName>
    <definedName name="_xlnm.Print_Area" localSheetId="1">Transaktionen!$A$1:$L$34</definedName>
    <definedName name="_xlnm.Print_Area" localSheetId="0">Übersicht!$A$1:$I$31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D14" i="3"/>
  <c r="C14" i="3"/>
  <c r="G14" i="3" s="1"/>
  <c r="D13" i="3"/>
  <c r="C13" i="3"/>
  <c r="G13" i="3" s="1"/>
  <c r="D12" i="3"/>
  <c r="C12" i="3"/>
  <c r="G12" i="3" s="1"/>
  <c r="D11" i="3"/>
  <c r="C11" i="3"/>
  <c r="G11" i="3" s="1"/>
  <c r="D10" i="3"/>
  <c r="C10" i="3"/>
  <c r="E10" i="3" s="1"/>
  <c r="D9" i="3"/>
  <c r="C9" i="3"/>
  <c r="G9" i="3" s="1"/>
  <c r="H34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26" i="2"/>
  <c r="G26" i="2"/>
  <c r="J25" i="2"/>
  <c r="G25" i="2"/>
  <c r="J24" i="2"/>
  <c r="G24" i="2"/>
  <c r="J23" i="2"/>
  <c r="G23" i="2"/>
  <c r="J22" i="2"/>
  <c r="G22" i="2"/>
  <c r="J21" i="2"/>
  <c r="G21" i="2"/>
  <c r="J20" i="2"/>
  <c r="G20" i="2"/>
  <c r="J19" i="2"/>
  <c r="G19" i="2"/>
  <c r="J18" i="2"/>
  <c r="G18" i="2"/>
  <c r="J17" i="2"/>
  <c r="G17" i="2"/>
  <c r="J16" i="2"/>
  <c r="G16" i="2"/>
  <c r="J15" i="2"/>
  <c r="G15" i="2"/>
  <c r="J14" i="2"/>
  <c r="G14" i="2"/>
  <c r="J13" i="2"/>
  <c r="G13" i="2"/>
  <c r="J12" i="2"/>
  <c r="G12" i="2"/>
  <c r="J11" i="2"/>
  <c r="G11" i="2"/>
  <c r="J10" i="2"/>
  <c r="G10" i="2"/>
  <c r="J9" i="2"/>
  <c r="G9" i="2"/>
  <c r="G34" i="2" s="1"/>
  <c r="B24" i="1"/>
  <c r="B23" i="1"/>
  <c r="G22" i="1"/>
  <c r="B22" i="1"/>
  <c r="G21" i="1"/>
  <c r="B21" i="1"/>
  <c r="G20" i="1"/>
  <c r="B20" i="1"/>
  <c r="G19" i="1"/>
  <c r="H19" i="1" s="1"/>
  <c r="B19" i="1"/>
  <c r="F15" i="1"/>
  <c r="C21" i="1" l="1"/>
  <c r="C19" i="1"/>
  <c r="H12" i="3"/>
  <c r="C22" i="1"/>
  <c r="C24" i="1"/>
  <c r="C23" i="1"/>
  <c r="G10" i="3"/>
  <c r="G15" i="3" s="1"/>
  <c r="E13" i="3"/>
  <c r="H13" i="3" s="1"/>
  <c r="B15" i="1"/>
  <c r="H20" i="1"/>
  <c r="E11" i="3"/>
  <c r="H11" i="3" s="1"/>
  <c r="E14" i="3"/>
  <c r="H14" i="3" s="1"/>
  <c r="H21" i="1"/>
  <c r="E9" i="3"/>
  <c r="E12" i="3"/>
  <c r="H22" i="1"/>
  <c r="J9" i="3" l="1"/>
  <c r="J14" i="3"/>
  <c r="D24" i="1" s="1"/>
  <c r="J11" i="3"/>
  <c r="D21" i="1" s="1"/>
  <c r="B10" i="1"/>
  <c r="J13" i="3"/>
  <c r="D23" i="1" s="1"/>
  <c r="J10" i="3"/>
  <c r="D20" i="1" s="1"/>
  <c r="J12" i="3"/>
  <c r="D22" i="1" s="1"/>
  <c r="E15" i="3"/>
  <c r="H10" i="3"/>
  <c r="I10" i="3" s="1"/>
  <c r="C20" i="1"/>
  <c r="H9" i="3"/>
  <c r="I13" i="3"/>
  <c r="I14" i="3"/>
  <c r="I11" i="3"/>
  <c r="I12" i="3"/>
  <c r="F10" i="1" l="1"/>
  <c r="H15" i="3"/>
  <c r="B13" i="1" s="1"/>
  <c r="I9" i="3"/>
  <c r="J15" i="3"/>
  <c r="D19" i="1"/>
  <c r="I15" i="3" l="1"/>
  <c r="F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9" authorId="0" shapeId="0" xr:uid="{00000000-0006-0000-0200-000001000000}">
      <text>
        <r>
          <rPr>
            <sz val="10"/>
            <rFont val="Arial"/>
            <family val="2"/>
          </rPr>
          <t>Durchschnittlicher Kaufkurs = investiertes Kapital (nur Käufe inkl. Gebühren) geteilt durch die gekaufte Menge.</t>
        </r>
      </text>
    </comment>
    <comment ref="F9" authorId="0" shapeId="0" xr:uid="{00000000-0006-0000-0200-000002000000}">
      <text>
        <r>
          <rPr>
            <sz val="10"/>
            <rFont val="Arial"/>
            <family val="2"/>
          </rPr>
          <t>Aktuellen Marktkurs hier manuell eintragen. In Microsoft 365 kann der Datentyp „Währungen/Aktien“ unter Daten genutzt werden, um Kurse automatisch zu aktualisieren.</t>
        </r>
      </text>
    </comment>
    <comment ref="H9" authorId="0" shapeId="0" xr:uid="{00000000-0006-0000-0200-000003000000}">
      <text>
        <r>
          <rPr>
            <sz val="10"/>
            <rFont val="Arial"/>
            <family val="2"/>
          </rPr>
          <t>Gewinn/Verlust = Marktwert minus (Bestand × Ø Einstand). Unrealisiert, bezogen auf den aktuellen Bestand.</t>
        </r>
      </text>
    </comment>
  </commentList>
</comments>
</file>

<file path=xl/sharedStrings.xml><?xml version="1.0" encoding="utf-8"?>
<sst xmlns="http://schemas.openxmlformats.org/spreadsheetml/2006/main" count="139" uniqueCount="98">
  <si>
    <t>KRYPTO-PORTFOLIO</t>
  </si>
  <si>
    <t>Übersicht &amp; Auswertung  ·  Geschäftsjahr 2026</t>
  </si>
  <si>
    <t>Portfolio-Inhaber:  Muster-Depot</t>
  </si>
  <si>
    <t>PORTFOLIO-KENNZAHLEN</t>
  </si>
  <si>
    <t>GESAMTWERT (MARKTWERT)</t>
  </si>
  <si>
    <t>INVESTIERTES KAPITAL</t>
  </si>
  <si>
    <t>GEWINN / VERLUST (€)</t>
  </si>
  <si>
    <t>GESAMT-RENDITE (%)</t>
  </si>
  <si>
    <t>VERTEILUNG NACH COIN</t>
  </si>
  <si>
    <t>Coin</t>
  </si>
  <si>
    <t>Marktwert (€)</t>
  </si>
  <si>
    <t>Anteil (%)</t>
  </si>
  <si>
    <t>Wallet / Börse</t>
  </si>
  <si>
    <t>Ledger (Cold)</t>
  </si>
  <si>
    <t>Kraken</t>
  </si>
  <si>
    <t>Binance</t>
  </si>
  <si>
    <t>MetaMask</t>
  </si>
  <si>
    <t>Wallet-Verteilung auf Basis des investierten Kapitals (Käufe).</t>
  </si>
  <si>
    <t>HINWEISE</t>
  </si>
  <si>
    <t>Alle Beträge sind Beispielwerte zur Veranschaulichung. Aktuelle Kurse im Blatt „Bestände“ regelmäßig aktualisieren – Marktwert, Gewinn/Verlust und Verteilung berechnen sich dann automatisch. Für die exakte Jahresrendite unter Berücksichtigung der Kaufzeitpunkte eignet sich die Excel-Funktion XINTZINSFUSS (interner Zinsfuß). Diese Vorlage dient der Übersicht und stellt keine Anlageberatung dar.</t>
  </si>
  <si>
    <t>TRANSAKTIONEN</t>
  </si>
  <si>
    <t>Erfassung aller Käufe, Verkäufe und Transfers  ·  Datenbasis des Portfolios</t>
  </si>
  <si>
    <t>Tragen Sie jede Transaktion in einer eigenen Zeile ein. Die blau markierten Felder sind Eingaben. Gesamtwert und Bestandswirkung werden automatisch berechnet.</t>
  </si>
  <si>
    <t>Datum</t>
  </si>
  <si>
    <t>Typ</t>
  </si>
  <si>
    <t>Menge</t>
  </si>
  <si>
    <t>Preis (€)</t>
  </si>
  <si>
    <t>Transaktionswert (€)</t>
  </si>
  <si>
    <t>Gebühr (€)</t>
  </si>
  <si>
    <t>Bestandseffekt</t>
  </si>
  <si>
    <t>Notiz</t>
  </si>
  <si>
    <t>2026-01-08</t>
  </si>
  <si>
    <t>BTC</t>
  </si>
  <si>
    <t>Kauf</t>
  </si>
  <si>
    <t>Erstkauf</t>
  </si>
  <si>
    <t>2026-01-22</t>
  </si>
  <si>
    <t>ETH</t>
  </si>
  <si>
    <t>DCA-Sparplan</t>
  </si>
  <si>
    <t>2026-02-05</t>
  </si>
  <si>
    <t>SOL</t>
  </si>
  <si>
    <t>Position eröffnet</t>
  </si>
  <si>
    <t>2026-02-19</t>
  </si>
  <si>
    <t>Nachkauf</t>
  </si>
  <si>
    <t>2026-03-03</t>
  </si>
  <si>
    <t>ADA</t>
  </si>
  <si>
    <t>Spekulativ</t>
  </si>
  <si>
    <t>2026-03-17</t>
  </si>
  <si>
    <t>2026-04-02</t>
  </si>
  <si>
    <t>Verkauf</t>
  </si>
  <si>
    <t>Teilgewinn realisiert</t>
  </si>
  <si>
    <t>2026-04-21</t>
  </si>
  <si>
    <t>DOT</t>
  </si>
  <si>
    <t>Diversifikation</t>
  </si>
  <si>
    <t>2026-05-06</t>
  </si>
  <si>
    <t>Transfer</t>
  </si>
  <si>
    <t>Von Kraken zu Cold Wallet</t>
  </si>
  <si>
    <t>2026-05-20</t>
  </si>
  <si>
    <t>DeFi-Reserve</t>
  </si>
  <si>
    <t>2026-06-04</t>
  </si>
  <si>
    <t>Teilverkauf</t>
  </si>
  <si>
    <t>2026-06-15</t>
  </si>
  <si>
    <t>MATIC</t>
  </si>
  <si>
    <t>Neue Position</t>
  </si>
  <si>
    <t>SUMMEN</t>
  </si>
  <si>
    <t>BESTÄNDE</t>
  </si>
  <si>
    <t>Aktuelle Positionen je Coin  ·  Einstand, Marktwert, Gewinn / Verlust und Gewichtung</t>
  </si>
  <si>
    <t>Die Mengen und Einstandswerte werden automatisch aus dem Blatt „Transaktionen“ ermittelt. Tragen Sie nur den aktuellen Kurs (blaue Spalte) je Coin ein – idealerweise regelmäßig aktualisiert.</t>
  </si>
  <si>
    <t>Bestand (Menge)</t>
  </si>
  <si>
    <t>Ø Einstand (€)</t>
  </si>
  <si>
    <t>Investiert (€)</t>
  </si>
  <si>
    <t>Akt. Kurs (€)</t>
  </si>
  <si>
    <t>Gewinn / Verlust (€)</t>
  </si>
  <si>
    <t>Rendite (%)</t>
  </si>
  <si>
    <t>GESAMT</t>
  </si>
  <si>
    <t>ANLEITUNG &amp; HINWEISE</t>
  </si>
  <si>
    <t>Diese Arbeitsmappe hilft Ihnen, ein Kryptowährungs-Portfolio strukturiert zu verwalten: von der einzelnen Transaktion über die aktuellen Bestände bis zur Gesamtauswertung im Dashboard. Die Mappe besteht aus drei zusammenhängenden Blättern plus dieser Anleitung.</t>
  </si>
  <si>
    <t>1</t>
  </si>
  <si>
    <t>Transaktionen erfassen</t>
  </si>
  <si>
    <t>Im Blatt „Transaktionen“ tragen Sie jeden Kauf, Verkauf oder Transfer in einer Zeile ein: Datum, Coin, Typ, Menge, Preis je Einheit, Gebühr und Wallet/Börse. Transaktionswert und Bestandseffekt werden automatisch berechnet.</t>
  </si>
  <si>
    <t>2</t>
  </si>
  <si>
    <t>Aktuelle Kurse pflegen</t>
  </si>
  <si>
    <t>Im Blatt „Bestände“ stehen alle gehaltenen Coins. Tragen Sie je Coin den aktuellen Marktkurs in die blaue Spalte „Akt. Kurs“ ein. Bestand, Ø Einstand und investiertes Kapital ermittelt die Vorlage selbst aus den Transaktionen.</t>
  </si>
  <si>
    <t>3</t>
  </si>
  <si>
    <t>Bestände auswerten</t>
  </si>
  <si>
    <t>Die Vorlage berechnet Marktwert, Gewinn/Verlust und Rendite je Coin. Positive Werte erscheinen grün, negative rot. Die Spalte „Anteil“ zeigt die Gewichtung jeder Position im Gesamtportfolio.</t>
  </si>
  <si>
    <t>4</t>
  </si>
  <si>
    <t>Dashboard ablesen</t>
  </si>
  <si>
    <t>Das Blatt „Übersicht“ fasst alles zusammen: Gesamtwert, investiertes Kapital, Gewinn/Verlust und Rendite als Kennzahlen sowie die Verteilung nach Coin und nach Wallet/Börse.</t>
  </si>
  <si>
    <t>5</t>
  </si>
  <si>
    <t>Neue Coins ergänzen</t>
  </si>
  <si>
    <t>Für einen neuen Coin genügt es, ihn in den Transaktionen zu verwenden und im Blatt „Bestände“ in einer freien Zeile mit aktuellem Kurs anzulegen. Die Auswertung übernimmt ihn automatisch.</t>
  </si>
  <si>
    <t>LEGENDE &amp; KONVENTIONEN</t>
  </si>
  <si>
    <t>Blaue Schrift = Eingabefelder. Diese Werte tragen Sie selbst ein.</t>
  </si>
  <si>
    <t>Dunkle Schrift = automatische Berechnung. Bitte nicht überschreiben.</t>
  </si>
  <si>
    <t>Grün = Gewinn bzw. positive Rendite.</t>
  </si>
  <si>
    <t>Rot = Verlust bzw. negative Rendite.</t>
  </si>
  <si>
    <t>Kupfer = Transfers und Hervorhebungen.</t>
  </si>
  <si>
    <t>Wichtiger Hinweis: Sämtliche Coins, Mengen, Kurse, Wallet-Namen und das „Muster-Depot“ sind frei erfundene Beispieldaten zur Veranschaulichung. Ersetzen Sie diese vollständig durch Ihre eigenen Werte. Diese Vorlage ist ein Verwaltungswerkzeug und keine Steuer- oder Anlageberatung.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</si>
</sst>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7]#,##0.00&quot; €&quot;;[Red]\-#,##0.00&quot; €&quot;;\–"/>
    <numFmt numFmtId="165" formatCode="[$-407]0.0\ %;[Red]\-0.0\ %"/>
    <numFmt numFmtId="166" formatCode="dd\.mm\.yyyy"/>
    <numFmt numFmtId="167" formatCode="[$-407]#,##0.0000"/>
    <numFmt numFmtId="168" formatCode="[$-407]#,##0.00000000"/>
    <numFmt numFmtId="169" formatCode="[$-407]#,##0.0000&quot; €&quot;;[Red]\-#,##0.0000&quot; €&quot;;\–"/>
  </numFmts>
  <fonts count="25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sz val="10.5"/>
      <color rgb="FFBBD0D6"/>
      <name val="Calibri"/>
      <charset val="1"/>
    </font>
    <font>
      <b/>
      <sz val="10"/>
      <color rgb="FF16424E"/>
      <name val="Calibri"/>
      <charset val="1"/>
    </font>
    <font>
      <sz val="10"/>
      <color rgb="FF5C6A70"/>
      <name val="Calibri"/>
      <charset val="1"/>
    </font>
    <font>
      <b/>
      <sz val="12"/>
      <color rgb="FFFFFFFF"/>
      <name val="Calibri"/>
      <charset val="1"/>
    </font>
    <font>
      <b/>
      <sz val="9"/>
      <color rgb="FFFFFFFF"/>
      <name val="Calibri"/>
      <charset val="1"/>
    </font>
    <font>
      <b/>
      <sz val="16"/>
      <color rgb="FF16424E"/>
      <name val="Calibri"/>
      <charset val="1"/>
    </font>
    <font>
      <b/>
      <sz val="16"/>
      <color rgb="FF0E2A33"/>
      <name val="Calibri"/>
      <charset val="1"/>
    </font>
    <font>
      <sz val="10"/>
      <color rgb="FF16424E"/>
      <name val="Calibri"/>
      <charset val="1"/>
    </font>
    <font>
      <b/>
      <sz val="10"/>
      <color rgb="FFFFFFFF"/>
      <name val="Calibri"/>
      <charset val="1"/>
    </font>
    <font>
      <b/>
      <sz val="10"/>
      <color rgb="FF0E2A33"/>
      <name val="Calibri"/>
      <charset val="1"/>
    </font>
    <font>
      <sz val="9.5"/>
      <color rgb="FF0E2A33"/>
      <name val="Calibri"/>
      <charset val="1"/>
    </font>
    <font>
      <i/>
      <sz val="8.5"/>
      <color rgb="FF5C6A70"/>
      <name val="Calibri"/>
      <charset val="1"/>
    </font>
    <font>
      <i/>
      <sz val="9.5"/>
      <color rgb="FF16424E"/>
      <name val="Calibri"/>
      <charset val="1"/>
    </font>
    <font>
      <i/>
      <sz val="9.5"/>
      <color rgb="FF5C6A70"/>
      <name val="Calibri"/>
      <charset val="1"/>
    </font>
    <font>
      <sz val="9.5"/>
      <color rgb="FF0000FF"/>
      <name val="Calibri"/>
      <charset val="1"/>
    </font>
    <font>
      <sz val="10"/>
      <color rgb="FF0000FF"/>
      <name val="Calibri"/>
      <charset val="1"/>
    </font>
    <font>
      <sz val="10"/>
      <name val="Arial"/>
      <family val="2"/>
    </font>
    <font>
      <b/>
      <sz val="20"/>
      <color rgb="FFFFFFFF"/>
      <name val="Calibri"/>
      <charset val="1"/>
    </font>
    <font>
      <sz val="11"/>
      <color rgb="FF222222"/>
      <name val="Calibri"/>
      <charset val="1"/>
    </font>
    <font>
      <b/>
      <sz val="14"/>
      <color rgb="FFFFFFFF"/>
      <name val="Calibri"/>
      <charset val="1"/>
    </font>
    <font>
      <b/>
      <sz val="12"/>
      <color rgb="FF16424E"/>
      <name val="Calibri"/>
      <charset val="1"/>
    </font>
    <font>
      <sz val="10.5"/>
      <color rgb="FF333333"/>
      <name val="Calibri"/>
      <charset val="1"/>
    </font>
    <font>
      <i/>
      <sz val="10"/>
      <color rgb="FF16424E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0E2A33"/>
        <bgColor rgb="FF222222"/>
      </patternFill>
    </fill>
    <fill>
      <patternFill patternType="solid">
        <fgColor rgb="FFC0793A"/>
        <bgColor rgb="FFFF8080"/>
      </patternFill>
    </fill>
    <fill>
      <patternFill patternType="solid">
        <fgColor rgb="FF1E5666"/>
        <bgColor rgb="FF16424E"/>
      </patternFill>
    </fill>
    <fill>
      <patternFill patternType="solid">
        <fgColor rgb="FF16424E"/>
        <bgColor rgb="FF1E5666"/>
      </patternFill>
    </fill>
    <fill>
      <patternFill patternType="solid">
        <fgColor rgb="FF3E7C8C"/>
        <bgColor rgb="FF5C6A70"/>
      </patternFill>
    </fill>
    <fill>
      <patternFill patternType="solid">
        <fgColor rgb="FFF3F6F7"/>
        <bgColor rgb="FFF7F5EF"/>
      </patternFill>
    </fill>
    <fill>
      <patternFill patternType="solid">
        <fgColor rgb="FFFBF0DC"/>
        <bgColor rgb="FFF7F5EF"/>
      </patternFill>
    </fill>
    <fill>
      <patternFill patternType="solid">
        <fgColor rgb="FFE9EFF1"/>
        <bgColor rgb="FFF3F6F7"/>
      </patternFill>
    </fill>
    <fill>
      <patternFill patternType="solid">
        <fgColor rgb="FFFCFBF7"/>
        <bgColor rgb="FFFFFFFF"/>
      </patternFill>
    </fill>
    <fill>
      <patternFill patternType="solid">
        <fgColor rgb="FFF7F5EF"/>
        <bgColor rgb="FFF3F6F7"/>
      </patternFill>
    </fill>
    <fill>
      <patternFill patternType="solid">
        <fgColor rgb="FF0000FF"/>
        <bgColor rgb="FF0000FF"/>
      </patternFill>
    </fill>
    <fill>
      <patternFill patternType="solid">
        <fgColor rgb="FF1F6B3B"/>
        <bgColor rgb="FF1E5666"/>
      </patternFill>
    </fill>
    <fill>
      <patternFill patternType="solid">
        <fgColor rgb="FF9E2E2E"/>
        <bgColor rgb="FF993366"/>
      </patternFill>
    </fill>
  </fills>
  <borders count="6">
    <border>
      <left/>
      <right/>
      <top/>
      <bottom/>
      <diagonal/>
    </border>
    <border>
      <left style="thin">
        <color rgb="FFC7D3D7"/>
      </left>
      <right style="thin">
        <color rgb="FFC7D3D7"/>
      </right>
      <top style="thin">
        <color rgb="FFC7D3D7"/>
      </top>
      <bottom style="thin">
        <color rgb="FFC7D3D7"/>
      </bottom>
      <diagonal/>
    </border>
    <border>
      <left style="thin">
        <color rgb="FFC7D3D7"/>
      </left>
      <right/>
      <top style="thin">
        <color rgb="FFC7D3D7"/>
      </top>
      <bottom style="thin">
        <color rgb="FFC7D3D7"/>
      </bottom>
      <diagonal/>
    </border>
    <border>
      <left style="thin">
        <color rgb="FF0E2A33"/>
      </left>
      <right style="thin">
        <color rgb="FF0E2A33"/>
      </right>
      <top style="thin">
        <color rgb="FF0E2A33"/>
      </top>
      <bottom style="thin">
        <color rgb="FF0E2A33"/>
      </bottom>
      <diagonal/>
    </border>
    <border>
      <left style="thin">
        <color rgb="FFC0793A"/>
      </left>
      <right/>
      <top style="thin">
        <color rgb="FFC0793A"/>
      </top>
      <bottom/>
      <diagonal/>
    </border>
    <border>
      <left style="thin">
        <color rgb="FF1E5666"/>
      </left>
      <right style="thin">
        <color rgb="FF1E5666"/>
      </right>
      <top style="thin">
        <color rgb="FF1E5666"/>
      </top>
      <bottom style="thin">
        <color rgb="FF1E5666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4" fillId="8" borderId="4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  <xf numFmtId="165" fontId="8" fillId="7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3" borderId="0" xfId="0" applyFill="1"/>
    <xf numFmtId="0" fontId="10" fillId="6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5" fontId="12" fillId="7" borderId="1" xfId="0" applyNumberFormat="1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left" vertical="center" indent="1"/>
    </xf>
    <xf numFmtId="0" fontId="11" fillId="9" borderId="1" xfId="0" applyFont="1" applyFill="1" applyBorder="1" applyAlignment="1">
      <alignment horizontal="center" vertical="center"/>
    </xf>
    <xf numFmtId="164" fontId="12" fillId="9" borderId="1" xfId="0" applyNumberFormat="1" applyFont="1" applyFill="1" applyBorder="1" applyAlignment="1">
      <alignment horizontal="right" vertical="center"/>
    </xf>
    <xf numFmtId="165" fontId="12" fillId="9" borderId="1" xfId="0" applyNumberFormat="1" applyFont="1" applyFill="1" applyBorder="1" applyAlignment="1">
      <alignment horizontal="right" vertical="center"/>
    </xf>
    <xf numFmtId="0" fontId="11" fillId="9" borderId="1" xfId="0" applyFont="1" applyFill="1" applyBorder="1" applyAlignment="1">
      <alignment horizontal="left" vertical="center" indent="1"/>
    </xf>
    <xf numFmtId="0" fontId="10" fillId="5" borderId="3" xfId="0" applyFont="1" applyFill="1" applyBorder="1" applyAlignment="1">
      <alignment horizontal="center" vertical="center" wrapText="1"/>
    </xf>
    <xf numFmtId="166" fontId="16" fillId="10" borderId="1" xfId="0" applyNumberFormat="1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167" fontId="16" fillId="10" borderId="1" xfId="0" applyNumberFormat="1" applyFont="1" applyFill="1" applyBorder="1" applyAlignment="1">
      <alignment horizontal="right" vertical="center"/>
    </xf>
    <xf numFmtId="164" fontId="16" fillId="10" borderId="1" xfId="0" applyNumberFormat="1" applyFont="1" applyFill="1" applyBorder="1" applyAlignment="1">
      <alignment horizontal="right" vertical="center"/>
    </xf>
    <xf numFmtId="0" fontId="16" fillId="10" borderId="1" xfId="0" applyFont="1" applyFill="1" applyBorder="1" applyAlignment="1">
      <alignment horizontal="left" vertical="center" indent="1"/>
    </xf>
    <xf numFmtId="167" fontId="12" fillId="7" borderId="1" xfId="0" applyNumberFormat="1" applyFont="1" applyFill="1" applyBorder="1" applyAlignment="1">
      <alignment horizontal="right" vertical="center"/>
    </xf>
    <xf numFmtId="166" fontId="16" fillId="11" borderId="1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167" fontId="16" fillId="11" borderId="1" xfId="0" applyNumberFormat="1" applyFont="1" applyFill="1" applyBorder="1" applyAlignment="1">
      <alignment horizontal="right" vertical="center"/>
    </xf>
    <xf numFmtId="164" fontId="16" fillId="11" borderId="1" xfId="0" applyNumberFormat="1" applyFont="1" applyFill="1" applyBorder="1" applyAlignment="1">
      <alignment horizontal="right" vertical="center"/>
    </xf>
    <xf numFmtId="0" fontId="16" fillId="11" borderId="1" xfId="0" applyFont="1" applyFill="1" applyBorder="1" applyAlignment="1">
      <alignment horizontal="left" vertical="center" indent="1"/>
    </xf>
    <xf numFmtId="167" fontId="12" fillId="9" borderId="1" xfId="0" applyNumberFormat="1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/>
    <xf numFmtId="0" fontId="10" fillId="4" borderId="3" xfId="0" applyFont="1" applyFill="1" applyBorder="1" applyAlignment="1">
      <alignment horizontal="center" vertical="center" wrapText="1"/>
    </xf>
    <xf numFmtId="168" fontId="12" fillId="7" borderId="1" xfId="0" applyNumberFormat="1" applyFont="1" applyFill="1" applyBorder="1" applyAlignment="1">
      <alignment horizontal="right" vertical="center"/>
    </xf>
    <xf numFmtId="169" fontId="12" fillId="7" borderId="1" xfId="0" applyNumberFormat="1" applyFont="1" applyFill="1" applyBorder="1" applyAlignment="1">
      <alignment horizontal="right" vertical="center"/>
    </xf>
    <xf numFmtId="169" fontId="17" fillId="10" borderId="1" xfId="0" applyNumberFormat="1" applyFont="1" applyFill="1" applyBorder="1"/>
    <xf numFmtId="168" fontId="12" fillId="9" borderId="1" xfId="0" applyNumberFormat="1" applyFont="1" applyFill="1" applyBorder="1" applyAlignment="1">
      <alignment horizontal="right" vertical="center"/>
    </xf>
    <xf numFmtId="169" fontId="12" fillId="9" borderId="1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165" fontId="10" fillId="2" borderId="3" xfId="0" applyNumberFormat="1" applyFont="1" applyFill="1" applyBorder="1" applyAlignment="1">
      <alignment horizontal="right" vertical="center"/>
    </xf>
    <xf numFmtId="0" fontId="21" fillId="4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0" fontId="0" fillId="7" borderId="0" xfId="0" applyFill="1"/>
    <xf numFmtId="0" fontId="23" fillId="0" borderId="0" xfId="0" applyFont="1" applyAlignment="1">
      <alignment horizontal="left" vertical="top" wrapText="1"/>
    </xf>
    <xf numFmtId="0" fontId="0" fillId="12" borderId="1" xfId="0" applyFill="1" applyBorder="1"/>
    <xf numFmtId="0" fontId="23" fillId="0" borderId="0" xfId="0" applyFont="1" applyAlignment="1">
      <alignment horizontal="left" vertical="center" indent="1"/>
    </xf>
    <xf numFmtId="0" fontId="0" fillId="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3" borderId="1" xfId="0" applyFill="1" applyBorder="1"/>
    <xf numFmtId="0" fontId="15" fillId="0" borderId="0" xfId="0" applyFont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  <xf numFmtId="0" fontId="20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center" indent="1"/>
    </xf>
    <xf numFmtId="0" fontId="24" fillId="8" borderId="4" xfId="0" applyFont="1" applyFill="1" applyBorder="1" applyAlignment="1">
      <alignment horizontal="left" vertical="top" wrapText="1"/>
    </xf>
  </cellXfs>
  <cellStyles count="1">
    <cellStyle name="Standard" xfId="0" builtinId="0"/>
  </cellStyles>
  <dxfs count="9">
    <dxf>
      <font>
        <b/>
        <color rgb="FF9E2E2E"/>
        <name val="Calibri"/>
        <charset val="1"/>
      </font>
    </dxf>
    <dxf>
      <font>
        <b/>
        <color rgb="FF1F6B3B"/>
        <name val="Calibri"/>
        <charset val="1"/>
      </font>
    </dxf>
    <dxf>
      <font>
        <b/>
        <color rgb="FFC0793A"/>
        <name val="Calibri"/>
        <charset val="1"/>
      </font>
    </dxf>
    <dxf>
      <font>
        <b/>
        <color rgb="FF9E2E2E"/>
        <name val="Calibri"/>
        <charset val="1"/>
      </font>
    </dxf>
    <dxf>
      <font>
        <b/>
        <color rgb="FF1F6B3B"/>
        <name val="Calibri"/>
        <charset val="1"/>
      </font>
    </dxf>
    <dxf>
      <font>
        <b/>
        <sz val="16"/>
        <color rgb="FF9E2E2E"/>
        <name val="Calibri"/>
        <charset val="1"/>
      </font>
    </dxf>
    <dxf>
      <font>
        <b/>
        <sz val="16"/>
        <color rgb="FF1F6B3B"/>
        <name val="Calibri"/>
        <charset val="1"/>
      </font>
    </dxf>
    <dxf>
      <font>
        <b/>
        <sz val="16"/>
        <color rgb="FF9E2E2E"/>
        <name val="Calibri"/>
        <charset val="1"/>
      </font>
    </dxf>
    <dxf>
      <font>
        <b/>
        <sz val="16"/>
        <color rgb="FF1F6B3B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6B3B"/>
      <rgbColor rgb="FF000080"/>
      <rgbColor rgb="FFC0793A"/>
      <rgbColor rgb="FF800080"/>
      <rgbColor rgb="FF008080"/>
      <rgbColor rgb="FFBBD0D6"/>
      <rgbColor rgb="FF808080"/>
      <rgbColor rgb="FF9999FF"/>
      <rgbColor rgb="FF993366"/>
      <rgbColor rgb="FFFBF0DC"/>
      <rgbColor rgb="FFE9EFF1"/>
      <rgbColor rgb="FF660066"/>
      <rgbColor rgb="FFFF8080"/>
      <rgbColor rgb="FF0066CC"/>
      <rgbColor rgb="FFC7D3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6F7"/>
      <rgbColor rgb="FFF7F5EF"/>
      <rgbColor rgb="FFFCFBF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6A70"/>
      <rgbColor rgb="FF969696"/>
      <rgbColor rgb="FF16424E"/>
      <rgbColor rgb="FF3E7C8C"/>
      <rgbColor rgb="FF0E2A33"/>
      <rgbColor rgb="FF222222"/>
      <rgbColor rgb="FF9E2E2E"/>
      <rgbColor rgb="FF993366"/>
      <rgbColor rgb="FF1E566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19050</xdr:rowOff>
    </xdr:from>
    <xdr:to>
      <xdr:col>7</xdr:col>
      <xdr:colOff>876301</xdr:colOff>
      <xdr:row>2</xdr:row>
      <xdr:rowOff>219076</xdr:rowOff>
    </xdr:to>
    <xdr:pic>
      <xdr:nvPicPr>
        <xdr:cNvPr id="3" name="Grafik 2" descr="Cryptocurrency - Free business and finance icons">
          <a:extLst>
            <a:ext uri="{FF2B5EF4-FFF2-40B4-BE49-F238E27FC236}">
              <a16:creationId xmlns:a16="http://schemas.microsoft.com/office/drawing/2014/main" id="{31403C18-5B8E-0523-38EC-FD6FD4DB3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209550"/>
          <a:ext cx="676276" cy="67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793A"/>
    <pageSetUpPr fitToPage="1"/>
  </sheetPr>
  <dimension ref="B2:H30"/>
  <sheetViews>
    <sheetView showGridLines="0" tabSelected="1" zoomScaleNormal="100" workbookViewId="0">
      <selection activeCell="F7" sqref="F7"/>
    </sheetView>
  </sheetViews>
  <sheetFormatPr baseColWidth="10" defaultColWidth="8.7109375" defaultRowHeight="15" x14ac:dyDescent="0.25"/>
  <cols>
    <col min="1" max="1" width="2.42578125" customWidth="1"/>
    <col min="2" max="2" width="26" customWidth="1"/>
    <col min="3" max="3" width="18" customWidth="1"/>
    <col min="4" max="4" width="16" customWidth="1"/>
    <col min="5" max="5" width="3" customWidth="1"/>
    <col min="6" max="6" width="20" customWidth="1"/>
    <col min="7" max="8" width="14" customWidth="1"/>
    <col min="9" max="9" width="2.42578125" customWidth="1"/>
  </cols>
  <sheetData>
    <row r="2" spans="2:8" ht="37.5" customHeight="1" x14ac:dyDescent="0.25">
      <c r="B2" s="14" t="s">
        <v>0</v>
      </c>
      <c r="C2" s="14"/>
      <c r="D2" s="14"/>
      <c r="E2" s="14"/>
      <c r="F2" s="14"/>
      <c r="G2" s="14"/>
      <c r="H2" s="14"/>
    </row>
    <row r="3" spans="2:8" ht="18" customHeight="1" x14ac:dyDescent="0.25">
      <c r="B3" s="13" t="s">
        <v>1</v>
      </c>
      <c r="C3" s="13"/>
      <c r="D3" s="13"/>
      <c r="E3" s="13"/>
      <c r="F3" s="13"/>
      <c r="G3" s="13"/>
      <c r="H3" s="13"/>
    </row>
    <row r="4" spans="2:8" ht="3.75" customHeight="1" x14ac:dyDescent="0.25">
      <c r="B4" s="15"/>
      <c r="C4" s="15"/>
      <c r="D4" s="15"/>
      <c r="E4" s="15"/>
      <c r="F4" s="15"/>
      <c r="G4" s="15"/>
      <c r="H4" s="15"/>
    </row>
    <row r="6" spans="2:8" ht="19.5" customHeight="1" x14ac:dyDescent="0.25">
      <c r="B6" s="12" t="s">
        <v>2</v>
      </c>
      <c r="C6" s="12"/>
      <c r="D6" s="12"/>
      <c r="F6" s="11" t="str">
        <f ca="1">" Stand:  "&amp;TEXT(TODAY(),"DD.MM.AAAA")</f>
        <v xml:space="preserve"> Stand:  20.06.2026</v>
      </c>
      <c r="G6" s="11"/>
      <c r="H6" s="11"/>
    </row>
    <row r="8" spans="2:8" ht="24" customHeight="1" x14ac:dyDescent="0.25">
      <c r="B8" s="10" t="s">
        <v>3</v>
      </c>
      <c r="C8" s="10"/>
      <c r="D8" s="10"/>
      <c r="E8" s="10"/>
      <c r="F8" s="10"/>
      <c r="G8" s="10"/>
      <c r="H8" s="10"/>
    </row>
    <row r="9" spans="2:8" ht="18" customHeight="1" x14ac:dyDescent="0.25">
      <c r="B9" s="9" t="s">
        <v>4</v>
      </c>
      <c r="C9" s="9"/>
      <c r="F9" s="8" t="s">
        <v>5</v>
      </c>
      <c r="G9" s="8"/>
    </row>
    <row r="10" spans="2:8" ht="31.5" customHeight="1" x14ac:dyDescent="0.25">
      <c r="B10" s="7">
        <f>Bestände!G15</f>
        <v>33803</v>
      </c>
      <c r="C10" s="7"/>
      <c r="F10" s="6">
        <f>Bestände!E15</f>
        <v>26445.783333333333</v>
      </c>
      <c r="G10" s="6"/>
    </row>
    <row r="12" spans="2:8" ht="18" customHeight="1" x14ac:dyDescent="0.25">
      <c r="B12" s="5" t="s">
        <v>6</v>
      </c>
      <c r="C12" s="5"/>
      <c r="F12" s="5" t="s">
        <v>7</v>
      </c>
      <c r="G12" s="5"/>
    </row>
    <row r="13" spans="2:8" ht="31.5" customHeight="1" x14ac:dyDescent="0.25">
      <c r="B13" s="6">
        <f>Bestände!H15</f>
        <v>7357.2166666666653</v>
      </c>
      <c r="C13" s="6"/>
      <c r="F13" s="4">
        <f>Bestände!I15</f>
        <v>0.27819999029460901</v>
      </c>
      <c r="G13" s="4"/>
    </row>
    <row r="14" spans="2:8" ht="6" customHeight="1" x14ac:dyDescent="0.25"/>
    <row r="15" spans="2:8" ht="19.5" customHeight="1" x14ac:dyDescent="0.25">
      <c r="B15" s="3" t="str">
        <f>" Anzahl Positionen:  "&amp;COUNTIF(Bestände!C9:C14,"&gt;0")</f>
        <v xml:space="preserve"> Anzahl Positionen:  6</v>
      </c>
      <c r="C15" s="3"/>
      <c r="D15" s="3"/>
      <c r="F15" s="3" t="str">
        <f>" Realisierte Gebühren gesamt:  "&amp;SUBSTITUTE(SUBSTITUTE(SUBSTITUTE(TEXT(Transaktionen!H34,"#,##0.00"),",","X"),".",","),"X",".")&amp;" €"</f>
        <v xml:space="preserve"> Realisierte Gebühren gesamt:  54.6000 €</v>
      </c>
      <c r="G15" s="3"/>
      <c r="H15" s="3"/>
    </row>
    <row r="17" spans="2:8" ht="24" customHeight="1" x14ac:dyDescent="0.25">
      <c r="B17" s="10" t="s">
        <v>8</v>
      </c>
      <c r="C17" s="10"/>
      <c r="D17" s="10"/>
      <c r="E17" s="10"/>
      <c r="F17" s="10"/>
      <c r="G17" s="10"/>
      <c r="H17" s="10"/>
    </row>
    <row r="18" spans="2:8" ht="21.75" customHeight="1" x14ac:dyDescent="0.25">
      <c r="B18" s="16" t="s">
        <v>9</v>
      </c>
      <c r="C18" s="16" t="s">
        <v>10</v>
      </c>
      <c r="D18" s="16" t="s">
        <v>11</v>
      </c>
      <c r="F18" s="16" t="s">
        <v>12</v>
      </c>
      <c r="G18" s="16" t="s">
        <v>10</v>
      </c>
      <c r="H18" s="16" t="s">
        <v>11</v>
      </c>
    </row>
    <row r="19" spans="2:8" ht="16.5" customHeight="1" x14ac:dyDescent="0.25">
      <c r="B19" s="17" t="str">
        <f>Bestände!B9</f>
        <v>BTC</v>
      </c>
      <c r="C19" s="18">
        <f>Bestände!G9</f>
        <v>14213.999999999998</v>
      </c>
      <c r="D19" s="19">
        <f>Bestände!J9</f>
        <v>0.42049522231754571</v>
      </c>
      <c r="F19" s="20" t="s">
        <v>13</v>
      </c>
      <c r="G19" s="18">
        <f>SUMIFS(Transaktionen!$G$9:$G$33,Transaktionen!$I$9:$I$33,F19,Transaktionen!$D$9:$D$33,"Kauf")</f>
        <v>10071</v>
      </c>
      <c r="H19" s="19">
        <f>IF(SUM($G$19:$G$22)=0,0,G19/SUM($G$19:$G$22))</f>
        <v>0.36890447714722663</v>
      </c>
    </row>
    <row r="20" spans="2:8" ht="16.5" customHeight="1" x14ac:dyDescent="0.25">
      <c r="B20" s="21" t="str">
        <f>Bestände!B10</f>
        <v>ETH</v>
      </c>
      <c r="C20" s="22">
        <f>Bestände!G10</f>
        <v>16225</v>
      </c>
      <c r="D20" s="23">
        <f>Bestände!J10</f>
        <v>0.47998698340383988</v>
      </c>
      <c r="F20" s="24" t="s">
        <v>14</v>
      </c>
      <c r="G20" s="22">
        <f>SUMIFS(Transaktionen!$G$9:$G$33,Transaktionen!$I$9:$I$33,F20,Transaktionen!$D$9:$D$33,"Kauf")</f>
        <v>11991</v>
      </c>
      <c r="H20" s="23">
        <f>IF(SUM($G$19:$G$22)=0,0,G20/SUM($G$19:$G$22))</f>
        <v>0.43923479152739492</v>
      </c>
    </row>
    <row r="21" spans="2:8" ht="16.5" customHeight="1" x14ac:dyDescent="0.25">
      <c r="B21" s="17" t="str">
        <f>Bestände!B11</f>
        <v>SOL</v>
      </c>
      <c r="C21" s="18">
        <f>Bestände!G11</f>
        <v>1542</v>
      </c>
      <c r="D21" s="19">
        <f>Bestände!J11</f>
        <v>4.5617252906546758E-2</v>
      </c>
      <c r="F21" s="20" t="s">
        <v>15</v>
      </c>
      <c r="G21" s="18">
        <f>SUMIFS(Transaktionen!$G$9:$G$33,Transaktionen!$I$9:$I$33,F21,Transaktionen!$D$9:$D$33,"Kauf")</f>
        <v>1949.75</v>
      </c>
      <c r="H21" s="19">
        <f>IF(SUM($G$19:$G$22)=0,0,G21/SUM($G$19:$G$22))</f>
        <v>7.1420067949340194E-2</v>
      </c>
    </row>
    <row r="22" spans="2:8" ht="16.5" customHeight="1" x14ac:dyDescent="0.25">
      <c r="B22" s="21" t="str">
        <f>Bestände!B12</f>
        <v>ADA</v>
      </c>
      <c r="C22" s="22">
        <f>Bestände!G12</f>
        <v>710</v>
      </c>
      <c r="D22" s="23">
        <f>Bestände!J12</f>
        <v>2.1004052894713486E-2</v>
      </c>
      <c r="F22" s="24" t="s">
        <v>16</v>
      </c>
      <c r="G22" s="22">
        <f>SUMIFS(Transaktionen!$G$9:$G$33,Transaktionen!$I$9:$I$33,F22,Transaktionen!$D$9:$D$33,"Kauf")</f>
        <v>3288</v>
      </c>
      <c r="H22" s="23">
        <f>IF(SUM($G$19:$G$22)=0,0,G22/SUM($G$19:$G$22))</f>
        <v>0.12044066337603825</v>
      </c>
    </row>
    <row r="23" spans="2:8" ht="16.5" customHeight="1" x14ac:dyDescent="0.25">
      <c r="B23" s="17" t="str">
        <f>Bestände!B13</f>
        <v>DOT</v>
      </c>
      <c r="C23" s="18">
        <f>Bestände!G13</f>
        <v>608</v>
      </c>
      <c r="D23" s="19">
        <f>Bestände!J13</f>
        <v>1.7986569239416619E-2</v>
      </c>
    </row>
    <row r="24" spans="2:8" ht="16.5" customHeight="1" x14ac:dyDescent="0.25">
      <c r="B24" s="21" t="str">
        <f>Bestände!B14</f>
        <v>MATIC</v>
      </c>
      <c r="C24" s="22">
        <f>Bestände!G14</f>
        <v>504</v>
      </c>
      <c r="D24" s="23">
        <f>Bestände!J14</f>
        <v>1.490991923793746E-2</v>
      </c>
    </row>
    <row r="25" spans="2:8" x14ac:dyDescent="0.25">
      <c r="F25" s="2" t="s">
        <v>17</v>
      </c>
      <c r="G25" s="2"/>
      <c r="H25" s="2"/>
    </row>
    <row r="27" spans="2:8" ht="24" customHeight="1" x14ac:dyDescent="0.25">
      <c r="B27" s="10" t="s">
        <v>18</v>
      </c>
      <c r="C27" s="10"/>
      <c r="D27" s="10"/>
      <c r="E27" s="10"/>
      <c r="F27" s="10"/>
      <c r="G27" s="10"/>
      <c r="H27" s="10"/>
    </row>
    <row r="28" spans="2:8" ht="15" customHeight="1" x14ac:dyDescent="0.25">
      <c r="B28" s="1" t="s">
        <v>19</v>
      </c>
      <c r="C28" s="1"/>
      <c r="D28" s="1"/>
      <c r="E28" s="1"/>
      <c r="F28" s="1"/>
      <c r="G28" s="1"/>
      <c r="H28" s="1"/>
    </row>
    <row r="29" spans="2:8" x14ac:dyDescent="0.25">
      <c r="B29" s="1"/>
      <c r="C29" s="1"/>
      <c r="D29" s="1"/>
      <c r="E29" s="1"/>
      <c r="F29" s="1"/>
      <c r="G29" s="1"/>
      <c r="H29" s="1"/>
    </row>
    <row r="30" spans="2:8" x14ac:dyDescent="0.25">
      <c r="B30" s="1"/>
      <c r="C30" s="1"/>
      <c r="D30" s="1"/>
      <c r="E30" s="1"/>
      <c r="F30" s="1"/>
      <c r="G30" s="1"/>
      <c r="H30" s="1"/>
    </row>
  </sheetData>
  <mergeCells count="19">
    <mergeCell ref="F25:H25"/>
    <mergeCell ref="B27:H27"/>
    <mergeCell ref="B28:H30"/>
    <mergeCell ref="B13:C13"/>
    <mergeCell ref="F13:G13"/>
    <mergeCell ref="B15:D15"/>
    <mergeCell ref="F15:H15"/>
    <mergeCell ref="B17:H17"/>
    <mergeCell ref="B9:C9"/>
    <mergeCell ref="F9:G9"/>
    <mergeCell ref="B10:C10"/>
    <mergeCell ref="F10:G10"/>
    <mergeCell ref="B12:C12"/>
    <mergeCell ref="F12:G12"/>
    <mergeCell ref="B2:H2"/>
    <mergeCell ref="B3:H3"/>
    <mergeCell ref="B6:D6"/>
    <mergeCell ref="F6:H6"/>
    <mergeCell ref="B8:H8"/>
  </mergeCells>
  <conditionalFormatting sqref="B13">
    <cfRule type="cellIs" dxfId="8" priority="2" operator="greaterThan">
      <formula>0</formula>
    </cfRule>
    <cfRule type="cellIs" dxfId="7" priority="3" operator="lessThan">
      <formula>0</formula>
    </cfRule>
  </conditionalFormatting>
  <conditionalFormatting sqref="D19:D24">
    <cfRule type="dataBar" priority="6">
      <dataBar>
        <cfvo type="num" val="0"/>
        <cfvo type="max"/>
        <color rgb="FF1E5666"/>
      </dataBar>
      <extLst>
        <ext xmlns:x14="http://schemas.microsoft.com/office/spreadsheetml/2009/9/main" uri="{B025F937-C7B1-47D3-B67F-A62EFF666E3E}">
          <x14:id>{D21C9378-3094-4AB4-986B-3F62C738FC5D}</x14:id>
        </ext>
      </extLst>
    </cfRule>
  </conditionalFormatting>
  <conditionalFormatting sqref="F13">
    <cfRule type="cellIs" dxfId="6" priority="4" operator="greaterThan">
      <formula>0</formula>
    </cfRule>
    <cfRule type="cellIs" dxfId="5" priority="5" operator="lessThan">
      <formula>0</formula>
    </cfRule>
  </conditionalFormatting>
  <conditionalFormatting sqref="H19:H22">
    <cfRule type="dataBar" priority="7">
      <dataBar>
        <cfvo type="num" val="0"/>
        <cfvo type="max"/>
        <color rgb="FFC0793A"/>
      </dataBar>
      <extLst>
        <ext xmlns:x14="http://schemas.microsoft.com/office/spreadsheetml/2009/9/main" uri="{B025F937-C7B1-47D3-B67F-A62EFF666E3E}">
          <x14:id>{1FDF5319-7C5E-4797-A08D-B3B248C999C0}</x14:id>
        </ext>
      </extLst>
    </cfRule>
  </conditionalFormatting>
  <pageMargins left="0.4" right="0.4" top="1" bottom="1" header="0.511811023622047" footer="0.511811023622047"/>
  <pageSetup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1C9378-3094-4AB4-986B-3F62C738FC5D}">
            <x14:dataBar axisPosition="none">
              <x14:cfvo type="num">
                <xm:f>0</xm:f>
              </x14:cfvo>
              <x14:cfvo type="max"/>
              <x14:negativeFillColor rgb="FF1E5666"/>
            </x14:dataBar>
          </x14:cfRule>
          <xm:sqref>D19:D24</xm:sqref>
        </x14:conditionalFormatting>
        <x14:conditionalFormatting xmlns:xm="http://schemas.microsoft.com/office/excel/2006/main">
          <x14:cfRule type="dataBar" id="{1FDF5319-7C5E-4797-A08D-B3B248C999C0}">
            <x14:dataBar axisPosition="none">
              <x14:cfvo type="num">
                <xm:f>0</xm:f>
              </x14:cfvo>
              <x14:cfvo type="max"/>
              <x14:negativeFillColor rgb="FFC0793A"/>
            </x14:dataBar>
          </x14:cfRule>
          <xm:sqref>H19:H22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6424E"/>
    <pageSetUpPr fitToPage="1"/>
  </sheetPr>
  <dimension ref="B2:K34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8.7109375" defaultRowHeight="15" x14ac:dyDescent="0.25"/>
  <cols>
    <col min="1" max="1" width="2.42578125" customWidth="1"/>
    <col min="2" max="2" width="11.42578125" customWidth="1"/>
    <col min="3" max="3" width="8.42578125" customWidth="1"/>
    <col min="4" max="4" width="10" customWidth="1"/>
    <col min="5" max="5" width="11" customWidth="1"/>
    <col min="6" max="6" width="13.42578125" customWidth="1"/>
    <col min="7" max="7" width="15" customWidth="1"/>
    <col min="8" max="8" width="11" customWidth="1"/>
    <col min="9" max="9" width="15" customWidth="1"/>
    <col min="10" max="10" width="13" customWidth="1"/>
    <col min="11" max="11" width="20" customWidth="1"/>
    <col min="12" max="12" width="2.42578125" customWidth="1"/>
  </cols>
  <sheetData>
    <row r="2" spans="2:11" ht="37.5" customHeight="1" x14ac:dyDescent="0.25">
      <c r="B2" s="14" t="s">
        <v>20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18" customHeight="1" x14ac:dyDescent="0.25">
      <c r="B3" s="13" t="s">
        <v>21</v>
      </c>
      <c r="C3" s="13"/>
      <c r="D3" s="13"/>
      <c r="E3" s="13"/>
      <c r="F3" s="13"/>
      <c r="G3" s="13"/>
      <c r="H3" s="13"/>
      <c r="I3" s="13"/>
      <c r="J3" s="13"/>
      <c r="K3" s="13"/>
    </row>
    <row r="4" spans="2:11" ht="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2:11" ht="25.5" customHeight="1" x14ac:dyDescent="0.25">
      <c r="B6" s="59" t="s">
        <v>22</v>
      </c>
      <c r="C6" s="59"/>
      <c r="D6" s="59"/>
      <c r="E6" s="59"/>
      <c r="F6" s="59"/>
      <c r="G6" s="59"/>
      <c r="H6" s="59"/>
      <c r="I6" s="59"/>
      <c r="J6" s="59"/>
      <c r="K6" s="59"/>
    </row>
    <row r="8" spans="2:11" ht="30" customHeight="1" x14ac:dyDescent="0.25">
      <c r="B8" s="25" t="s">
        <v>23</v>
      </c>
      <c r="C8" s="25" t="s">
        <v>9</v>
      </c>
      <c r="D8" s="25" t="s">
        <v>24</v>
      </c>
      <c r="E8" s="25" t="s">
        <v>25</v>
      </c>
      <c r="F8" s="25" t="s">
        <v>26</v>
      </c>
      <c r="G8" s="25" t="s">
        <v>27</v>
      </c>
      <c r="H8" s="25" t="s">
        <v>28</v>
      </c>
      <c r="I8" s="25" t="s">
        <v>12</v>
      </c>
      <c r="J8" s="25" t="s">
        <v>29</v>
      </c>
      <c r="K8" s="25" t="s">
        <v>30</v>
      </c>
    </row>
    <row r="9" spans="2:11" ht="15.75" customHeight="1" x14ac:dyDescent="0.25">
      <c r="B9" s="26" t="s">
        <v>31</v>
      </c>
      <c r="C9" s="27" t="s">
        <v>32</v>
      </c>
      <c r="D9" s="27" t="s">
        <v>33</v>
      </c>
      <c r="E9" s="28">
        <v>0.15</v>
      </c>
      <c r="F9" s="29">
        <v>42500</v>
      </c>
      <c r="G9" s="18">
        <f t="shared" ref="G9:G20" si="0">E9*F9</f>
        <v>6375</v>
      </c>
      <c r="H9" s="29">
        <v>12.5</v>
      </c>
      <c r="I9" s="30" t="s">
        <v>13</v>
      </c>
      <c r="J9" s="31">
        <f t="shared" ref="J9:J33" si="1">IF(D9="Verkauf",-E9,IF(D9="Kauf",E9,0))</f>
        <v>0.15</v>
      </c>
      <c r="K9" s="30" t="s">
        <v>34</v>
      </c>
    </row>
    <row r="10" spans="2:11" ht="15.75" customHeight="1" x14ac:dyDescent="0.25">
      <c r="B10" s="32" t="s">
        <v>35</v>
      </c>
      <c r="C10" s="33" t="s">
        <v>36</v>
      </c>
      <c r="D10" s="33" t="s">
        <v>33</v>
      </c>
      <c r="E10" s="34">
        <v>2.5</v>
      </c>
      <c r="F10" s="35">
        <v>2280</v>
      </c>
      <c r="G10" s="22">
        <f t="shared" si="0"/>
        <v>5700</v>
      </c>
      <c r="H10" s="35">
        <v>6.8</v>
      </c>
      <c r="I10" s="36" t="s">
        <v>14</v>
      </c>
      <c r="J10" s="37">
        <f t="shared" si="1"/>
        <v>2.5</v>
      </c>
      <c r="K10" s="36" t="s">
        <v>37</v>
      </c>
    </row>
    <row r="11" spans="2:11" ht="15.75" customHeight="1" x14ac:dyDescent="0.25">
      <c r="B11" s="26" t="s">
        <v>38</v>
      </c>
      <c r="C11" s="27" t="s">
        <v>39</v>
      </c>
      <c r="D11" s="27" t="s">
        <v>33</v>
      </c>
      <c r="E11" s="28">
        <v>18</v>
      </c>
      <c r="F11" s="29">
        <v>98.5</v>
      </c>
      <c r="G11" s="18">
        <f t="shared" si="0"/>
        <v>1773</v>
      </c>
      <c r="H11" s="29">
        <v>3.2</v>
      </c>
      <c r="I11" s="30" t="s">
        <v>14</v>
      </c>
      <c r="J11" s="31">
        <f t="shared" si="1"/>
        <v>18</v>
      </c>
      <c r="K11" s="30" t="s">
        <v>40</v>
      </c>
    </row>
    <row r="12" spans="2:11" ht="15.75" customHeight="1" x14ac:dyDescent="0.25">
      <c r="B12" s="32" t="s">
        <v>41</v>
      </c>
      <c r="C12" s="33" t="s">
        <v>32</v>
      </c>
      <c r="D12" s="33" t="s">
        <v>33</v>
      </c>
      <c r="E12" s="34">
        <v>0.08</v>
      </c>
      <c r="F12" s="35">
        <v>46200</v>
      </c>
      <c r="G12" s="22">
        <f t="shared" si="0"/>
        <v>3696</v>
      </c>
      <c r="H12" s="35">
        <v>9.4</v>
      </c>
      <c r="I12" s="36" t="s">
        <v>13</v>
      </c>
      <c r="J12" s="37">
        <f t="shared" si="1"/>
        <v>0.08</v>
      </c>
      <c r="K12" s="36" t="s">
        <v>42</v>
      </c>
    </row>
    <row r="13" spans="2:11" ht="15.75" customHeight="1" x14ac:dyDescent="0.25">
      <c r="B13" s="26" t="s">
        <v>43</v>
      </c>
      <c r="C13" s="27" t="s">
        <v>44</v>
      </c>
      <c r="D13" s="27" t="s">
        <v>33</v>
      </c>
      <c r="E13" s="28">
        <v>1500</v>
      </c>
      <c r="F13" s="29">
        <v>0.62</v>
      </c>
      <c r="G13" s="18">
        <f t="shared" si="0"/>
        <v>930</v>
      </c>
      <c r="H13" s="29">
        <v>2.1</v>
      </c>
      <c r="I13" s="30" t="s">
        <v>15</v>
      </c>
      <c r="J13" s="31">
        <f t="shared" si="1"/>
        <v>1500</v>
      </c>
      <c r="K13" s="30" t="s">
        <v>45</v>
      </c>
    </row>
    <row r="14" spans="2:11" ht="15.75" customHeight="1" x14ac:dyDescent="0.25">
      <c r="B14" s="32" t="s">
        <v>46</v>
      </c>
      <c r="C14" s="33" t="s">
        <v>36</v>
      </c>
      <c r="D14" s="33" t="s">
        <v>33</v>
      </c>
      <c r="E14" s="34">
        <v>1.8</v>
      </c>
      <c r="F14" s="35">
        <v>2510</v>
      </c>
      <c r="G14" s="22">
        <f t="shared" si="0"/>
        <v>4518</v>
      </c>
      <c r="H14" s="35">
        <v>5.5</v>
      </c>
      <c r="I14" s="36" t="s">
        <v>14</v>
      </c>
      <c r="J14" s="37">
        <f t="shared" si="1"/>
        <v>1.8</v>
      </c>
      <c r="K14" s="36" t="s">
        <v>37</v>
      </c>
    </row>
    <row r="15" spans="2:11" ht="15.75" customHeight="1" x14ac:dyDescent="0.25">
      <c r="B15" s="26" t="s">
        <v>47</v>
      </c>
      <c r="C15" s="27" t="s">
        <v>39</v>
      </c>
      <c r="D15" s="27" t="s">
        <v>48</v>
      </c>
      <c r="E15" s="28">
        <v>6</v>
      </c>
      <c r="F15" s="29">
        <v>142</v>
      </c>
      <c r="G15" s="18">
        <f t="shared" si="0"/>
        <v>852</v>
      </c>
      <c r="H15" s="29">
        <v>2.8</v>
      </c>
      <c r="I15" s="30" t="s">
        <v>14</v>
      </c>
      <c r="J15" s="31">
        <f t="shared" si="1"/>
        <v>-6</v>
      </c>
      <c r="K15" s="30" t="s">
        <v>49</v>
      </c>
    </row>
    <row r="16" spans="2:11" ht="15.75" customHeight="1" x14ac:dyDescent="0.25">
      <c r="B16" s="32" t="s">
        <v>50</v>
      </c>
      <c r="C16" s="33" t="s">
        <v>51</v>
      </c>
      <c r="D16" s="33" t="s">
        <v>33</v>
      </c>
      <c r="E16" s="34">
        <v>95</v>
      </c>
      <c r="F16" s="35">
        <v>5.85</v>
      </c>
      <c r="G16" s="22">
        <f t="shared" si="0"/>
        <v>555.75</v>
      </c>
      <c r="H16" s="35">
        <v>2.4</v>
      </c>
      <c r="I16" s="36" t="s">
        <v>15</v>
      </c>
      <c r="J16" s="37">
        <f t="shared" si="1"/>
        <v>95</v>
      </c>
      <c r="K16" s="36" t="s">
        <v>52</v>
      </c>
    </row>
    <row r="17" spans="2:11" ht="15.75" customHeight="1" x14ac:dyDescent="0.25">
      <c r="B17" s="26" t="s">
        <v>53</v>
      </c>
      <c r="C17" s="27" t="s">
        <v>32</v>
      </c>
      <c r="D17" s="27" t="s">
        <v>54</v>
      </c>
      <c r="E17" s="28">
        <v>0.05</v>
      </c>
      <c r="F17" s="29">
        <v>0</v>
      </c>
      <c r="G17" s="18">
        <f t="shared" si="0"/>
        <v>0</v>
      </c>
      <c r="H17" s="29">
        <v>1.2</v>
      </c>
      <c r="I17" s="30" t="s">
        <v>13</v>
      </c>
      <c r="J17" s="31">
        <f t="shared" si="1"/>
        <v>0</v>
      </c>
      <c r="K17" s="30" t="s">
        <v>55</v>
      </c>
    </row>
    <row r="18" spans="2:11" ht="15.75" customHeight="1" x14ac:dyDescent="0.25">
      <c r="B18" s="32" t="s">
        <v>56</v>
      </c>
      <c r="C18" s="33" t="s">
        <v>36</v>
      </c>
      <c r="D18" s="33" t="s">
        <v>33</v>
      </c>
      <c r="E18" s="34">
        <v>1.2</v>
      </c>
      <c r="F18" s="35">
        <v>2740</v>
      </c>
      <c r="G18" s="22">
        <f t="shared" si="0"/>
        <v>3288</v>
      </c>
      <c r="H18" s="35">
        <v>4.9000000000000004</v>
      </c>
      <c r="I18" s="36" t="s">
        <v>16</v>
      </c>
      <c r="J18" s="37">
        <f t="shared" si="1"/>
        <v>1.2</v>
      </c>
      <c r="K18" s="36" t="s">
        <v>57</v>
      </c>
    </row>
    <row r="19" spans="2:11" ht="15.75" customHeight="1" x14ac:dyDescent="0.25">
      <c r="B19" s="26" t="s">
        <v>58</v>
      </c>
      <c r="C19" s="27" t="s">
        <v>44</v>
      </c>
      <c r="D19" s="27" t="s">
        <v>48</v>
      </c>
      <c r="E19" s="28">
        <v>500</v>
      </c>
      <c r="F19" s="29">
        <v>0.74</v>
      </c>
      <c r="G19" s="18">
        <f t="shared" si="0"/>
        <v>370</v>
      </c>
      <c r="H19" s="29">
        <v>1.8</v>
      </c>
      <c r="I19" s="30" t="s">
        <v>15</v>
      </c>
      <c r="J19" s="31">
        <f t="shared" si="1"/>
        <v>-500</v>
      </c>
      <c r="K19" s="30" t="s">
        <v>59</v>
      </c>
    </row>
    <row r="20" spans="2:11" ht="15.75" customHeight="1" x14ac:dyDescent="0.25">
      <c r="B20" s="32" t="s">
        <v>60</v>
      </c>
      <c r="C20" s="33" t="s">
        <v>61</v>
      </c>
      <c r="D20" s="33" t="s">
        <v>33</v>
      </c>
      <c r="E20" s="34">
        <v>800</v>
      </c>
      <c r="F20" s="35">
        <v>0.57999999999999996</v>
      </c>
      <c r="G20" s="22">
        <f t="shared" si="0"/>
        <v>463.99999999999994</v>
      </c>
      <c r="H20" s="35">
        <v>2</v>
      </c>
      <c r="I20" s="36" t="s">
        <v>15</v>
      </c>
      <c r="J20" s="37">
        <f t="shared" si="1"/>
        <v>800</v>
      </c>
      <c r="K20" s="36" t="s">
        <v>62</v>
      </c>
    </row>
    <row r="21" spans="2:11" ht="15.75" customHeight="1" x14ac:dyDescent="0.25">
      <c r="B21" s="26"/>
      <c r="C21" s="27"/>
      <c r="D21" s="27"/>
      <c r="E21" s="28"/>
      <c r="F21" s="29"/>
      <c r="G21" s="18" t="str">
        <f t="shared" ref="G21:G33" si="2">IF(AND(E21&lt;&gt;"",F21&lt;&gt;""),E21*F21,"")</f>
        <v/>
      </c>
      <c r="H21" s="29"/>
      <c r="I21" s="30"/>
      <c r="J21" s="31">
        <f t="shared" si="1"/>
        <v>0</v>
      </c>
      <c r="K21" s="30"/>
    </row>
    <row r="22" spans="2:11" ht="15.75" customHeight="1" x14ac:dyDescent="0.25">
      <c r="B22" s="32"/>
      <c r="C22" s="33"/>
      <c r="D22" s="33"/>
      <c r="E22" s="34"/>
      <c r="F22" s="35"/>
      <c r="G22" s="22" t="str">
        <f t="shared" si="2"/>
        <v/>
      </c>
      <c r="H22" s="35"/>
      <c r="I22" s="36"/>
      <c r="J22" s="37">
        <f t="shared" si="1"/>
        <v>0</v>
      </c>
      <c r="K22" s="36"/>
    </row>
    <row r="23" spans="2:11" ht="15.75" customHeight="1" x14ac:dyDescent="0.25">
      <c r="B23" s="26"/>
      <c r="C23" s="27"/>
      <c r="D23" s="27"/>
      <c r="E23" s="28"/>
      <c r="F23" s="29"/>
      <c r="G23" s="18" t="str">
        <f t="shared" si="2"/>
        <v/>
      </c>
      <c r="H23" s="29"/>
      <c r="I23" s="30"/>
      <c r="J23" s="31">
        <f t="shared" si="1"/>
        <v>0</v>
      </c>
      <c r="K23" s="30"/>
    </row>
    <row r="24" spans="2:11" ht="15.75" customHeight="1" x14ac:dyDescent="0.25">
      <c r="B24" s="32"/>
      <c r="C24" s="33"/>
      <c r="D24" s="33"/>
      <c r="E24" s="34"/>
      <c r="F24" s="35"/>
      <c r="G24" s="22" t="str">
        <f t="shared" si="2"/>
        <v/>
      </c>
      <c r="H24" s="35"/>
      <c r="I24" s="36"/>
      <c r="J24" s="37">
        <f t="shared" si="1"/>
        <v>0</v>
      </c>
      <c r="K24" s="36"/>
    </row>
    <row r="25" spans="2:11" ht="15.75" customHeight="1" x14ac:dyDescent="0.25">
      <c r="B25" s="26"/>
      <c r="C25" s="27"/>
      <c r="D25" s="27"/>
      <c r="E25" s="28"/>
      <c r="F25" s="29"/>
      <c r="G25" s="18" t="str">
        <f t="shared" si="2"/>
        <v/>
      </c>
      <c r="H25" s="29"/>
      <c r="I25" s="30"/>
      <c r="J25" s="31">
        <f t="shared" si="1"/>
        <v>0</v>
      </c>
      <c r="K25" s="30"/>
    </row>
    <row r="26" spans="2:11" ht="15.75" customHeight="1" x14ac:dyDescent="0.25">
      <c r="B26" s="32"/>
      <c r="C26" s="33"/>
      <c r="D26" s="33"/>
      <c r="E26" s="34"/>
      <c r="F26" s="35"/>
      <c r="G26" s="22" t="str">
        <f t="shared" si="2"/>
        <v/>
      </c>
      <c r="H26" s="35"/>
      <c r="I26" s="36"/>
      <c r="J26" s="37">
        <f t="shared" si="1"/>
        <v>0</v>
      </c>
      <c r="K26" s="36"/>
    </row>
    <row r="27" spans="2:11" ht="15.75" customHeight="1" x14ac:dyDescent="0.25">
      <c r="B27" s="26"/>
      <c r="C27" s="27"/>
      <c r="D27" s="27"/>
      <c r="E27" s="28"/>
      <c r="F27" s="29"/>
      <c r="G27" s="18" t="str">
        <f t="shared" si="2"/>
        <v/>
      </c>
      <c r="H27" s="29"/>
      <c r="I27" s="30"/>
      <c r="J27" s="31">
        <f t="shared" si="1"/>
        <v>0</v>
      </c>
      <c r="K27" s="30"/>
    </row>
    <row r="28" spans="2:11" ht="15.75" customHeight="1" x14ac:dyDescent="0.25">
      <c r="B28" s="32"/>
      <c r="C28" s="33"/>
      <c r="D28" s="33"/>
      <c r="E28" s="34"/>
      <c r="F28" s="35"/>
      <c r="G28" s="22" t="str">
        <f t="shared" si="2"/>
        <v/>
      </c>
      <c r="H28" s="35"/>
      <c r="I28" s="36"/>
      <c r="J28" s="37">
        <f t="shared" si="1"/>
        <v>0</v>
      </c>
      <c r="K28" s="36"/>
    </row>
    <row r="29" spans="2:11" ht="15.75" customHeight="1" x14ac:dyDescent="0.25">
      <c r="B29" s="26"/>
      <c r="C29" s="27"/>
      <c r="D29" s="27"/>
      <c r="E29" s="28"/>
      <c r="F29" s="29"/>
      <c r="G29" s="18" t="str">
        <f t="shared" si="2"/>
        <v/>
      </c>
      <c r="H29" s="29"/>
      <c r="I29" s="30"/>
      <c r="J29" s="31">
        <f t="shared" si="1"/>
        <v>0</v>
      </c>
      <c r="K29" s="30"/>
    </row>
    <row r="30" spans="2:11" ht="15.75" customHeight="1" x14ac:dyDescent="0.25">
      <c r="B30" s="32"/>
      <c r="C30" s="33"/>
      <c r="D30" s="33"/>
      <c r="E30" s="34"/>
      <c r="F30" s="35"/>
      <c r="G30" s="22" t="str">
        <f t="shared" si="2"/>
        <v/>
      </c>
      <c r="H30" s="35"/>
      <c r="I30" s="36"/>
      <c r="J30" s="37">
        <f t="shared" si="1"/>
        <v>0</v>
      </c>
      <c r="K30" s="36"/>
    </row>
    <row r="31" spans="2:11" ht="15.75" customHeight="1" x14ac:dyDescent="0.25">
      <c r="B31" s="26"/>
      <c r="C31" s="27"/>
      <c r="D31" s="27"/>
      <c r="E31" s="28"/>
      <c r="F31" s="29"/>
      <c r="G31" s="18" t="str">
        <f t="shared" si="2"/>
        <v/>
      </c>
      <c r="H31" s="29"/>
      <c r="I31" s="30"/>
      <c r="J31" s="31">
        <f t="shared" si="1"/>
        <v>0</v>
      </c>
      <c r="K31" s="30"/>
    </row>
    <row r="32" spans="2:11" ht="15.75" customHeight="1" x14ac:dyDescent="0.25">
      <c r="B32" s="32"/>
      <c r="C32" s="33"/>
      <c r="D32" s="33"/>
      <c r="E32" s="34"/>
      <c r="F32" s="35"/>
      <c r="G32" s="22" t="str">
        <f t="shared" si="2"/>
        <v/>
      </c>
      <c r="H32" s="35"/>
      <c r="I32" s="36"/>
      <c r="J32" s="37">
        <f t="shared" si="1"/>
        <v>0</v>
      </c>
      <c r="K32" s="36"/>
    </row>
    <row r="33" spans="2:11" ht="15.75" customHeight="1" x14ac:dyDescent="0.25">
      <c r="B33" s="26"/>
      <c r="C33" s="27"/>
      <c r="D33" s="27"/>
      <c r="E33" s="28"/>
      <c r="F33" s="29"/>
      <c r="G33" s="18" t="str">
        <f t="shared" si="2"/>
        <v/>
      </c>
      <c r="H33" s="29"/>
      <c r="I33" s="30"/>
      <c r="J33" s="31">
        <f t="shared" si="1"/>
        <v>0</v>
      </c>
      <c r="K33" s="30"/>
    </row>
    <row r="34" spans="2:11" ht="21.75" customHeight="1" x14ac:dyDescent="0.25">
      <c r="B34" s="60" t="s">
        <v>63</v>
      </c>
      <c r="C34" s="60"/>
      <c r="D34" s="60"/>
      <c r="E34" s="60"/>
      <c r="F34" s="60"/>
      <c r="G34" s="38">
        <f>SUM(G9:G33)</f>
        <v>28521.75</v>
      </c>
      <c r="H34" s="38">
        <f>SUM(H9:H33)</f>
        <v>54.599999999999994</v>
      </c>
      <c r="I34" s="39"/>
      <c r="J34" s="39"/>
      <c r="K34" s="39"/>
    </row>
  </sheetData>
  <mergeCells count="4">
    <mergeCell ref="B2:K2"/>
    <mergeCell ref="B3:K3"/>
    <mergeCell ref="B6:K6"/>
    <mergeCell ref="B34:F34"/>
  </mergeCells>
  <conditionalFormatting sqref="D9:D33">
    <cfRule type="expression" dxfId="4" priority="2">
      <formula>$D9="Kauf"</formula>
    </cfRule>
    <cfRule type="expression" dxfId="3" priority="3">
      <formula>$D9="Verkauf"</formula>
    </cfRule>
    <cfRule type="expression" dxfId="2" priority="4">
      <formula>$D9="Transfer"</formula>
    </cfRule>
  </conditionalFormatting>
  <dataValidations count="4">
    <dataValidation type="list" allowBlank="1" promptTitle="Transaktionstyp" prompt="Kauf, Verkauf oder Transfer wählen." sqref="D9:D33" xr:uid="{00000000-0002-0000-0100-000000000000}">
      <formula1>"Kauf,Verkauf,Transfer"</formula1>
      <formula2>0</formula2>
    </dataValidation>
    <dataValidation type="list" allowBlank="1" promptTitle="Coin" prompt="Coin-Kürzel wählen oder eigenes eintragen." sqref="C9:C33" xr:uid="{00000000-0002-0000-0100-000001000000}">
      <formula1>"BTC,ETH,SOL,ADA,DOT,MATIC,XRP,LINK,AVAX,Sonstige"</formula1>
      <formula2>0</formula2>
    </dataValidation>
    <dataValidation type="list" allowBlank="1" promptTitle="Wallet / Börse" prompt="Wallet oder Börse wählen." sqref="I9:I33" xr:uid="{00000000-0002-0000-0100-000002000000}">
      <formula1>"Ledger (Cold),Kraken,Binance,Coinbase,MetaMask,Bitpanda,Sonstige"</formula1>
      <formula2>0</formula2>
    </dataValidation>
    <dataValidation type="decimal" operator="greaterThanOrEqual" allowBlank="1" errorTitle="Ungültige Menge" error="Menge darf nicht negativ sein." sqref="E9:E33" xr:uid="{00000000-0002-0000-0100-000003000000}">
      <formula1>0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E5666"/>
    <pageSetUpPr fitToPage="1"/>
  </sheetPr>
  <dimension ref="B2:J15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8.7109375" defaultRowHeight="15" x14ac:dyDescent="0.25"/>
  <cols>
    <col min="1" max="1" width="2.42578125" customWidth="1"/>
    <col min="2" max="2" width="10" customWidth="1"/>
    <col min="3" max="3" width="16" customWidth="1"/>
    <col min="4" max="4" width="15" customWidth="1"/>
    <col min="5" max="5" width="16" customWidth="1"/>
    <col min="6" max="6" width="15" customWidth="1"/>
    <col min="7" max="8" width="16" customWidth="1"/>
    <col min="9" max="10" width="13" customWidth="1"/>
    <col min="11" max="11" width="2.42578125" customWidth="1"/>
  </cols>
  <sheetData>
    <row r="2" spans="2:10" ht="37.5" customHeight="1" x14ac:dyDescent="0.25">
      <c r="B2" s="14" t="s">
        <v>64</v>
      </c>
      <c r="C2" s="14"/>
      <c r="D2" s="14"/>
      <c r="E2" s="14"/>
      <c r="F2" s="14"/>
      <c r="G2" s="14"/>
      <c r="H2" s="14"/>
      <c r="I2" s="14"/>
      <c r="J2" s="14"/>
    </row>
    <row r="3" spans="2:10" ht="18" customHeight="1" x14ac:dyDescent="0.25">
      <c r="B3" s="13" t="s">
        <v>65</v>
      </c>
      <c r="C3" s="13"/>
      <c r="D3" s="13"/>
      <c r="E3" s="13"/>
      <c r="F3" s="13"/>
      <c r="G3" s="13"/>
      <c r="H3" s="13"/>
      <c r="I3" s="13"/>
      <c r="J3" s="13"/>
    </row>
    <row r="4" spans="2:10" ht="3.75" customHeight="1" x14ac:dyDescent="0.25">
      <c r="B4" s="15"/>
      <c r="C4" s="15"/>
      <c r="D4" s="15"/>
      <c r="E4" s="15"/>
      <c r="F4" s="15"/>
      <c r="G4" s="15"/>
      <c r="H4" s="15"/>
      <c r="I4" s="15"/>
      <c r="J4" s="15"/>
    </row>
    <row r="6" spans="2:10" ht="27.75" customHeight="1" x14ac:dyDescent="0.25">
      <c r="B6" s="59" t="s">
        <v>66</v>
      </c>
      <c r="C6" s="59"/>
      <c r="D6" s="59"/>
      <c r="E6" s="59"/>
      <c r="F6" s="59"/>
      <c r="G6" s="59"/>
      <c r="H6" s="59"/>
      <c r="I6" s="59"/>
      <c r="J6" s="59"/>
    </row>
    <row r="8" spans="2:10" ht="30" customHeight="1" x14ac:dyDescent="0.25">
      <c r="B8" s="40" t="s">
        <v>9</v>
      </c>
      <c r="C8" s="40" t="s">
        <v>67</v>
      </c>
      <c r="D8" s="40" t="s">
        <v>68</v>
      </c>
      <c r="E8" s="40" t="s">
        <v>69</v>
      </c>
      <c r="F8" s="40" t="s">
        <v>70</v>
      </c>
      <c r="G8" s="40" t="s">
        <v>10</v>
      </c>
      <c r="H8" s="40" t="s">
        <v>71</v>
      </c>
      <c r="I8" s="40" t="s">
        <v>72</v>
      </c>
      <c r="J8" s="40" t="s">
        <v>11</v>
      </c>
    </row>
    <row r="9" spans="2:10" ht="18" customHeight="1" x14ac:dyDescent="0.25">
      <c r="B9" s="17" t="s">
        <v>32</v>
      </c>
      <c r="C9" s="41">
        <f>SUMIF(Transaktionen!$C$9:$C$33,B9,Transaktionen!$J$9:$J$33)</f>
        <v>0.22999999999999998</v>
      </c>
      <c r="D9" s="42">
        <f>IF(SUMIFS(Transaktionen!$E$9:$E$33,Transaktionen!$C$9:$C$33,B9,Transaktionen!$D$9:$D$33,"Kauf")=0,0,(SUMIFS(Transaktionen!$G$9:$G$33,Transaktionen!$C$9:$C$33,B9,Transaktionen!$D$9:$D$33,"Kauf")+SUMIFS(Transaktionen!$H$9:$H$33,Transaktionen!$C$9:$C$33,B9,Transaktionen!$D$9:$D$33,"Kauf"))/SUMIFS(Transaktionen!$E$9:$E$33,Transaktionen!$C$9:$C$33,B9,Transaktionen!$D$9:$D$33,"Kauf"))</f>
        <v>43882.17391304348</v>
      </c>
      <c r="E9" s="18">
        <f t="shared" ref="E9:E14" si="0">C9*D9</f>
        <v>10092.9</v>
      </c>
      <c r="F9" s="43">
        <v>61800</v>
      </c>
      <c r="G9" s="18">
        <f t="shared" ref="G9:G14" si="1">C9*F9</f>
        <v>14213.999999999998</v>
      </c>
      <c r="H9" s="18">
        <f t="shared" ref="H9:H14" si="2">G9-E9</f>
        <v>4121.0999999999985</v>
      </c>
      <c r="I9" s="19">
        <f t="shared" ref="I9:I15" si="3">IF(E9=0,0,H9/E9)</f>
        <v>0.40831673750854547</v>
      </c>
      <c r="J9" s="19">
        <f t="shared" ref="J9:J14" si="4">IF($G$15=0,0,G9/$G$15)</f>
        <v>0.42049522231754571</v>
      </c>
    </row>
    <row r="10" spans="2:10" ht="18" customHeight="1" x14ac:dyDescent="0.25">
      <c r="B10" s="21" t="s">
        <v>36</v>
      </c>
      <c r="C10" s="44">
        <f>SUMIF(Transaktionen!$C$9:$C$33,B10,Transaktionen!$J$9:$J$33)</f>
        <v>5.5</v>
      </c>
      <c r="D10" s="45">
        <f>IF(SUMIFS(Transaktionen!$E$9:$E$33,Transaktionen!$C$9:$C$33,B10,Transaktionen!$D$9:$D$33,"Kauf")=0,0,(SUMIFS(Transaktionen!$G$9:$G$33,Transaktionen!$C$9:$C$33,B10,Transaktionen!$D$9:$D$33,"Kauf")+SUMIFS(Transaktionen!$H$9:$H$33,Transaktionen!$C$9:$C$33,B10,Transaktionen!$D$9:$D$33,"Kauf"))/SUMIFS(Transaktionen!$E$9:$E$33,Transaktionen!$C$9:$C$33,B10,Transaktionen!$D$9:$D$33,"Kauf"))</f>
        <v>2458.7636363636366</v>
      </c>
      <c r="E10" s="22">
        <f t="shared" si="0"/>
        <v>13523.2</v>
      </c>
      <c r="F10" s="43">
        <v>2950</v>
      </c>
      <c r="G10" s="22">
        <f t="shared" si="1"/>
        <v>16225</v>
      </c>
      <c r="H10" s="22">
        <f t="shared" si="2"/>
        <v>2701.7999999999993</v>
      </c>
      <c r="I10" s="23">
        <f t="shared" si="3"/>
        <v>0.19978999053478461</v>
      </c>
      <c r="J10" s="23">
        <f t="shared" si="4"/>
        <v>0.47998698340383988</v>
      </c>
    </row>
    <row r="11" spans="2:10" ht="18" customHeight="1" x14ac:dyDescent="0.25">
      <c r="B11" s="17" t="s">
        <v>39</v>
      </c>
      <c r="C11" s="41">
        <f>SUMIF(Transaktionen!$C$9:$C$33,B11,Transaktionen!$J$9:$J$33)</f>
        <v>12</v>
      </c>
      <c r="D11" s="42">
        <f>IF(SUMIFS(Transaktionen!$E$9:$E$33,Transaktionen!$C$9:$C$33,B11,Transaktionen!$D$9:$D$33,"Kauf")=0,0,(SUMIFS(Transaktionen!$G$9:$G$33,Transaktionen!$C$9:$C$33,B11,Transaktionen!$D$9:$D$33,"Kauf")+SUMIFS(Transaktionen!$H$9:$H$33,Transaktionen!$C$9:$C$33,B11,Transaktionen!$D$9:$D$33,"Kauf"))/SUMIFS(Transaktionen!$E$9:$E$33,Transaktionen!$C$9:$C$33,B11,Transaktionen!$D$9:$D$33,"Kauf"))</f>
        <v>98.677777777777777</v>
      </c>
      <c r="E11" s="18">
        <f t="shared" si="0"/>
        <v>1184.1333333333332</v>
      </c>
      <c r="F11" s="43">
        <v>128.5</v>
      </c>
      <c r="G11" s="18">
        <f t="shared" si="1"/>
        <v>1542</v>
      </c>
      <c r="H11" s="18">
        <f t="shared" si="2"/>
        <v>357.86666666666679</v>
      </c>
      <c r="I11" s="19">
        <f t="shared" si="3"/>
        <v>0.30221821866906895</v>
      </c>
      <c r="J11" s="19">
        <f t="shared" si="4"/>
        <v>4.5617252906546758E-2</v>
      </c>
    </row>
    <row r="12" spans="2:10" ht="18" customHeight="1" x14ac:dyDescent="0.25">
      <c r="B12" s="21" t="s">
        <v>44</v>
      </c>
      <c r="C12" s="44">
        <f>SUMIF(Transaktionen!$C$9:$C$33,B12,Transaktionen!$J$9:$J$33)</f>
        <v>1000</v>
      </c>
      <c r="D12" s="45">
        <f>IF(SUMIFS(Transaktionen!$E$9:$E$33,Transaktionen!$C$9:$C$33,B12,Transaktionen!$D$9:$D$33,"Kauf")=0,0,(SUMIFS(Transaktionen!$G$9:$G$33,Transaktionen!$C$9:$C$33,B12,Transaktionen!$D$9:$D$33,"Kauf")+SUMIFS(Transaktionen!$H$9:$H$33,Transaktionen!$C$9:$C$33,B12,Transaktionen!$D$9:$D$33,"Kauf"))/SUMIFS(Transaktionen!$E$9:$E$33,Transaktionen!$C$9:$C$33,B12,Transaktionen!$D$9:$D$33,"Kauf"))</f>
        <v>0.62140000000000006</v>
      </c>
      <c r="E12" s="22">
        <f t="shared" si="0"/>
        <v>621.40000000000009</v>
      </c>
      <c r="F12" s="43">
        <v>0.71</v>
      </c>
      <c r="G12" s="22">
        <f t="shared" si="1"/>
        <v>710</v>
      </c>
      <c r="H12" s="22">
        <f t="shared" si="2"/>
        <v>88.599999999999909</v>
      </c>
      <c r="I12" s="23">
        <f t="shared" si="3"/>
        <v>0.14258126810428048</v>
      </c>
      <c r="J12" s="23">
        <f t="shared" si="4"/>
        <v>2.1004052894713486E-2</v>
      </c>
    </row>
    <row r="13" spans="2:10" ht="18" customHeight="1" x14ac:dyDescent="0.25">
      <c r="B13" s="17" t="s">
        <v>51</v>
      </c>
      <c r="C13" s="41">
        <f>SUMIF(Transaktionen!$C$9:$C$33,B13,Transaktionen!$J$9:$J$33)</f>
        <v>95</v>
      </c>
      <c r="D13" s="42">
        <f>IF(SUMIFS(Transaktionen!$E$9:$E$33,Transaktionen!$C$9:$C$33,B13,Transaktionen!$D$9:$D$33,"Kauf")=0,0,(SUMIFS(Transaktionen!$G$9:$G$33,Transaktionen!$C$9:$C$33,B13,Transaktionen!$D$9:$D$33,"Kauf")+SUMIFS(Transaktionen!$H$9:$H$33,Transaktionen!$C$9:$C$33,B13,Transaktionen!$D$9:$D$33,"Kauf"))/SUMIFS(Transaktionen!$E$9:$E$33,Transaktionen!$C$9:$C$33,B13,Transaktionen!$D$9:$D$33,"Kauf"))</f>
        <v>5.8752631578947367</v>
      </c>
      <c r="E13" s="18">
        <f t="shared" si="0"/>
        <v>558.15</v>
      </c>
      <c r="F13" s="43">
        <v>6.4</v>
      </c>
      <c r="G13" s="18">
        <f t="shared" si="1"/>
        <v>608</v>
      </c>
      <c r="H13" s="18">
        <f t="shared" si="2"/>
        <v>49.850000000000023</v>
      </c>
      <c r="I13" s="19">
        <f t="shared" si="3"/>
        <v>8.931290871629495E-2</v>
      </c>
      <c r="J13" s="19">
        <f t="shared" si="4"/>
        <v>1.7986569239416619E-2</v>
      </c>
    </row>
    <row r="14" spans="2:10" ht="18" customHeight="1" x14ac:dyDescent="0.25">
      <c r="B14" s="21" t="s">
        <v>61</v>
      </c>
      <c r="C14" s="44">
        <f>SUMIF(Transaktionen!$C$9:$C$33,B14,Transaktionen!$J$9:$J$33)</f>
        <v>800</v>
      </c>
      <c r="D14" s="45">
        <f>IF(SUMIFS(Transaktionen!$E$9:$E$33,Transaktionen!$C$9:$C$33,B14,Transaktionen!$D$9:$D$33,"Kauf")=0,0,(SUMIFS(Transaktionen!$G$9:$G$33,Transaktionen!$C$9:$C$33,B14,Transaktionen!$D$9:$D$33,"Kauf")+SUMIFS(Transaktionen!$H$9:$H$33,Transaktionen!$C$9:$C$33,B14,Transaktionen!$D$9:$D$33,"Kauf"))/SUMIFS(Transaktionen!$E$9:$E$33,Transaktionen!$C$9:$C$33,B14,Transaktionen!$D$9:$D$33,"Kauf"))</f>
        <v>0.58249999999999991</v>
      </c>
      <c r="E14" s="22">
        <f t="shared" si="0"/>
        <v>465.99999999999994</v>
      </c>
      <c r="F14" s="43">
        <v>0.63</v>
      </c>
      <c r="G14" s="22">
        <f t="shared" si="1"/>
        <v>504</v>
      </c>
      <c r="H14" s="22">
        <f t="shared" si="2"/>
        <v>38.000000000000057</v>
      </c>
      <c r="I14" s="23">
        <f t="shared" si="3"/>
        <v>8.1545064377682538E-2</v>
      </c>
      <c r="J14" s="23">
        <f t="shared" si="4"/>
        <v>1.490991923793746E-2</v>
      </c>
    </row>
    <row r="15" spans="2:10" ht="21.75" customHeight="1" x14ac:dyDescent="0.25">
      <c r="B15" s="46" t="s">
        <v>73</v>
      </c>
      <c r="C15" s="47"/>
      <c r="D15" s="47"/>
      <c r="E15" s="38">
        <f>SUM(E9:E14)</f>
        <v>26445.783333333333</v>
      </c>
      <c r="F15" s="47"/>
      <c r="G15" s="38">
        <f>SUM(G9:G14)</f>
        <v>33803</v>
      </c>
      <c r="H15" s="38">
        <f>SUM(H9:H14)</f>
        <v>7357.2166666666653</v>
      </c>
      <c r="I15" s="48">
        <f t="shared" si="3"/>
        <v>0.27819999029460901</v>
      </c>
      <c r="J15" s="48">
        <f>SUM(J9:J14)</f>
        <v>1</v>
      </c>
    </row>
  </sheetData>
  <mergeCells count="3">
    <mergeCell ref="B2:J2"/>
    <mergeCell ref="B3:J3"/>
    <mergeCell ref="B6:J6"/>
  </mergeCells>
  <conditionalFormatting sqref="H9:I14">
    <cfRule type="cellIs" dxfId="1" priority="2" operator="greaterThan">
      <formula>0</formula>
    </cfRule>
    <cfRule type="cellIs" dxfId="0" priority="3" operator="lessThan">
      <formula>0</formula>
    </cfRule>
  </conditionalFormatting>
  <conditionalFormatting sqref="J9:J14">
    <cfRule type="dataBar" priority="6">
      <dataBar>
        <cfvo type="num" val="0"/>
        <cfvo type="max"/>
        <color rgb="FF3E7C8C"/>
      </dataBar>
      <extLst>
        <ext xmlns:x14="http://schemas.microsoft.com/office/spreadsheetml/2009/9/main" uri="{B025F937-C7B1-47D3-B67F-A62EFF666E3E}">
          <x14:id>{E37A441C-5F27-4550-ABD3-8584FD5FB49A}</x14:id>
        </ext>
      </extLst>
    </cfRule>
  </conditionalFormatting>
  <dataValidations count="1">
    <dataValidation type="decimal" operator="greaterThanOrEqual" allowBlank="1" errorTitle="Ungültiger Kurs" error="Kurs darf nicht negativ sein." sqref="F9:F14" xr:uid="{00000000-0002-0000-0200-000000000000}">
      <formula1>0</formula1>
      <formula2>0</formula2>
    </dataValidation>
  </dataValidations>
  <pageMargins left="0.75" right="0.75" top="1" bottom="1" header="0.511811023622047" footer="0.511811023622047"/>
  <pageSetup orientation="landscape" horizontalDpi="300" verticalDpi="300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7A441C-5F27-4550-ABD3-8584FD5FB49A}">
            <x14:dataBar axisPosition="none">
              <x14:cfvo type="num">
                <xm:f>0</xm:f>
              </x14:cfvo>
              <x14:cfvo type="max"/>
              <x14:negativeFillColor rgb="FF3E7C8C"/>
            </x14:dataBar>
          </x14:cfRule>
          <xm:sqref>J9:J14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E7C8C"/>
    <pageSetUpPr fitToPage="1"/>
  </sheetPr>
  <dimension ref="B2:C27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4" customWidth="1"/>
    <col min="3" max="3" width="104" customWidth="1"/>
    <col min="4" max="4" width="2.42578125" customWidth="1"/>
  </cols>
  <sheetData>
    <row r="2" spans="2:3" ht="36" customHeight="1" x14ac:dyDescent="0.25">
      <c r="B2" s="61" t="s">
        <v>74</v>
      </c>
      <c r="C2" s="61"/>
    </row>
    <row r="3" spans="2:3" ht="3.75" customHeight="1" x14ac:dyDescent="0.25">
      <c r="B3" s="15"/>
      <c r="C3" s="15"/>
    </row>
    <row r="5" spans="2:3" ht="45.75" customHeight="1" x14ac:dyDescent="0.25">
      <c r="B5" s="62" t="s">
        <v>75</v>
      </c>
      <c r="C5" s="62"/>
    </row>
    <row r="7" spans="2:3" ht="21.75" customHeight="1" x14ac:dyDescent="0.25">
      <c r="B7" s="49" t="s">
        <v>76</v>
      </c>
      <c r="C7" s="50" t="s">
        <v>77</v>
      </c>
    </row>
    <row r="8" spans="2:3" ht="43.5" customHeight="1" x14ac:dyDescent="0.25">
      <c r="B8" s="51"/>
      <c r="C8" s="52" t="s">
        <v>78</v>
      </c>
    </row>
    <row r="9" spans="2:3" ht="21.75" customHeight="1" x14ac:dyDescent="0.25">
      <c r="B9" s="49" t="s">
        <v>79</v>
      </c>
      <c r="C9" s="50" t="s">
        <v>80</v>
      </c>
    </row>
    <row r="10" spans="2:3" ht="43.5" customHeight="1" x14ac:dyDescent="0.25">
      <c r="B10" s="51"/>
      <c r="C10" s="52" t="s">
        <v>81</v>
      </c>
    </row>
    <row r="11" spans="2:3" ht="21.75" customHeight="1" x14ac:dyDescent="0.25">
      <c r="B11" s="49" t="s">
        <v>82</v>
      </c>
      <c r="C11" s="50" t="s">
        <v>83</v>
      </c>
    </row>
    <row r="12" spans="2:3" ht="43.5" customHeight="1" x14ac:dyDescent="0.25">
      <c r="B12" s="51"/>
      <c r="C12" s="52" t="s">
        <v>84</v>
      </c>
    </row>
    <row r="13" spans="2:3" ht="21.75" customHeight="1" x14ac:dyDescent="0.25">
      <c r="B13" s="49" t="s">
        <v>85</v>
      </c>
      <c r="C13" s="50" t="s">
        <v>86</v>
      </c>
    </row>
    <row r="14" spans="2:3" ht="43.5" customHeight="1" x14ac:dyDescent="0.25">
      <c r="B14" s="51"/>
      <c r="C14" s="52" t="s">
        <v>87</v>
      </c>
    </row>
    <row r="15" spans="2:3" ht="21.75" customHeight="1" x14ac:dyDescent="0.25">
      <c r="B15" s="49" t="s">
        <v>88</v>
      </c>
      <c r="C15" s="50" t="s">
        <v>89</v>
      </c>
    </row>
    <row r="16" spans="2:3" ht="43.5" customHeight="1" x14ac:dyDescent="0.25">
      <c r="B16" s="51"/>
      <c r="C16" s="52" t="s">
        <v>90</v>
      </c>
    </row>
    <row r="17" spans="2:3" ht="9.75" customHeight="1" x14ac:dyDescent="0.25"/>
    <row r="18" spans="2:3" ht="21.75" customHeight="1" x14ac:dyDescent="0.25">
      <c r="B18" s="63" t="s">
        <v>91</v>
      </c>
      <c r="C18" s="63"/>
    </row>
    <row r="19" spans="2:3" ht="21.75" customHeight="1" x14ac:dyDescent="0.25">
      <c r="B19" s="53"/>
      <c r="C19" s="54" t="s">
        <v>92</v>
      </c>
    </row>
    <row r="20" spans="2:3" ht="21.75" customHeight="1" x14ac:dyDescent="0.25">
      <c r="B20" s="55"/>
      <c r="C20" s="54" t="s">
        <v>93</v>
      </c>
    </row>
    <row r="21" spans="2:3" ht="21.75" customHeight="1" x14ac:dyDescent="0.25">
      <c r="B21" s="56"/>
      <c r="C21" s="54" t="s">
        <v>94</v>
      </c>
    </row>
    <row r="22" spans="2:3" ht="21.75" customHeight="1" x14ac:dyDescent="0.25">
      <c r="B22" s="57"/>
      <c r="C22" s="54" t="s">
        <v>95</v>
      </c>
    </row>
    <row r="23" spans="2:3" ht="21.75" customHeight="1" x14ac:dyDescent="0.25">
      <c r="B23" s="58"/>
      <c r="C23" s="54" t="s">
        <v>96</v>
      </c>
    </row>
    <row r="25" spans="2:3" ht="15" customHeight="1" x14ac:dyDescent="0.25">
      <c r="B25" s="64" t="s">
        <v>97</v>
      </c>
      <c r="C25" s="64"/>
    </row>
    <row r="26" spans="2:3" x14ac:dyDescent="0.25">
      <c r="B26" s="64"/>
      <c r="C26" s="64"/>
    </row>
    <row r="27" spans="2:3" x14ac:dyDescent="0.25">
      <c r="B27" s="64"/>
      <c r="C27" s="64"/>
    </row>
  </sheetData>
  <mergeCells count="4">
    <mergeCell ref="B2:C2"/>
    <mergeCell ref="B5:C5"/>
    <mergeCell ref="B18:C18"/>
    <mergeCell ref="B25:C27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Übersicht</vt:lpstr>
      <vt:lpstr>Transaktionen</vt:lpstr>
      <vt:lpstr>Bestände</vt:lpstr>
      <vt:lpstr>Anleitung</vt:lpstr>
      <vt:lpstr>Anleitung!Druckbereich</vt:lpstr>
      <vt:lpstr>Bestände!Druckbereich</vt:lpstr>
      <vt:lpstr>Transaktionen!Druckbereich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Krypto-Portfolio – Vorlage</dc:title>
  <dc:subject>Kryptowährungs-Portfolio Tracker</dc:subject>
  <dc:creator>Vorlage</dc:creator>
  <dc:description>Excel-Vorlage zur Verwaltung eines Krypto-Portfolios</dc:description>
  <cp:lastModifiedBy>Sergio Jiménez Canales</cp:lastModifiedBy>
  <cp:revision>0</cp:revision>
  <dcterms:created xsi:type="dcterms:W3CDTF">2026-06-20T07:50:56Z</dcterms:created>
  <dcterms:modified xsi:type="dcterms:W3CDTF">2026-06-20T08:19:29Z</dcterms:modified>
  <dc:language>en-US</dc:language>
</cp:coreProperties>
</file>