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Generador vertical\"/>
    </mc:Choice>
  </mc:AlternateContent>
  <xr:revisionPtr revIDLastSave="0" documentId="13_ncr:1_{9003C2C8-A4A9-43F8-801E-470F56DF9CC6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Kostenvergleich" sheetId="1" r:id="rId1"/>
  </sheets>
  <definedNames>
    <definedName name="_xlnm.Print_Area" localSheetId="0">Kostenvergleich!$A$1:$G$97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0" i="1" l="1"/>
  <c r="F59" i="1"/>
  <c r="E59" i="1"/>
  <c r="F57" i="1"/>
  <c r="F56" i="1"/>
  <c r="E56" i="1"/>
  <c r="D56" i="1"/>
  <c r="F37" i="1"/>
  <c r="F38" i="1" s="1"/>
  <c r="E37" i="1"/>
  <c r="E38" i="1" s="1"/>
  <c r="D37" i="1"/>
  <c r="D38" i="1" s="1"/>
  <c r="F32" i="1"/>
  <c r="E32" i="1"/>
  <c r="P15" i="1" s="1"/>
  <c r="D32" i="1"/>
  <c r="C52" i="1" s="1"/>
  <c r="D52" i="1" s="1"/>
  <c r="F25" i="1"/>
  <c r="F60" i="1" s="1"/>
  <c r="E25" i="1"/>
  <c r="E60" i="1" s="1"/>
  <c r="D25" i="1"/>
  <c r="F24" i="1"/>
  <c r="E24" i="1"/>
  <c r="D24" i="1"/>
  <c r="D59" i="1" s="1"/>
  <c r="O16" i="1"/>
  <c r="Q15" i="1"/>
  <c r="J15" i="1"/>
  <c r="L14" i="1"/>
  <c r="K14" i="1"/>
  <c r="J14" i="1"/>
  <c r="O12" i="1"/>
  <c r="L12" i="1"/>
  <c r="Q11" i="1"/>
  <c r="P11" i="1"/>
  <c r="O11" i="1"/>
  <c r="L11" i="1"/>
  <c r="K11" i="1"/>
  <c r="J11" i="1"/>
  <c r="D58" i="1" l="1"/>
  <c r="J13" i="1"/>
  <c r="K13" i="1"/>
  <c r="E58" i="1"/>
  <c r="F58" i="1"/>
  <c r="F41" i="1"/>
  <c r="L13" i="1"/>
  <c r="P12" i="1"/>
  <c r="Q18" i="1"/>
  <c r="P16" i="1"/>
  <c r="P17" i="1"/>
  <c r="O13" i="1"/>
  <c r="Q17" i="1"/>
  <c r="C53" i="1"/>
  <c r="D53" i="1" s="1"/>
  <c r="P13" i="1"/>
  <c r="O18" i="1"/>
  <c r="Q13" i="1"/>
  <c r="P18" i="1"/>
  <c r="C54" i="1"/>
  <c r="D54" i="1" s="1"/>
  <c r="O19" i="1"/>
  <c r="P19" i="1"/>
  <c r="D41" i="1"/>
  <c r="O14" i="1"/>
  <c r="Q19" i="1"/>
  <c r="E41" i="1"/>
  <c r="P14" i="1"/>
  <c r="O20" i="1"/>
  <c r="D57" i="1"/>
  <c r="Q14" i="1"/>
  <c r="P20" i="1"/>
  <c r="E57" i="1"/>
  <c r="Q20" i="1"/>
  <c r="K15" i="1"/>
  <c r="J12" i="1"/>
  <c r="L15" i="1"/>
  <c r="K12" i="1"/>
  <c r="O15" i="1"/>
  <c r="Q12" i="1"/>
  <c r="Q16" i="1"/>
  <c r="O17" i="1"/>
  <c r="F44" i="1" l="1"/>
  <c r="F43" i="1"/>
  <c r="F42" i="1"/>
  <c r="E43" i="1"/>
  <c r="E42" i="1"/>
  <c r="E44" i="1"/>
  <c r="B47" i="1"/>
  <c r="D43" i="1"/>
  <c r="D42" i="1"/>
  <c r="E8" i="1" s="1"/>
  <c r="F8" i="1"/>
  <c r="D8" i="1"/>
  <c r="B8" i="1"/>
  <c r="D44" i="1"/>
</calcChain>
</file>

<file path=xl/sharedStrings.xml><?xml version="1.0" encoding="utf-8"?>
<sst xmlns="http://schemas.openxmlformats.org/spreadsheetml/2006/main" count="99" uniqueCount="78">
  <si>
    <t>Kostenvergleich</t>
  </si>
  <si>
    <t>KOSTENVERGLEICHSRECHNUNG ZUR BEWERTUNG VON HANDLUNGSALTERNATIVEN</t>
  </si>
  <si>
    <t>Beträge in EUR  ·  Bezugsjahr 2026  ·  Beispieldaten frei überschreibbar  ·  Eingaben in dezent hinterlegten Feldern</t>
  </si>
  <si>
    <t>EMPFEHLUNG (GÜNSTIGSTE)</t>
  </si>
  <si>
    <t>KOSTEN / JAHR</t>
  </si>
  <si>
    <t>KOSTEN / STÜCK</t>
  </si>
  <si>
    <t>EINSPARUNG VS. TEUERSTE</t>
  </si>
  <si>
    <t>1</t>
  </si>
  <si>
    <t>ALLGEMEINE ANNAHMEN</t>
  </si>
  <si>
    <t>Menge</t>
  </si>
  <si>
    <t>Geplante Ausbringungsmenge / Jahr</t>
  </si>
  <si>
    <t>Stück</t>
  </si>
  <si>
    <t>identische Vergleichsbasis</t>
  </si>
  <si>
    <t>Fixkosten</t>
  </si>
  <si>
    <t>Kalkulatorischer Zinssatz p. a.</t>
  </si>
  <si>
    <t>%</t>
  </si>
  <si>
    <t>Zinsen auf gebundenes Kapital</t>
  </si>
  <si>
    <t>Variable Kosten</t>
  </si>
  <si>
    <t>Betrachtungszeitraum</t>
  </si>
  <si>
    <t>Jahre</t>
  </si>
  <si>
    <t>Horizont der Hochrechnung</t>
  </si>
  <si>
    <t>Kalk. Abschreibung</t>
  </si>
  <si>
    <t>Kalk. Zinsen</t>
  </si>
  <si>
    <t>2</t>
  </si>
  <si>
    <t>VERGLEICH DER ALTERNATIVEN</t>
  </si>
  <si>
    <t>Position</t>
  </si>
  <si>
    <t>Einheit</t>
  </si>
  <si>
    <t>Option A</t>
  </si>
  <si>
    <t>Option B</t>
  </si>
  <si>
    <t>Option C</t>
  </si>
  <si>
    <t>Kurzbeschreibung</t>
  </si>
  <si>
    <t>Geringe Investition</t>
  </si>
  <si>
    <t>Mittlere Investition</t>
  </si>
  <si>
    <t>Hohe Investition</t>
  </si>
  <si>
    <t>Investition</t>
  </si>
  <si>
    <t xml:space="preserve">    Anschaffungswert</t>
  </si>
  <si>
    <t>€</t>
  </si>
  <si>
    <t xml:space="preserve">    Restwert / Liquidationserlös</t>
  </si>
  <si>
    <t xml:space="preserve">    Nutzungsdauer</t>
  </si>
  <si>
    <t>Kalkulatorische Kosten pro Jahr</t>
  </si>
  <si>
    <t xml:space="preserve">    Kalk. Abschreibung</t>
  </si>
  <si>
    <t>€/Jahr</t>
  </si>
  <si>
    <t xml:space="preserve">    Kalk. Zinsen</t>
  </si>
  <si>
    <t>Fixkosten pro Jahr</t>
  </si>
  <si>
    <t xml:space="preserve">    Personalkosten (fix)</t>
  </si>
  <si>
    <t xml:space="preserve">    Wartung / Instandhaltung</t>
  </si>
  <si>
    <t xml:space="preserve">    Versicherung</t>
  </si>
  <si>
    <t xml:space="preserve">    Raum / Miete</t>
  </si>
  <si>
    <t xml:space="preserve">    Sonstige Fixkosten</t>
  </si>
  <si>
    <t>Summe Fixkosten</t>
  </si>
  <si>
    <t>Variable Kosten je Stück</t>
  </si>
  <si>
    <t xml:space="preserve">    Material / Verbrauch</t>
  </si>
  <si>
    <t>€/Stück</t>
  </si>
  <si>
    <t xml:space="preserve">    Energie</t>
  </si>
  <si>
    <t xml:space="preserve">    Sonstige variable Kosten</t>
  </si>
  <si>
    <t>Variable Kosten pro Jahr</t>
  </si>
  <si>
    <t>3</t>
  </si>
  <si>
    <t>ERGEBNIS</t>
  </si>
  <si>
    <t>Gesamtkosten pro Jahr</t>
  </si>
  <si>
    <t>Kosten pro Stück</t>
  </si>
  <si>
    <t>Gesamtkosten im Betrachtungszeitraum</t>
  </si>
  <si>
    <t>Rangfolge (1 = günstigste)</t>
  </si>
  <si>
    <t>Rang</t>
  </si>
  <si>
    <t>4</t>
  </si>
  <si>
    <t>AUSWERTUNG &amp; EMPFEHLUNG</t>
  </si>
  <si>
    <t>5</t>
  </si>
  <si>
    <t>KRITISCHE MENGE (BREAK-EVEN)</t>
  </si>
  <si>
    <t>Menge, bei der zwei Varianten gleich teuer sind. Darunter ist die fixkostenärmere Variante günstiger, darüber die mit den geringeren variablen Stückkosten.</t>
  </si>
  <si>
    <t>Variantenpaar</t>
  </si>
  <si>
    <t>Krit. Menge</t>
  </si>
  <si>
    <t>Bedeutung</t>
  </si>
  <si>
    <t>Option A ↔ Option B</t>
  </si>
  <si>
    <t>Option A ↔ Option C</t>
  </si>
  <si>
    <t>Option B ↔ Option C</t>
  </si>
  <si>
    <t>Kostenart</t>
  </si>
  <si>
    <t>6</t>
  </si>
  <si>
    <t>GRAFISCHE AUSWERTUNG</t>
  </si>
  <si>
    <t>Hinweis: Die Kostenvergleichsrechnung betrachtet ausschließlich Kosten. Qualitative Faktoren (Qualität, Lieferzeit, Risiko, Flexibilität) sollten ergänzend bewertet werden.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</si>
</sst>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 €&quot;"/>
    <numFmt numFmtId="165" formatCode="#,##0.00&quot; €&quot;"/>
    <numFmt numFmtId="166" formatCode="0.0%"/>
    <numFmt numFmtId="167" formatCode="#,##0&quot; Stk&quot;"/>
  </numFmts>
  <fonts count="26" x14ac:knownFonts="1">
    <font>
      <sz val="11"/>
      <color theme="1"/>
      <name val="Calibri"/>
      <family val="2"/>
      <charset val="1"/>
    </font>
    <font>
      <b/>
      <sz val="26"/>
      <color rgb="FF2B2F33"/>
      <name val="Calibri"/>
      <charset val="1"/>
    </font>
    <font>
      <sz val="9.5"/>
      <color rgb="FF3E5C76"/>
      <name val="Calibri"/>
      <charset val="1"/>
    </font>
    <font>
      <i/>
      <sz val="9"/>
      <color rgb="FF6B7378"/>
      <name val="Calibri"/>
      <charset val="1"/>
    </font>
    <font>
      <b/>
      <sz val="8.5"/>
      <color rgb="FF6B7378"/>
      <name val="Calibri"/>
      <charset val="1"/>
    </font>
    <font>
      <b/>
      <sz val="14"/>
      <color rgb="FF2F6B46"/>
      <name val="Calibri"/>
      <charset val="1"/>
    </font>
    <font>
      <b/>
      <sz val="13"/>
      <color rgb="FF2B2F33"/>
      <name val="Calibri"/>
      <charset val="1"/>
    </font>
    <font>
      <b/>
      <sz val="13"/>
      <color rgb="FF3E5C76"/>
      <name val="Calibri"/>
      <charset val="1"/>
    </font>
    <font>
      <sz val="11"/>
      <color rgb="FF23272B"/>
      <name val="Calibri"/>
      <charset val="1"/>
    </font>
    <font>
      <b/>
      <sz val="10"/>
      <color rgb="FFFFFFFF"/>
      <name val="Calibri"/>
      <charset val="1"/>
    </font>
    <font>
      <b/>
      <sz val="10.5"/>
      <color rgb="FF2B2F33"/>
      <name val="Calibri"/>
      <charset val="1"/>
    </font>
    <font>
      <sz val="9"/>
      <color rgb="FF23272B"/>
      <name val="Calibri"/>
      <charset val="1"/>
    </font>
    <font>
      <sz val="9.5"/>
      <color rgb="FF6B7378"/>
      <name val="Calibri"/>
      <charset val="1"/>
    </font>
    <font>
      <i/>
      <sz val="9.5"/>
      <color rgb="FF6B7378"/>
      <name val="Calibri"/>
      <charset val="1"/>
    </font>
    <font>
      <b/>
      <sz val="11"/>
      <color rgb="FFFFFFFF"/>
      <name val="Calibri"/>
      <charset val="1"/>
    </font>
    <font>
      <b/>
      <sz val="11.5"/>
      <color rgb="FFFFFFFF"/>
      <name val="Calibri"/>
      <charset val="1"/>
    </font>
    <font>
      <i/>
      <sz val="9.5"/>
      <color rgb="FF23272B"/>
      <name val="Calibri"/>
      <charset val="1"/>
    </font>
    <font>
      <b/>
      <sz val="10"/>
      <color rgb="FF3E5C76"/>
      <name val="Calibri"/>
      <charset val="1"/>
    </font>
    <font>
      <b/>
      <sz val="11"/>
      <color rgb="FF23272B"/>
      <name val="Calibri"/>
      <charset val="1"/>
    </font>
    <font>
      <b/>
      <sz val="11.5"/>
      <color rgb="FF23272B"/>
      <name val="Calibri"/>
      <charset val="1"/>
    </font>
    <font>
      <b/>
      <sz val="12"/>
      <color rgb="FF23272B"/>
      <name val="Calibri"/>
      <charset val="1"/>
    </font>
    <font>
      <sz val="10.5"/>
      <color rgb="FF23272B"/>
      <name val="Calibri"/>
      <charset val="1"/>
    </font>
    <font>
      <b/>
      <sz val="9.5"/>
      <color rgb="FFFFFFFF"/>
      <name val="Calibri"/>
      <charset val="1"/>
    </font>
    <font>
      <sz val="10"/>
      <color rgb="FF23272B"/>
      <name val="Calibri"/>
      <charset val="1"/>
    </font>
    <font>
      <b/>
      <sz val="11"/>
      <color rgb="FF3E5C76"/>
      <name val="Calibri"/>
      <charset val="1"/>
    </font>
    <font>
      <sz val="9.5"/>
      <color rgb="FF23272B"/>
      <name val="Calibri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AFBFB"/>
      </patternFill>
    </fill>
    <fill>
      <patternFill patternType="solid">
        <fgColor rgb="FF3E5C76"/>
        <bgColor rgb="FF2F6B46"/>
      </patternFill>
    </fill>
    <fill>
      <patternFill patternType="solid">
        <fgColor rgb="FFEEF1F4"/>
        <bgColor rgb="FFE9F2EC"/>
      </patternFill>
    </fill>
    <fill>
      <patternFill patternType="solid">
        <fgColor rgb="FF2B2F33"/>
        <bgColor rgb="FF23272B"/>
      </patternFill>
    </fill>
    <fill>
      <patternFill patternType="solid">
        <fgColor rgb="FFF4F5F6"/>
        <bgColor rgb="FFEEF1F4"/>
      </patternFill>
    </fill>
    <fill>
      <patternFill patternType="solid">
        <fgColor rgb="FFFAFBFB"/>
        <bgColor rgb="FFFFFFFF"/>
      </patternFill>
    </fill>
  </fills>
  <borders count="8">
    <border>
      <left/>
      <right/>
      <top/>
      <bottom/>
      <diagonal/>
    </border>
    <border>
      <left/>
      <right/>
      <top/>
      <bottom style="medium">
        <color rgb="FF3E5C76"/>
      </bottom>
      <diagonal/>
    </border>
    <border>
      <left style="thin">
        <color rgb="FFDCE0E3"/>
      </left>
      <right style="thin">
        <color rgb="FFDCE0E3"/>
      </right>
      <top style="medium">
        <color rgb="FF3E5C76"/>
      </top>
      <bottom/>
      <diagonal/>
    </border>
    <border>
      <left style="thin">
        <color rgb="FFDCE0E3"/>
      </left>
      <right style="thin">
        <color rgb="FFDCE0E3"/>
      </right>
      <top/>
      <bottom/>
      <diagonal/>
    </border>
    <border>
      <left style="thin">
        <color rgb="FFDCE0E3"/>
      </left>
      <right style="thin">
        <color rgb="FFDCE0E3"/>
      </right>
      <top/>
      <bottom style="thin">
        <color rgb="FFDCE0E3"/>
      </bottom>
      <diagonal/>
    </border>
    <border>
      <left style="thin">
        <color rgb="FFDCE0E3"/>
      </left>
      <right style="thin">
        <color rgb="FFDCE0E3"/>
      </right>
      <top style="thin">
        <color rgb="FFDCE0E3"/>
      </top>
      <bottom style="thin">
        <color rgb="FFDCE0E3"/>
      </bottom>
      <diagonal/>
    </border>
    <border>
      <left style="thin">
        <color rgb="FFDCE0E3"/>
      </left>
      <right/>
      <top style="thin">
        <color rgb="FFDCE0E3"/>
      </top>
      <bottom style="thin">
        <color rgb="FFDCE0E3"/>
      </bottom>
      <diagonal/>
    </border>
    <border>
      <left style="thin">
        <color rgb="FFDCE0E3"/>
      </left>
      <right style="thin">
        <color rgb="FFDCE0E3"/>
      </right>
      <top style="medium">
        <color rgb="FF2B2F33"/>
      </top>
      <bottom style="medium">
        <color rgb="FF2B2F33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0" xfId="0" applyFont="1" applyAlignment="1">
      <alignment horizontal="left" vertical="center" wrapText="1"/>
    </xf>
    <xf numFmtId="0" fontId="22" fillId="3" borderId="6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21" fillId="7" borderId="6" xfId="0" applyFont="1" applyFill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/>
    </xf>
    <xf numFmtId="3" fontId="13" fillId="4" borderId="5" xfId="0" applyNumberFormat="1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1" xfId="0" applyBorder="1"/>
    <xf numFmtId="0" fontId="4" fillId="2" borderId="2" xfId="0" applyFont="1" applyFill="1" applyBorder="1" applyAlignment="1">
      <alignment horizontal="left" vertical="center"/>
    </xf>
    <xf numFmtId="164" fontId="6" fillId="2" borderId="3" xfId="0" applyNumberFormat="1" applyFont="1" applyFill="1" applyBorder="1" applyAlignment="1">
      <alignment horizontal="left" vertical="center"/>
    </xf>
    <xf numFmtId="165" fontId="6" fillId="2" borderId="3" xfId="0" applyNumberFormat="1" applyFont="1" applyFill="1" applyBorder="1" applyAlignment="1">
      <alignment horizontal="left" vertical="center"/>
    </xf>
    <xf numFmtId="166" fontId="7" fillId="2" borderId="3" xfId="0" applyNumberFormat="1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3" fontId="8" fillId="4" borderId="5" xfId="0" applyNumberFormat="1" applyFont="1" applyFill="1" applyBorder="1" applyAlignment="1">
      <alignment horizontal="center" vertical="center"/>
    </xf>
    <xf numFmtId="164" fontId="8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left" vertical="center"/>
    </xf>
    <xf numFmtId="166" fontId="8" fillId="4" borderId="5" xfId="0" applyNumberFormat="1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left" vertical="center"/>
    </xf>
    <xf numFmtId="0" fontId="14" fillId="5" borderId="5" xfId="0" applyFont="1" applyFill="1" applyBorder="1" applyAlignment="1">
      <alignment horizontal="center" vertical="center"/>
    </xf>
    <xf numFmtId="0" fontId="15" fillId="5" borderId="5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left" vertical="center"/>
    </xf>
    <xf numFmtId="0" fontId="16" fillId="4" borderId="5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left" vertical="center"/>
    </xf>
    <xf numFmtId="0" fontId="8" fillId="6" borderId="5" xfId="0" applyFont="1" applyFill="1" applyBorder="1" applyAlignment="1">
      <alignment horizontal="left" vertical="center"/>
    </xf>
    <xf numFmtId="164" fontId="8" fillId="4" borderId="5" xfId="0" applyNumberFormat="1" applyFont="1" applyFill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0" fontId="18" fillId="6" borderId="5" xfId="0" applyFont="1" applyFill="1" applyBorder="1" applyAlignment="1">
      <alignment horizontal="left" vertical="center"/>
    </xf>
    <xf numFmtId="0" fontId="12" fillId="6" borderId="5" xfId="0" applyFont="1" applyFill="1" applyBorder="1" applyAlignment="1">
      <alignment horizontal="center" vertical="center"/>
    </xf>
    <xf numFmtId="164" fontId="18" fillId="6" borderId="5" xfId="0" applyNumberFormat="1" applyFont="1" applyFill="1" applyBorder="1" applyAlignment="1">
      <alignment horizontal="center" vertical="center"/>
    </xf>
    <xf numFmtId="165" fontId="8" fillId="4" borderId="5" xfId="0" applyNumberFormat="1" applyFont="1" applyFill="1" applyBorder="1" applyAlignment="1">
      <alignment horizontal="center" vertical="center"/>
    </xf>
    <xf numFmtId="165" fontId="18" fillId="6" borderId="5" xfId="0" applyNumberFormat="1" applyFont="1" applyFill="1" applyBorder="1" applyAlignment="1">
      <alignment horizontal="center" vertical="center"/>
    </xf>
    <xf numFmtId="0" fontId="19" fillId="0" borderId="7" xfId="0" applyFont="1" applyBorder="1" applyAlignment="1">
      <alignment horizontal="left" vertical="center"/>
    </xf>
    <xf numFmtId="0" fontId="12" fillId="0" borderId="7" xfId="0" applyFont="1" applyBorder="1" applyAlignment="1">
      <alignment horizontal="center" vertical="center"/>
    </xf>
    <xf numFmtId="164" fontId="20" fillId="0" borderId="7" xfId="0" applyNumberFormat="1" applyFont="1" applyBorder="1" applyAlignment="1">
      <alignment horizontal="center" vertical="center"/>
    </xf>
    <xf numFmtId="0" fontId="18" fillId="0" borderId="5" xfId="0" applyFont="1" applyBorder="1" applyAlignment="1">
      <alignment horizontal="left" vertical="center"/>
    </xf>
    <xf numFmtId="165" fontId="18" fillId="0" borderId="5" xfId="0" applyNumberFormat="1" applyFont="1" applyBorder="1" applyAlignment="1">
      <alignment horizontal="center" vertical="center"/>
    </xf>
    <xf numFmtId="3" fontId="18" fillId="0" borderId="5" xfId="0" applyNumberFormat="1" applyFont="1" applyBorder="1" applyAlignment="1">
      <alignment horizontal="center" vertical="center"/>
    </xf>
    <xf numFmtId="0" fontId="22" fillId="3" borderId="5" xfId="0" applyFont="1" applyFill="1" applyBorder="1" applyAlignment="1">
      <alignment horizontal="left" vertical="center"/>
    </xf>
    <xf numFmtId="0" fontId="22" fillId="3" borderId="5" xfId="0" applyFont="1" applyFill="1" applyBorder="1" applyAlignment="1">
      <alignment horizontal="center" vertical="center"/>
    </xf>
    <xf numFmtId="0" fontId="23" fillId="0" borderId="5" xfId="0" applyFont="1" applyBorder="1" applyAlignment="1">
      <alignment horizontal="left" vertical="center"/>
    </xf>
    <xf numFmtId="167" fontId="24" fillId="0" borderId="5" xfId="0" applyNumberFormat="1" applyFont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/>
    </xf>
    <xf numFmtId="0" fontId="25" fillId="7" borderId="5" xfId="0" applyFont="1" applyFill="1" applyBorder="1" applyAlignment="1">
      <alignment horizontal="left" vertical="center"/>
    </xf>
    <xf numFmtId="0" fontId="8" fillId="7" borderId="5" xfId="0" applyFont="1" applyFill="1" applyBorder="1" applyAlignment="1">
      <alignment horizontal="left" vertical="center"/>
    </xf>
    <xf numFmtId="164" fontId="8" fillId="7" borderId="5" xfId="0" applyNumberFormat="1" applyFont="1" applyFill="1" applyBorder="1" applyAlignment="1">
      <alignment horizontal="center" vertical="center"/>
    </xf>
  </cellXfs>
  <cellStyles count="1">
    <cellStyle name="Standard" xfId="0" builtinId="0"/>
  </cellStyles>
  <dxfs count="3">
    <dxf>
      <font>
        <b/>
        <color rgb="FF2F6B46"/>
        <name val="Calibri"/>
        <charset val="1"/>
      </font>
      <fill>
        <patternFill>
          <bgColor rgb="FFE9F2EC"/>
        </patternFill>
      </fill>
    </dxf>
    <dxf>
      <font>
        <b/>
        <sz val="12"/>
        <color rgb="FF2F6B46"/>
        <name val="Calibri"/>
        <charset val="1"/>
      </font>
      <fill>
        <patternFill>
          <bgColor rgb="FFE9F2EC"/>
        </patternFill>
      </fill>
    </dxf>
    <dxf>
      <font>
        <b/>
        <sz val="12"/>
        <color rgb="FF2F6B46"/>
        <name val="Calibri"/>
        <charset val="1"/>
      </font>
      <fill>
        <patternFill>
          <bgColor rgb="FFE9F2EC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F6B46"/>
      <rgbColor rgb="FFC2CFD8"/>
      <rgbColor rgb="FF878787"/>
      <rgbColor rgb="FF7B93A6"/>
      <rgbColor rgb="FF993366"/>
      <rgbColor rgb="FFFAFBFB"/>
      <rgbColor rgb="FFE9F2EC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3E5C76"/>
      <rgbColor rgb="FF0000FF"/>
      <rgbColor rgb="FF00CCFF"/>
      <rgbColor rgb="FFEEF1F4"/>
      <rgbColor rgb="FFDCE0E3"/>
      <rgbColor rgb="FFF4F5F6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7378"/>
      <rgbColor rgb="FF9AA4AB"/>
      <rgbColor rgb="FF003366"/>
      <rgbColor rgb="FF339966"/>
      <rgbColor rgb="FF003300"/>
      <rgbColor rgb="FF23272B"/>
      <rgbColor rgb="FF993300"/>
      <rgbColor rgb="FF993366"/>
      <rgbColor rgb="FF2B3F52"/>
      <rgbColor rgb="FF2B2F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Kostenstruktur pro Jahr (€)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Kostenvergleich!$I$12</c:f>
              <c:strCache>
                <c:ptCount val="1"/>
                <c:pt idx="0">
                  <c:v>Fixkosten</c:v>
                </c:pt>
              </c:strCache>
            </c:strRef>
          </c:tx>
          <c:spPr>
            <a:solidFill>
              <a:srgbClr val="2B3F52"/>
            </a:solidFill>
            <a:ln w="0">
              <a:solidFill>
                <a:srgbClr val="FFFFFF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Kostenvergleich!$J$11:$L$11</c:f>
              <c:strCache>
                <c:ptCount val="3"/>
                <c:pt idx="0">
                  <c:v>Option A</c:v>
                </c:pt>
                <c:pt idx="1">
                  <c:v>Option B</c:v>
                </c:pt>
                <c:pt idx="2">
                  <c:v>Option C</c:v>
                </c:pt>
              </c:strCache>
            </c:strRef>
          </c:cat>
          <c:val>
            <c:numRef>
              <c:f>Kostenvergleich!$J$12:$L$12</c:f>
              <c:numCache>
                <c:formatCode>#,##0" €"</c:formatCode>
                <c:ptCount val="3"/>
                <c:pt idx="0">
                  <c:v>16400</c:v>
                </c:pt>
                <c:pt idx="1">
                  <c:v>17000</c:v>
                </c:pt>
                <c:pt idx="2">
                  <c:v>17800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AE-4FB0-A3D2-90EEFFF3D45C}"/>
            </c:ext>
          </c:extLst>
        </c:ser>
        <c:ser>
          <c:idx val="1"/>
          <c:order val="1"/>
          <c:tx>
            <c:strRef>
              <c:f>Kostenvergleich!$I$13</c:f>
              <c:strCache>
                <c:ptCount val="1"/>
                <c:pt idx="0">
                  <c:v>Variable Kosten</c:v>
                </c:pt>
              </c:strCache>
            </c:strRef>
          </c:tx>
          <c:spPr>
            <a:solidFill>
              <a:srgbClr val="3E5C76"/>
            </a:solidFill>
            <a:ln w="0">
              <a:solidFill>
                <a:srgbClr val="FFFFFF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Kostenvergleich!$J$11:$L$11</c:f>
              <c:strCache>
                <c:ptCount val="3"/>
                <c:pt idx="0">
                  <c:v>Option A</c:v>
                </c:pt>
                <c:pt idx="1">
                  <c:v>Option B</c:v>
                </c:pt>
                <c:pt idx="2">
                  <c:v>Option C</c:v>
                </c:pt>
              </c:strCache>
            </c:strRef>
          </c:cat>
          <c:val>
            <c:numRef>
              <c:f>Kostenvergleich!$J$13:$L$13</c:f>
              <c:numCache>
                <c:formatCode>#,##0" €"</c:formatCode>
                <c:ptCount val="3"/>
                <c:pt idx="0">
                  <c:v>21699.999999999996</c:v>
                </c:pt>
                <c:pt idx="1">
                  <c:v>14700</c:v>
                </c:pt>
                <c:pt idx="2">
                  <c:v>10150.000000000002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AE-4FB0-A3D2-90EEFFF3D45C}"/>
            </c:ext>
          </c:extLst>
        </c:ser>
        <c:ser>
          <c:idx val="2"/>
          <c:order val="2"/>
          <c:tx>
            <c:strRef>
              <c:f>Kostenvergleich!$I$14</c:f>
              <c:strCache>
                <c:ptCount val="1"/>
                <c:pt idx="0">
                  <c:v>Kalk. Abschreibung</c:v>
                </c:pt>
              </c:strCache>
            </c:strRef>
          </c:tx>
          <c:spPr>
            <a:solidFill>
              <a:srgbClr val="7B93A6"/>
            </a:solidFill>
            <a:ln w="0">
              <a:solidFill>
                <a:srgbClr val="FFFFFF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Kostenvergleich!$J$11:$L$11</c:f>
              <c:strCache>
                <c:ptCount val="3"/>
                <c:pt idx="0">
                  <c:v>Option A</c:v>
                </c:pt>
                <c:pt idx="1">
                  <c:v>Option B</c:v>
                </c:pt>
                <c:pt idx="2">
                  <c:v>Option C</c:v>
                </c:pt>
              </c:strCache>
            </c:strRef>
          </c:cat>
          <c:val>
            <c:numRef>
              <c:f>Kostenvergleich!$J$14:$L$14</c:f>
              <c:numCache>
                <c:formatCode>#,##0" €"</c:formatCode>
                <c:ptCount val="3"/>
                <c:pt idx="0">
                  <c:v>5600</c:v>
                </c:pt>
                <c:pt idx="1">
                  <c:v>8000</c:v>
                </c:pt>
                <c:pt idx="2">
                  <c:v>11875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AE-4FB0-A3D2-90EEFFF3D45C}"/>
            </c:ext>
          </c:extLst>
        </c:ser>
        <c:ser>
          <c:idx val="3"/>
          <c:order val="3"/>
          <c:tx>
            <c:strRef>
              <c:f>Kostenvergleich!$I$15</c:f>
              <c:strCache>
                <c:ptCount val="1"/>
                <c:pt idx="0">
                  <c:v>Kalk. Zinsen</c:v>
                </c:pt>
              </c:strCache>
            </c:strRef>
          </c:tx>
          <c:spPr>
            <a:solidFill>
              <a:srgbClr val="C2CFD8"/>
            </a:solidFill>
            <a:ln w="0">
              <a:solidFill>
                <a:srgbClr val="FFFFFF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Kostenvergleich!$J$11:$L$11</c:f>
              <c:strCache>
                <c:ptCount val="3"/>
                <c:pt idx="0">
                  <c:v>Option A</c:v>
                </c:pt>
                <c:pt idx="1">
                  <c:v>Option B</c:v>
                </c:pt>
                <c:pt idx="2">
                  <c:v>Option C</c:v>
                </c:pt>
              </c:strCache>
            </c:strRef>
          </c:cat>
          <c:val>
            <c:numRef>
              <c:f>Kostenvergleich!$J$15:$L$15</c:f>
              <c:numCache>
                <c:formatCode>#,##0" €"</c:formatCode>
                <c:ptCount val="3"/>
                <c:pt idx="0">
                  <c:v>960</c:v>
                </c:pt>
                <c:pt idx="1">
                  <c:v>2280</c:v>
                </c:pt>
                <c:pt idx="2">
                  <c:v>3750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3AE-4FB0-A3D2-90EEFFF3D4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56767215"/>
        <c:axId val="60538164"/>
      </c:barChart>
      <c:catAx>
        <c:axId val="567672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60538164"/>
        <c:crosses val="autoZero"/>
        <c:auto val="1"/>
        <c:lblAlgn val="ctr"/>
        <c:lblOffset val="100"/>
        <c:noMultiLvlLbl val="0"/>
      </c:catAx>
      <c:valAx>
        <c:axId val="6053816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56767215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de-DE"/>
        </a:p>
      </c:txPr>
    </c:legend>
    <c:plotVisOnly val="0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Gesamtkosten nach Ausbringungsmenge (€)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Kostenvergleich!$O$11</c:f>
              <c:strCache>
                <c:ptCount val="1"/>
                <c:pt idx="0">
                  <c:v>Option A</c:v>
                </c:pt>
              </c:strCache>
            </c:strRef>
          </c:tx>
          <c:spPr>
            <a:ln w="25920">
              <a:solidFill>
                <a:srgbClr val="3E5C76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Kostenvergleich!$N$12:$N$20</c:f>
              <c:numCache>
                <c:formatCode>#,##0</c:formatCode>
                <c:ptCount val="9"/>
                <c:pt idx="0">
                  <c:v>0</c:v>
                </c:pt>
                <c:pt idx="1">
                  <c:v>1500</c:v>
                </c:pt>
                <c:pt idx="2">
                  <c:v>3000</c:v>
                </c:pt>
                <c:pt idx="3">
                  <c:v>4500</c:v>
                </c:pt>
                <c:pt idx="4">
                  <c:v>6000</c:v>
                </c:pt>
                <c:pt idx="5">
                  <c:v>7500</c:v>
                </c:pt>
                <c:pt idx="6">
                  <c:v>9000</c:v>
                </c:pt>
                <c:pt idx="7">
                  <c:v>10500</c:v>
                </c:pt>
                <c:pt idx="8">
                  <c:v>12000</c:v>
                </c:pt>
              </c:numCache>
            </c:numRef>
          </c:cat>
          <c:val>
            <c:numRef>
              <c:f>Kostenvergleich!$O$12:$O$20</c:f>
              <c:numCache>
                <c:formatCode>#,##0</c:formatCode>
                <c:ptCount val="9"/>
                <c:pt idx="0">
                  <c:v>22960</c:v>
                </c:pt>
                <c:pt idx="1">
                  <c:v>27610</c:v>
                </c:pt>
                <c:pt idx="2">
                  <c:v>32260</c:v>
                </c:pt>
                <c:pt idx="3">
                  <c:v>36910</c:v>
                </c:pt>
                <c:pt idx="4">
                  <c:v>41560</c:v>
                </c:pt>
                <c:pt idx="5">
                  <c:v>46210</c:v>
                </c:pt>
                <c:pt idx="6">
                  <c:v>50860</c:v>
                </c:pt>
                <c:pt idx="7">
                  <c:v>55510</c:v>
                </c:pt>
                <c:pt idx="8">
                  <c:v>60159.999999999993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82-4D76-977E-07BE4E0D75FB}"/>
            </c:ext>
          </c:extLst>
        </c:ser>
        <c:ser>
          <c:idx val="1"/>
          <c:order val="1"/>
          <c:tx>
            <c:strRef>
              <c:f>Kostenvergleich!$P$11</c:f>
              <c:strCache>
                <c:ptCount val="1"/>
                <c:pt idx="0">
                  <c:v>Option B</c:v>
                </c:pt>
              </c:strCache>
            </c:strRef>
          </c:tx>
          <c:spPr>
            <a:ln w="25920">
              <a:solidFill>
                <a:srgbClr val="9AA4AB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Kostenvergleich!$N$12:$N$20</c:f>
              <c:numCache>
                <c:formatCode>#,##0</c:formatCode>
                <c:ptCount val="9"/>
                <c:pt idx="0">
                  <c:v>0</c:v>
                </c:pt>
                <c:pt idx="1">
                  <c:v>1500</c:v>
                </c:pt>
                <c:pt idx="2">
                  <c:v>3000</c:v>
                </c:pt>
                <c:pt idx="3">
                  <c:v>4500</c:v>
                </c:pt>
                <c:pt idx="4">
                  <c:v>6000</c:v>
                </c:pt>
                <c:pt idx="5">
                  <c:v>7500</c:v>
                </c:pt>
                <c:pt idx="6">
                  <c:v>9000</c:v>
                </c:pt>
                <c:pt idx="7">
                  <c:v>10500</c:v>
                </c:pt>
                <c:pt idx="8">
                  <c:v>12000</c:v>
                </c:pt>
              </c:numCache>
            </c:numRef>
          </c:cat>
          <c:val>
            <c:numRef>
              <c:f>Kostenvergleich!$P$12:$P$20</c:f>
              <c:numCache>
                <c:formatCode>#,##0</c:formatCode>
                <c:ptCount val="9"/>
                <c:pt idx="0">
                  <c:v>27280</c:v>
                </c:pt>
                <c:pt idx="1">
                  <c:v>30430</c:v>
                </c:pt>
                <c:pt idx="2">
                  <c:v>33580</c:v>
                </c:pt>
                <c:pt idx="3">
                  <c:v>36730</c:v>
                </c:pt>
                <c:pt idx="4">
                  <c:v>39880</c:v>
                </c:pt>
                <c:pt idx="5">
                  <c:v>43030</c:v>
                </c:pt>
                <c:pt idx="6">
                  <c:v>46180</c:v>
                </c:pt>
                <c:pt idx="7">
                  <c:v>49330</c:v>
                </c:pt>
                <c:pt idx="8">
                  <c:v>52480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82-4D76-977E-07BE4E0D75FB}"/>
            </c:ext>
          </c:extLst>
        </c:ser>
        <c:ser>
          <c:idx val="2"/>
          <c:order val="2"/>
          <c:tx>
            <c:strRef>
              <c:f>Kostenvergleich!$Q$11</c:f>
              <c:strCache>
                <c:ptCount val="1"/>
                <c:pt idx="0">
                  <c:v>Option C</c:v>
                </c:pt>
              </c:strCache>
            </c:strRef>
          </c:tx>
          <c:spPr>
            <a:ln w="25920">
              <a:solidFill>
                <a:srgbClr val="2F6B46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Kostenvergleich!$N$12:$N$20</c:f>
              <c:numCache>
                <c:formatCode>#,##0</c:formatCode>
                <c:ptCount val="9"/>
                <c:pt idx="0">
                  <c:v>0</c:v>
                </c:pt>
                <c:pt idx="1">
                  <c:v>1500</c:v>
                </c:pt>
                <c:pt idx="2">
                  <c:v>3000</c:v>
                </c:pt>
                <c:pt idx="3">
                  <c:v>4500</c:v>
                </c:pt>
                <c:pt idx="4">
                  <c:v>6000</c:v>
                </c:pt>
                <c:pt idx="5">
                  <c:v>7500</c:v>
                </c:pt>
                <c:pt idx="6">
                  <c:v>9000</c:v>
                </c:pt>
                <c:pt idx="7">
                  <c:v>10500</c:v>
                </c:pt>
                <c:pt idx="8">
                  <c:v>12000</c:v>
                </c:pt>
              </c:numCache>
            </c:numRef>
          </c:cat>
          <c:val>
            <c:numRef>
              <c:f>Kostenvergleich!$Q$12:$Q$20</c:f>
              <c:numCache>
                <c:formatCode>#,##0</c:formatCode>
                <c:ptCount val="9"/>
                <c:pt idx="0">
                  <c:v>33425</c:v>
                </c:pt>
                <c:pt idx="1">
                  <c:v>35600</c:v>
                </c:pt>
                <c:pt idx="2">
                  <c:v>37775</c:v>
                </c:pt>
                <c:pt idx="3">
                  <c:v>39950</c:v>
                </c:pt>
                <c:pt idx="4">
                  <c:v>42125</c:v>
                </c:pt>
                <c:pt idx="5">
                  <c:v>44300</c:v>
                </c:pt>
                <c:pt idx="6">
                  <c:v>46475</c:v>
                </c:pt>
                <c:pt idx="7">
                  <c:v>48650</c:v>
                </c:pt>
                <c:pt idx="8">
                  <c:v>50825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82-4D76-977E-07BE4E0D7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64580008"/>
        <c:axId val="60247285"/>
      </c:lineChart>
      <c:catAx>
        <c:axId val="6458000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Stück/Jahr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60247285"/>
        <c:crosses val="autoZero"/>
        <c:auto val="1"/>
        <c:lblAlgn val="ctr"/>
        <c:lblOffset val="100"/>
        <c:noMultiLvlLbl val="0"/>
      </c:catAx>
      <c:valAx>
        <c:axId val="60247285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€/Jahr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64580008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de-DE"/>
        </a:p>
      </c:txPr>
    </c:legend>
    <c:plotVisOnly val="0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62</xdr:row>
      <xdr:rowOff>0</xdr:rowOff>
    </xdr:from>
    <xdr:to>
      <xdr:col>5</xdr:col>
      <xdr:colOff>370440</xdr:colOff>
      <xdr:row>76</xdr:row>
      <xdr:rowOff>32760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78</xdr:row>
      <xdr:rowOff>0</xdr:rowOff>
    </xdr:from>
    <xdr:to>
      <xdr:col>5</xdr:col>
      <xdr:colOff>370440</xdr:colOff>
      <xdr:row>92</xdr:row>
      <xdr:rowOff>32760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E5C76"/>
    <pageSetUpPr fitToPage="1"/>
  </sheetPr>
  <dimension ref="B1:Q96"/>
  <sheetViews>
    <sheetView showGridLines="0" tabSelected="1" zoomScaleNormal="100" workbookViewId="0">
      <pane ySplit="10" topLeftCell="A11" activePane="bottomLeft" state="frozen"/>
      <selection pane="bottomLeft" activeCell="AF28" sqref="AF28"/>
    </sheetView>
  </sheetViews>
  <sheetFormatPr baseColWidth="10" defaultColWidth="8.7109375" defaultRowHeight="15" x14ac:dyDescent="0.25"/>
  <cols>
    <col min="1" max="1" width="0.7109375" customWidth="1"/>
    <col min="2" max="2" width="35" customWidth="1"/>
    <col min="3" max="3" width="11" customWidth="1"/>
    <col min="4" max="6" width="16.42578125" customWidth="1"/>
    <col min="7" max="7" width="2.42578125" customWidth="1"/>
    <col min="9" max="17" width="13" hidden="1" customWidth="1"/>
  </cols>
  <sheetData>
    <row r="1" spans="2:17" ht="9.75" customHeight="1" x14ac:dyDescent="0.25"/>
    <row r="2" spans="2:17" ht="33.75" x14ac:dyDescent="0.25">
      <c r="B2" s="13" t="s">
        <v>0</v>
      </c>
      <c r="C2" s="13"/>
      <c r="D2" s="13"/>
      <c r="E2" s="13"/>
      <c r="F2" s="13"/>
    </row>
    <row r="3" spans="2:17" ht="15.75" customHeight="1" x14ac:dyDescent="0.25">
      <c r="B3" s="12" t="s">
        <v>1</v>
      </c>
      <c r="C3" s="12"/>
      <c r="D3" s="12"/>
      <c r="E3" s="12"/>
      <c r="F3" s="12"/>
    </row>
    <row r="4" spans="2:17" ht="3.75" customHeight="1" x14ac:dyDescent="0.25">
      <c r="B4" s="14"/>
      <c r="C4" s="14"/>
      <c r="D4" s="14"/>
      <c r="E4" s="14"/>
      <c r="F4" s="14"/>
    </row>
    <row r="5" spans="2:17" ht="15.75" customHeight="1" x14ac:dyDescent="0.25">
      <c r="B5" s="11" t="s">
        <v>2</v>
      </c>
      <c r="C5" s="11"/>
      <c r="D5" s="11"/>
      <c r="E5" s="11"/>
      <c r="F5" s="11"/>
    </row>
    <row r="6" spans="2:17" ht="6" customHeight="1" x14ac:dyDescent="0.25"/>
    <row r="7" spans="2:17" ht="15.75" customHeight="1" x14ac:dyDescent="0.25">
      <c r="B7" s="10" t="s">
        <v>3</v>
      </c>
      <c r="C7" s="10"/>
      <c r="D7" s="15" t="s">
        <v>4</v>
      </c>
      <c r="E7" s="15" t="s">
        <v>5</v>
      </c>
      <c r="F7" s="15" t="s">
        <v>6</v>
      </c>
    </row>
    <row r="8" spans="2:17" ht="21.75" customHeight="1" x14ac:dyDescent="0.25">
      <c r="B8" s="9" t="str">
        <f>INDEX($D$17:$F$17,MATCH(MIN($D$41:$F$41),$D$41:$F$41,0))</f>
        <v>Option B</v>
      </c>
      <c r="C8" s="9"/>
      <c r="D8" s="16">
        <f>MIN($D$41:$F$41)</f>
        <v>41980</v>
      </c>
      <c r="E8" s="17">
        <f>MIN($D$42:$F$42)</f>
        <v>5.9971428571428573</v>
      </c>
      <c r="F8" s="18">
        <f>(MAX($D$41:$F$41)-MIN($D$41:$F$41))/MAX($D$41:$F$41)</f>
        <v>6.0008956560680698E-2</v>
      </c>
    </row>
    <row r="9" spans="2:17" ht="6" customHeight="1" x14ac:dyDescent="0.25">
      <c r="B9" s="8"/>
      <c r="C9" s="8"/>
      <c r="D9" s="19"/>
      <c r="E9" s="19"/>
      <c r="F9" s="19"/>
    </row>
    <row r="10" spans="2:17" ht="7.5" customHeight="1" x14ac:dyDescent="0.25"/>
    <row r="11" spans="2:17" ht="21.75" customHeight="1" x14ac:dyDescent="0.25">
      <c r="B11" s="20" t="s">
        <v>7</v>
      </c>
      <c r="C11" s="7" t="s">
        <v>8</v>
      </c>
      <c r="D11" s="7"/>
      <c r="E11" s="7"/>
      <c r="F11" s="7"/>
      <c r="I11" s="21"/>
      <c r="J11" s="22" t="str">
        <f>D17</f>
        <v>Option A</v>
      </c>
      <c r="K11" s="22" t="str">
        <f>E17</f>
        <v>Option B</v>
      </c>
      <c r="L11" s="22" t="str">
        <f>F17</f>
        <v>Option C</v>
      </c>
      <c r="N11" s="21" t="s">
        <v>9</v>
      </c>
      <c r="O11" s="22" t="str">
        <f>D17</f>
        <v>Option A</v>
      </c>
      <c r="P11" s="22" t="str">
        <f>E17</f>
        <v>Option B</v>
      </c>
      <c r="Q11" s="22" t="str">
        <f>F17</f>
        <v>Option C</v>
      </c>
    </row>
    <row r="12" spans="2:17" x14ac:dyDescent="0.25">
      <c r="B12" s="23" t="s">
        <v>10</v>
      </c>
      <c r="C12" s="24" t="s">
        <v>11</v>
      </c>
      <c r="D12" s="25">
        <v>7000</v>
      </c>
      <c r="E12" s="6" t="s">
        <v>12</v>
      </c>
      <c r="F12" s="6"/>
      <c r="I12" s="21" t="s">
        <v>13</v>
      </c>
      <c r="J12" s="26">
        <f>D32</f>
        <v>16400</v>
      </c>
      <c r="K12" s="26">
        <f>E32</f>
        <v>17000</v>
      </c>
      <c r="L12" s="26">
        <f>F32</f>
        <v>17800</v>
      </c>
      <c r="N12" s="27">
        <v>0</v>
      </c>
      <c r="O12" s="27">
        <f>(D32+D24+D25)+N12*D37</f>
        <v>22960</v>
      </c>
      <c r="P12" s="27">
        <f>(E32+E24+E25)+N12*E37</f>
        <v>27280</v>
      </c>
      <c r="Q12" s="27">
        <f>(F32+F24+F25)+N12*F37</f>
        <v>33425</v>
      </c>
    </row>
    <row r="13" spans="2:17" x14ac:dyDescent="0.25">
      <c r="B13" s="23" t="s">
        <v>14</v>
      </c>
      <c r="C13" s="24" t="s">
        <v>15</v>
      </c>
      <c r="D13" s="28">
        <v>0.06</v>
      </c>
      <c r="E13" s="5" t="s">
        <v>16</v>
      </c>
      <c r="F13" s="5"/>
      <c r="I13" s="21" t="s">
        <v>17</v>
      </c>
      <c r="J13" s="26">
        <f>D38</f>
        <v>21699.999999999996</v>
      </c>
      <c r="K13" s="26">
        <f>E38</f>
        <v>14700</v>
      </c>
      <c r="L13" s="26">
        <f>F38</f>
        <v>10150.000000000002</v>
      </c>
      <c r="N13" s="27">
        <v>1500</v>
      </c>
      <c r="O13" s="27">
        <f>(D32+D24+D25)+N13*D37</f>
        <v>27610</v>
      </c>
      <c r="P13" s="27">
        <f>(E32+E24+E25)+N13*E37</f>
        <v>30430</v>
      </c>
      <c r="Q13" s="27">
        <f>(F32+F24+F25)+N13*F37</f>
        <v>35600</v>
      </c>
    </row>
    <row r="14" spans="2:17" x14ac:dyDescent="0.25">
      <c r="B14" s="23" t="s">
        <v>18</v>
      </c>
      <c r="C14" s="24" t="s">
        <v>19</v>
      </c>
      <c r="D14" s="25">
        <v>5</v>
      </c>
      <c r="E14" s="5" t="s">
        <v>20</v>
      </c>
      <c r="F14" s="5"/>
      <c r="I14" s="21" t="s">
        <v>21</v>
      </c>
      <c r="J14" s="26">
        <f t="shared" ref="J14:L15" si="0">D24</f>
        <v>5600</v>
      </c>
      <c r="K14" s="26">
        <f t="shared" si="0"/>
        <v>8000</v>
      </c>
      <c r="L14" s="26">
        <f t="shared" si="0"/>
        <v>11875</v>
      </c>
      <c r="N14" s="27">
        <v>3000</v>
      </c>
      <c r="O14" s="27">
        <f>(D32+D24+D25)+N14*D37</f>
        <v>32260</v>
      </c>
      <c r="P14" s="27">
        <f>(E32+E24+E25)+N14*E37</f>
        <v>33580</v>
      </c>
      <c r="Q14" s="27">
        <f>(F32+F24+F25)+N14*F37</f>
        <v>37775</v>
      </c>
    </row>
    <row r="15" spans="2:17" ht="7.5" customHeight="1" x14ac:dyDescent="0.25">
      <c r="I15" s="21" t="s">
        <v>22</v>
      </c>
      <c r="J15" s="26">
        <f t="shared" si="0"/>
        <v>960</v>
      </c>
      <c r="K15" s="26">
        <f t="shared" si="0"/>
        <v>2280</v>
      </c>
      <c r="L15" s="26">
        <f t="shared" si="0"/>
        <v>3750</v>
      </c>
      <c r="N15" s="27">
        <v>4500</v>
      </c>
      <c r="O15" s="27">
        <f>(D32+D24+D25)+N15*D37</f>
        <v>36910</v>
      </c>
      <c r="P15" s="27">
        <f>(E32+E24+E25)+N15*E37</f>
        <v>36730</v>
      </c>
      <c r="Q15" s="27">
        <f>(F32+F24+F25)+N15*F37</f>
        <v>39950</v>
      </c>
    </row>
    <row r="16" spans="2:17" ht="21.75" customHeight="1" x14ac:dyDescent="0.25">
      <c r="B16" s="20" t="s">
        <v>23</v>
      </c>
      <c r="C16" s="7" t="s">
        <v>24</v>
      </c>
      <c r="D16" s="7"/>
      <c r="E16" s="7"/>
      <c r="F16" s="7"/>
      <c r="N16" s="27">
        <v>6000</v>
      </c>
      <c r="O16" s="27">
        <f>(D32+D24+D25)+N16*D37</f>
        <v>41560</v>
      </c>
      <c r="P16" s="27">
        <f>(E32+E24+E25)+N16*E37</f>
        <v>39880</v>
      </c>
      <c r="Q16" s="27">
        <f>(F32+F24+F25)+N16*F37</f>
        <v>42125</v>
      </c>
    </row>
    <row r="17" spans="2:17" ht="21.75" customHeight="1" x14ac:dyDescent="0.25">
      <c r="B17" s="29" t="s">
        <v>25</v>
      </c>
      <c r="C17" s="30" t="s">
        <v>26</v>
      </c>
      <c r="D17" s="31" t="s">
        <v>27</v>
      </c>
      <c r="E17" s="31" t="s">
        <v>28</v>
      </c>
      <c r="F17" s="31" t="s">
        <v>29</v>
      </c>
      <c r="N17" s="27">
        <v>7500</v>
      </c>
      <c r="O17" s="27">
        <f>(D32+D24+D25)+N17*D37</f>
        <v>46210</v>
      </c>
      <c r="P17" s="27">
        <f>(E32+E24+E25)+N17*E37</f>
        <v>43030</v>
      </c>
      <c r="Q17" s="27">
        <f>(F32+F24+F25)+N17*F37</f>
        <v>44300</v>
      </c>
    </row>
    <row r="18" spans="2:17" x14ac:dyDescent="0.25">
      <c r="B18" s="32" t="s">
        <v>30</v>
      </c>
      <c r="C18" s="23"/>
      <c r="D18" s="33" t="s">
        <v>31</v>
      </c>
      <c r="E18" s="33" t="s">
        <v>32</v>
      </c>
      <c r="F18" s="33" t="s">
        <v>33</v>
      </c>
      <c r="N18" s="27">
        <v>9000</v>
      </c>
      <c r="O18" s="27">
        <f>(D32+D24+D25)+N18*D37</f>
        <v>50860</v>
      </c>
      <c r="P18" s="27">
        <f>(E32+E24+E25)+N18*E37</f>
        <v>46180</v>
      </c>
      <c r="Q18" s="27">
        <f>(F32+F24+F25)+N18*F37</f>
        <v>46475</v>
      </c>
    </row>
    <row r="19" spans="2:17" x14ac:dyDescent="0.25">
      <c r="B19" s="34" t="s">
        <v>34</v>
      </c>
      <c r="C19" s="35"/>
      <c r="D19" s="35"/>
      <c r="E19" s="35"/>
      <c r="F19" s="35"/>
      <c r="N19" s="27">
        <v>10500</v>
      </c>
      <c r="O19" s="27">
        <f>(D32+D24+D25)+N19*D37</f>
        <v>55510</v>
      </c>
      <c r="P19" s="27">
        <f>(E32+E24+E25)+N19*E37</f>
        <v>49330</v>
      </c>
      <c r="Q19" s="27">
        <f>(F32+F24+F25)+N19*F37</f>
        <v>48650</v>
      </c>
    </row>
    <row r="20" spans="2:17" x14ac:dyDescent="0.25">
      <c r="B20" s="23" t="s">
        <v>35</v>
      </c>
      <c r="C20" s="24" t="s">
        <v>36</v>
      </c>
      <c r="D20" s="36">
        <v>30000</v>
      </c>
      <c r="E20" s="36">
        <v>70000</v>
      </c>
      <c r="F20" s="36">
        <v>110000</v>
      </c>
      <c r="N20" s="27">
        <v>12000</v>
      </c>
      <c r="O20" s="27">
        <f>(D32+D24+D25)+N20*D37</f>
        <v>60159.999999999993</v>
      </c>
      <c r="P20" s="27">
        <f>(E32+E24+E25)+N20*E37</f>
        <v>52480</v>
      </c>
      <c r="Q20" s="27">
        <f>(F32+F24+F25)+N20*F37</f>
        <v>50825</v>
      </c>
    </row>
    <row r="21" spans="2:17" x14ac:dyDescent="0.25">
      <c r="B21" s="23" t="s">
        <v>37</v>
      </c>
      <c r="C21" s="24" t="s">
        <v>36</v>
      </c>
      <c r="D21" s="36">
        <v>2000</v>
      </c>
      <c r="E21" s="36">
        <v>6000</v>
      </c>
      <c r="F21" s="36">
        <v>15000</v>
      </c>
    </row>
    <row r="22" spans="2:17" x14ac:dyDescent="0.25">
      <c r="B22" s="23" t="s">
        <v>38</v>
      </c>
      <c r="C22" s="24" t="s">
        <v>19</v>
      </c>
      <c r="D22" s="25">
        <v>5</v>
      </c>
      <c r="E22" s="25">
        <v>8</v>
      </c>
      <c r="F22" s="25">
        <v>8</v>
      </c>
    </row>
    <row r="23" spans="2:17" x14ac:dyDescent="0.25">
      <c r="B23" s="34" t="s">
        <v>39</v>
      </c>
      <c r="C23" s="35"/>
      <c r="D23" s="35"/>
      <c r="E23" s="35"/>
      <c r="F23" s="35"/>
    </row>
    <row r="24" spans="2:17" x14ac:dyDescent="0.25">
      <c r="B24" s="23" t="s">
        <v>40</v>
      </c>
      <c r="C24" s="24" t="s">
        <v>41</v>
      </c>
      <c r="D24" s="37">
        <f>(D20-D21)/D22</f>
        <v>5600</v>
      </c>
      <c r="E24" s="37">
        <f>(E20-E21)/E22</f>
        <v>8000</v>
      </c>
      <c r="F24" s="37">
        <f>(F20-F21)/F22</f>
        <v>11875</v>
      </c>
    </row>
    <row r="25" spans="2:17" x14ac:dyDescent="0.25">
      <c r="B25" s="23" t="s">
        <v>42</v>
      </c>
      <c r="C25" s="24" t="s">
        <v>41</v>
      </c>
      <c r="D25" s="37">
        <f>(D20+D21)/2*$D$13</f>
        <v>960</v>
      </c>
      <c r="E25" s="37">
        <f>(E20+E21)/2*$D$13</f>
        <v>2280</v>
      </c>
      <c r="F25" s="37">
        <f>(F20+F21)/2*$D$13</f>
        <v>3750</v>
      </c>
    </row>
    <row r="26" spans="2:17" x14ac:dyDescent="0.25">
      <c r="B26" s="34" t="s">
        <v>43</v>
      </c>
      <c r="C26" s="35"/>
      <c r="D26" s="35"/>
      <c r="E26" s="35"/>
      <c r="F26" s="35"/>
    </row>
    <row r="27" spans="2:17" x14ac:dyDescent="0.25">
      <c r="B27" s="23" t="s">
        <v>44</v>
      </c>
      <c r="C27" s="24" t="s">
        <v>41</v>
      </c>
      <c r="D27" s="36">
        <v>12000</v>
      </c>
      <c r="E27" s="36">
        <v>11000</v>
      </c>
      <c r="F27" s="36">
        <v>10000</v>
      </c>
    </row>
    <row r="28" spans="2:17" x14ac:dyDescent="0.25">
      <c r="B28" s="23" t="s">
        <v>45</v>
      </c>
      <c r="C28" s="24" t="s">
        <v>41</v>
      </c>
      <c r="D28" s="36">
        <v>1500</v>
      </c>
      <c r="E28" s="36">
        <v>2500</v>
      </c>
      <c r="F28" s="36">
        <v>3500</v>
      </c>
    </row>
    <row r="29" spans="2:17" x14ac:dyDescent="0.25">
      <c r="B29" s="23" t="s">
        <v>46</v>
      </c>
      <c r="C29" s="24" t="s">
        <v>41</v>
      </c>
      <c r="D29" s="36">
        <v>600</v>
      </c>
      <c r="E29" s="36">
        <v>1000</v>
      </c>
      <c r="F29" s="36">
        <v>1400</v>
      </c>
    </row>
    <row r="30" spans="2:17" x14ac:dyDescent="0.25">
      <c r="B30" s="23" t="s">
        <v>47</v>
      </c>
      <c r="C30" s="24" t="s">
        <v>41</v>
      </c>
      <c r="D30" s="36">
        <v>1800</v>
      </c>
      <c r="E30" s="36">
        <v>1800</v>
      </c>
      <c r="F30" s="36">
        <v>2000</v>
      </c>
    </row>
    <row r="31" spans="2:17" x14ac:dyDescent="0.25">
      <c r="B31" s="23" t="s">
        <v>48</v>
      </c>
      <c r="C31" s="24" t="s">
        <v>41</v>
      </c>
      <c r="D31" s="36">
        <v>500</v>
      </c>
      <c r="E31" s="36">
        <v>700</v>
      </c>
      <c r="F31" s="36">
        <v>900</v>
      </c>
    </row>
    <row r="32" spans="2:17" x14ac:dyDescent="0.25">
      <c r="B32" s="38" t="s">
        <v>49</v>
      </c>
      <c r="C32" s="39" t="s">
        <v>41</v>
      </c>
      <c r="D32" s="40">
        <f>SUM(D27:D31)</f>
        <v>16400</v>
      </c>
      <c r="E32" s="40">
        <f>SUM(E27:E31)</f>
        <v>17000</v>
      </c>
      <c r="F32" s="40">
        <f>SUM(F27:F31)</f>
        <v>17800</v>
      </c>
    </row>
    <row r="33" spans="2:6" x14ac:dyDescent="0.25">
      <c r="B33" s="34" t="s">
        <v>50</v>
      </c>
      <c r="C33" s="35"/>
      <c r="D33" s="35"/>
      <c r="E33" s="35"/>
      <c r="F33" s="35"/>
    </row>
    <row r="34" spans="2:6" x14ac:dyDescent="0.25">
      <c r="B34" s="23" t="s">
        <v>51</v>
      </c>
      <c r="C34" s="24" t="s">
        <v>52</v>
      </c>
      <c r="D34" s="41">
        <v>2.2999999999999998</v>
      </c>
      <c r="E34" s="41">
        <v>1.6</v>
      </c>
      <c r="F34" s="41">
        <v>1.1000000000000001</v>
      </c>
    </row>
    <row r="35" spans="2:6" x14ac:dyDescent="0.25">
      <c r="B35" s="23" t="s">
        <v>53</v>
      </c>
      <c r="C35" s="24" t="s">
        <v>52</v>
      </c>
      <c r="D35" s="41">
        <v>0.55000000000000004</v>
      </c>
      <c r="E35" s="41">
        <v>0.38</v>
      </c>
      <c r="F35" s="41">
        <v>0.28000000000000003</v>
      </c>
    </row>
    <row r="36" spans="2:6" x14ac:dyDescent="0.25">
      <c r="B36" s="23" t="s">
        <v>54</v>
      </c>
      <c r="C36" s="24" t="s">
        <v>52</v>
      </c>
      <c r="D36" s="41">
        <v>0.25</v>
      </c>
      <c r="E36" s="41">
        <v>0.12</v>
      </c>
      <c r="F36" s="41">
        <v>7.0000000000000007E-2</v>
      </c>
    </row>
    <row r="37" spans="2:6" x14ac:dyDescent="0.25">
      <c r="B37" s="38" t="s">
        <v>50</v>
      </c>
      <c r="C37" s="39" t="s">
        <v>52</v>
      </c>
      <c r="D37" s="42">
        <f>SUM(D34:D36)</f>
        <v>3.0999999999999996</v>
      </c>
      <c r="E37" s="42">
        <f>SUM(E34:E36)</f>
        <v>2.1</v>
      </c>
      <c r="F37" s="42">
        <f>SUM(F34:F36)</f>
        <v>1.4500000000000002</v>
      </c>
    </row>
    <row r="38" spans="2:6" x14ac:dyDescent="0.25">
      <c r="B38" s="38" t="s">
        <v>55</v>
      </c>
      <c r="C38" s="39" t="s">
        <v>41</v>
      </c>
      <c r="D38" s="40">
        <f>D37*$D$12</f>
        <v>21699.999999999996</v>
      </c>
      <c r="E38" s="40">
        <f>E37*$D$12</f>
        <v>14700</v>
      </c>
      <c r="F38" s="40">
        <f>F37*$D$12</f>
        <v>10150.000000000002</v>
      </c>
    </row>
    <row r="39" spans="2:6" ht="7.5" customHeight="1" x14ac:dyDescent="0.25"/>
    <row r="40" spans="2:6" ht="21.75" customHeight="1" x14ac:dyDescent="0.25">
      <c r="B40" s="20" t="s">
        <v>56</v>
      </c>
      <c r="C40" s="7" t="s">
        <v>57</v>
      </c>
      <c r="D40" s="7"/>
      <c r="E40" s="7"/>
      <c r="F40" s="7"/>
    </row>
    <row r="41" spans="2:6" ht="24" customHeight="1" x14ac:dyDescent="0.25">
      <c r="B41" s="43" t="s">
        <v>58</v>
      </c>
      <c r="C41" s="44" t="s">
        <v>41</v>
      </c>
      <c r="D41" s="45">
        <f>D32+D38+D24+D25</f>
        <v>44660</v>
      </c>
      <c r="E41" s="45">
        <f>E32+E38+E24+E25</f>
        <v>41980</v>
      </c>
      <c r="F41" s="45">
        <f>F32+F38+F24+F25</f>
        <v>43575</v>
      </c>
    </row>
    <row r="42" spans="2:6" x14ac:dyDescent="0.25">
      <c r="B42" s="46" t="s">
        <v>59</v>
      </c>
      <c r="C42" s="24" t="s">
        <v>52</v>
      </c>
      <c r="D42" s="47">
        <f>D41/$D$12</f>
        <v>6.38</v>
      </c>
      <c r="E42" s="47">
        <f>E41/$D$12</f>
        <v>5.9971428571428573</v>
      </c>
      <c r="F42" s="47">
        <f>F41/$D$12</f>
        <v>6.2249999999999996</v>
      </c>
    </row>
    <row r="43" spans="2:6" x14ac:dyDescent="0.25">
      <c r="B43" s="23" t="s">
        <v>60</v>
      </c>
      <c r="C43" s="24" t="s">
        <v>36</v>
      </c>
      <c r="D43" s="37">
        <f>D41*$D$14</f>
        <v>223300</v>
      </c>
      <c r="E43" s="37">
        <f>E41*$D$14</f>
        <v>209900</v>
      </c>
      <c r="F43" s="37">
        <f>F41*$D$14</f>
        <v>217875</v>
      </c>
    </row>
    <row r="44" spans="2:6" x14ac:dyDescent="0.25">
      <c r="B44" s="46" t="s">
        <v>61</v>
      </c>
      <c r="C44" s="24" t="s">
        <v>62</v>
      </c>
      <c r="D44" s="48">
        <f>RANK(D41,$D$41:$F$41,1)</f>
        <v>3</v>
      </c>
      <c r="E44" s="48">
        <f>RANK(E41,$D$41:$F$41,1)</f>
        <v>1</v>
      </c>
      <c r="F44" s="48">
        <f>RANK(F41,$D$41:$F$41,1)</f>
        <v>2</v>
      </c>
    </row>
    <row r="45" spans="2:6" ht="7.5" customHeight="1" x14ac:dyDescent="0.25"/>
    <row r="46" spans="2:6" ht="21.75" customHeight="1" x14ac:dyDescent="0.25">
      <c r="B46" s="20" t="s">
        <v>63</v>
      </c>
      <c r="C46" s="7" t="s">
        <v>64</v>
      </c>
      <c r="D46" s="7"/>
      <c r="E46" s="7"/>
      <c r="F46" s="7"/>
    </row>
    <row r="47" spans="2:6" ht="30" customHeight="1" x14ac:dyDescent="0.25">
      <c r="B47" s="4" t="str">
        <f>" Bei der geplanten Menge von "&amp;TEXT($D$12,"#,##0")&amp;" Stück/Jahr ist "&amp;INDEX($D$17:$F$17,MATCH(MIN($D$41:$F$41),$D$41:$F$41,0))&amp;" mit "&amp;TEXT(MIN($D$41:$F$41),"#,##0")&amp;" € pro Jahr ("&amp;TEXT(MIN($D$42:$F$42),"#,##0.00")&amp;" €/Stück) die wirtschaftlichste Alternative."</f>
        <v xml:space="preserve"> Bei der geplanten Menge von 7000,0 Stück/Jahr ist Option B mit 41980,0 € pro Jahr (5,99714 €/Stück) die wirtschaftlichste Alternative.</v>
      </c>
      <c r="C47" s="4"/>
      <c r="D47" s="4"/>
      <c r="E47" s="4"/>
      <c r="F47" s="4"/>
    </row>
    <row r="49" spans="2:6" ht="21.75" customHeight="1" x14ac:dyDescent="0.25">
      <c r="B49" s="20" t="s">
        <v>65</v>
      </c>
      <c r="C49" s="7" t="s">
        <v>66</v>
      </c>
      <c r="D49" s="7"/>
      <c r="E49" s="7"/>
      <c r="F49" s="7"/>
    </row>
    <row r="50" spans="2:6" ht="25.5" customHeight="1" x14ac:dyDescent="0.25">
      <c r="B50" s="3" t="s">
        <v>67</v>
      </c>
      <c r="C50" s="3"/>
      <c r="D50" s="3"/>
      <c r="E50" s="3"/>
      <c r="F50" s="3"/>
    </row>
    <row r="51" spans="2:6" x14ac:dyDescent="0.25">
      <c r="B51" s="49" t="s">
        <v>68</v>
      </c>
      <c r="C51" s="50" t="s">
        <v>69</v>
      </c>
      <c r="D51" s="2" t="s">
        <v>70</v>
      </c>
      <c r="E51" s="2"/>
      <c r="F51" s="2"/>
    </row>
    <row r="52" spans="2:6" x14ac:dyDescent="0.25">
      <c r="B52" s="51" t="s">
        <v>71</v>
      </c>
      <c r="C52" s="52">
        <f>IFERROR(((D32+D24+D25)-(E32+E24+E25))/(E37-D37),"—")</f>
        <v>4320.0000000000018</v>
      </c>
      <c r="D52" s="5" t="str">
        <f>IF(NOT(ISNUMBER(C52)),"variable Stückkosten identisch",IF(C52&lt;=0,"eine Variante stets günstiger",IF(C52&lt;$D$12,"unterhalb der Planmenge – Mehrmenge begünstigt fixkostenstarke Variante","oberhalb der Planmenge – erst bei höherer Menge lohnt die fixkostenstarke Variante")))</f>
        <v>unterhalb der Planmenge – Mehrmenge begünstigt fixkostenstarke Variante</v>
      </c>
      <c r="E52" s="5"/>
      <c r="F52" s="5"/>
    </row>
    <row r="53" spans="2:6" x14ac:dyDescent="0.25">
      <c r="B53" s="51" t="s">
        <v>72</v>
      </c>
      <c r="C53" s="52">
        <f>IFERROR(((D32+D24+D25)-(F32+F24+F25))/(F37-D37),"—")</f>
        <v>6342.4242424242448</v>
      </c>
      <c r="D53" s="5" t="str">
        <f>IF(NOT(ISNUMBER(C53)),"variable Stückkosten identisch",IF(C53&lt;=0,"eine Variante stets günstiger",IF(C53&lt;$D$12,"unterhalb der Planmenge – Mehrmenge begünstigt fixkostenstarke Variante","oberhalb der Planmenge – erst bei höherer Menge lohnt die fixkostenstarke Variante")))</f>
        <v>unterhalb der Planmenge – Mehrmenge begünstigt fixkostenstarke Variante</v>
      </c>
      <c r="E53" s="5"/>
      <c r="F53" s="5"/>
    </row>
    <row r="54" spans="2:6" x14ac:dyDescent="0.25">
      <c r="B54" s="51" t="s">
        <v>73</v>
      </c>
      <c r="C54" s="52">
        <f>IFERROR(((E32+E24+E25)-(F32+F24+F25))/(F37-E37),"—")</f>
        <v>9453.8461538461543</v>
      </c>
      <c r="D54" s="5" t="str">
        <f>IF(NOT(ISNUMBER(C54)),"variable Stückkosten identisch",IF(C54&lt;=0,"eine Variante stets günstiger",IF(C54&lt;$D$12,"unterhalb der Planmenge – Mehrmenge begünstigt fixkostenstarke Variante","oberhalb der Planmenge – erst bei höherer Menge lohnt die fixkostenstarke Variante")))</f>
        <v>oberhalb der Planmenge – erst bei höherer Menge lohnt die fixkostenstarke Variante</v>
      </c>
      <c r="E54" s="5"/>
      <c r="F54" s="5"/>
    </row>
    <row r="55" spans="2:6" ht="7.5" customHeight="1" x14ac:dyDescent="0.25"/>
    <row r="56" spans="2:6" x14ac:dyDescent="0.25">
      <c r="B56" s="49" t="s">
        <v>74</v>
      </c>
      <c r="C56" s="53"/>
      <c r="D56" s="50" t="str">
        <f>D17</f>
        <v>Option A</v>
      </c>
      <c r="E56" s="50" t="str">
        <f>E17</f>
        <v>Option B</v>
      </c>
      <c r="F56" s="50" t="str">
        <f>F17</f>
        <v>Option C</v>
      </c>
    </row>
    <row r="57" spans="2:6" x14ac:dyDescent="0.25">
      <c r="B57" s="54" t="s">
        <v>13</v>
      </c>
      <c r="C57" s="55"/>
      <c r="D57" s="56">
        <f>D32</f>
        <v>16400</v>
      </c>
      <c r="E57" s="56">
        <f>E32</f>
        <v>17000</v>
      </c>
      <c r="F57" s="56">
        <f>F32</f>
        <v>17800</v>
      </c>
    </row>
    <row r="58" spans="2:6" x14ac:dyDescent="0.25">
      <c r="B58" s="54" t="s">
        <v>17</v>
      </c>
      <c r="C58" s="55"/>
      <c r="D58" s="56">
        <f>D38</f>
        <v>21699.999999999996</v>
      </c>
      <c r="E58" s="56">
        <f>E38</f>
        <v>14700</v>
      </c>
      <c r="F58" s="56">
        <f>F38</f>
        <v>10150.000000000002</v>
      </c>
    </row>
    <row r="59" spans="2:6" x14ac:dyDescent="0.25">
      <c r="B59" s="54" t="s">
        <v>21</v>
      </c>
      <c r="C59" s="55"/>
      <c r="D59" s="56">
        <f t="shared" ref="D59:F60" si="1">D24</f>
        <v>5600</v>
      </c>
      <c r="E59" s="56">
        <f t="shared" si="1"/>
        <v>8000</v>
      </c>
      <c r="F59" s="56">
        <f t="shared" si="1"/>
        <v>11875</v>
      </c>
    </row>
    <row r="60" spans="2:6" x14ac:dyDescent="0.25">
      <c r="B60" s="54" t="s">
        <v>22</v>
      </c>
      <c r="C60" s="55"/>
      <c r="D60" s="56">
        <f t="shared" si="1"/>
        <v>960</v>
      </c>
      <c r="E60" s="56">
        <f t="shared" si="1"/>
        <v>2280</v>
      </c>
      <c r="F60" s="56">
        <f t="shared" si="1"/>
        <v>3750</v>
      </c>
    </row>
    <row r="61" spans="2:6" ht="7.5" customHeight="1" x14ac:dyDescent="0.25"/>
    <row r="62" spans="2:6" ht="21.75" customHeight="1" x14ac:dyDescent="0.25">
      <c r="B62" s="20" t="s">
        <v>75</v>
      </c>
      <c r="C62" s="7" t="s">
        <v>76</v>
      </c>
      <c r="D62" s="7"/>
      <c r="E62" s="7"/>
      <c r="F62" s="7"/>
    </row>
    <row r="63" spans="2:6" ht="15" customHeight="1" x14ac:dyDescent="0.25"/>
    <row r="64" spans="2:6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spans="2:6" ht="15" customHeight="1" x14ac:dyDescent="0.25"/>
    <row r="82" spans="2:6" ht="15" customHeight="1" x14ac:dyDescent="0.25"/>
    <row r="83" spans="2:6" ht="15" customHeight="1" x14ac:dyDescent="0.25"/>
    <row r="84" spans="2:6" ht="15" customHeight="1" x14ac:dyDescent="0.25"/>
    <row r="85" spans="2:6" ht="15" customHeight="1" x14ac:dyDescent="0.25"/>
    <row r="86" spans="2:6" ht="15" customHeight="1" x14ac:dyDescent="0.25"/>
    <row r="87" spans="2:6" ht="15" customHeight="1" x14ac:dyDescent="0.25"/>
    <row r="88" spans="2:6" ht="15" customHeight="1" x14ac:dyDescent="0.25"/>
    <row r="89" spans="2:6" ht="15" customHeight="1" x14ac:dyDescent="0.25"/>
    <row r="90" spans="2:6" ht="15" customHeight="1" x14ac:dyDescent="0.25"/>
    <row r="91" spans="2:6" ht="15" customHeight="1" x14ac:dyDescent="0.25"/>
    <row r="92" spans="2:6" ht="15" customHeight="1" x14ac:dyDescent="0.25"/>
    <row r="93" spans="2:6" ht="15" customHeight="1" x14ac:dyDescent="0.25"/>
    <row r="94" spans="2:6" ht="15" customHeight="1" x14ac:dyDescent="0.25"/>
    <row r="96" spans="2:6" ht="25.5" customHeight="1" x14ac:dyDescent="0.25">
      <c r="B96" s="1" t="s">
        <v>77</v>
      </c>
      <c r="C96" s="1"/>
      <c r="D96" s="1"/>
      <c r="E96" s="1"/>
      <c r="F96" s="1"/>
    </row>
  </sheetData>
  <mergeCells count="22">
    <mergeCell ref="C62:F62"/>
    <mergeCell ref="B96:F96"/>
    <mergeCell ref="B50:F50"/>
    <mergeCell ref="D51:F51"/>
    <mergeCell ref="D52:F52"/>
    <mergeCell ref="D53:F53"/>
    <mergeCell ref="D54:F54"/>
    <mergeCell ref="C16:F16"/>
    <mergeCell ref="C40:F40"/>
    <mergeCell ref="C46:F46"/>
    <mergeCell ref="B47:F47"/>
    <mergeCell ref="C49:F49"/>
    <mergeCell ref="B9:C9"/>
    <mergeCell ref="C11:F11"/>
    <mergeCell ref="E12:F12"/>
    <mergeCell ref="E13:F13"/>
    <mergeCell ref="E14:F14"/>
    <mergeCell ref="B2:F2"/>
    <mergeCell ref="B3:F3"/>
    <mergeCell ref="B5:F5"/>
    <mergeCell ref="B7:C7"/>
    <mergeCell ref="B8:C8"/>
  </mergeCells>
  <conditionalFormatting sqref="D41:F41">
    <cfRule type="expression" dxfId="2" priority="2">
      <formula>D41=MIN($D$41:$F$41)</formula>
    </cfRule>
  </conditionalFormatting>
  <conditionalFormatting sqref="D42:F42">
    <cfRule type="expression" dxfId="1" priority="3">
      <formula>D42=MIN($D$42:$F$42)</formula>
    </cfRule>
  </conditionalFormatting>
  <conditionalFormatting sqref="D44:F44">
    <cfRule type="expression" dxfId="0" priority="4">
      <formula>D44=1</formula>
    </cfRule>
  </conditionalFormatting>
  <printOptions horizontalCentered="1"/>
  <pageMargins left="0.4" right="0.4" top="0.5" bottom="0.5" header="0.511811023622047" footer="0.511811023622047"/>
  <pageSetup fitToHeight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Kostenvergleich</vt:lpstr>
      <vt:lpstr>Kostenvergleich!Druckbereich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1</cp:revision>
  <dcterms:created xsi:type="dcterms:W3CDTF">2026-06-20T07:31:26Z</dcterms:created>
  <dcterms:modified xsi:type="dcterms:W3CDTF">2026-06-20T07:46:09Z</dcterms:modified>
  <dc:language>en-US</dc:language>
</cp:coreProperties>
</file>