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6052E5F0-911D-469C-A618-E0A79C40564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stenvergleich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9" i="1" l="1"/>
  <c r="B59" i="1"/>
  <c r="C58" i="1"/>
  <c r="B58" i="1"/>
  <c r="F57" i="1"/>
  <c r="C57" i="1"/>
  <c r="B57" i="1"/>
  <c r="C51" i="1"/>
  <c r="D51" i="1" s="1"/>
  <c r="E36" i="1"/>
  <c r="D58" i="1" s="1"/>
  <c r="D36" i="1"/>
  <c r="D38" i="1" s="1"/>
  <c r="F35" i="1"/>
  <c r="C53" i="1" s="1"/>
  <c r="D53" i="1" s="1"/>
  <c r="E35" i="1"/>
  <c r="D35" i="1"/>
  <c r="F30" i="1"/>
  <c r="C59" i="1" s="1"/>
  <c r="E30" i="1"/>
  <c r="D30" i="1"/>
  <c r="F23" i="1"/>
  <c r="F59" i="1" s="1"/>
  <c r="E23" i="1"/>
  <c r="F58" i="1" s="1"/>
  <c r="D23" i="1"/>
  <c r="F22" i="1"/>
  <c r="E22" i="1"/>
  <c r="E58" i="1" s="1"/>
  <c r="D22" i="1"/>
  <c r="E57" i="1" s="1"/>
  <c r="D40" i="1" l="1"/>
  <c r="D39" i="1"/>
  <c r="F36" i="1"/>
  <c r="D57" i="1"/>
  <c r="C52" i="1"/>
  <c r="D52" i="1" s="1"/>
  <c r="E38" i="1"/>
  <c r="E39" i="1" l="1"/>
  <c r="E40" i="1"/>
  <c r="D59" i="1"/>
  <c r="F38" i="1"/>
  <c r="F44" i="1"/>
  <c r="C44" i="1"/>
  <c r="F45" i="1"/>
  <c r="F41" i="1" l="1"/>
  <c r="F39" i="1"/>
  <c r="F40" i="1"/>
  <c r="B46" i="1"/>
  <c r="D41" i="1"/>
  <c r="C45" i="1"/>
  <c r="E41" i="1"/>
</calcChain>
</file>

<file path=xl/sharedStrings.xml><?xml version="1.0" encoding="utf-8"?>
<sst xmlns="http://schemas.openxmlformats.org/spreadsheetml/2006/main" count="91" uniqueCount="74">
  <si>
    <t>KOSTENVERGLEICH</t>
  </si>
  <si>
    <t>Kostenvergleichsrechnung · Vorlage zur Bewertung von Handlungsalternativen</t>
  </si>
  <si>
    <t>So funktioniert es:  Tragen Sie die Kennzahlen Ihrer Alternativen in die hell hinterlegten Eingabefelder ein. Alle Summen, kalkulatorischen Kosten und Ergebnisse berechnen sich automatisch. Die günstigste Variante wird farblich hervorgehoben.</t>
  </si>
  <si>
    <t xml:space="preserve">  Eingabefeld</t>
  </si>
  <si>
    <t xml:space="preserve">  Ergebnis</t>
  </si>
  <si>
    <t>Alle Beträge in EUR  ·  Bezugsjahr 2026  ·  fiktive Beispieldaten – frei überschreibbar</t>
  </si>
  <si>
    <t>1  ·  Allgemeine Annahmen</t>
  </si>
  <si>
    <t>Geplante Ausbringungsmenge pro Jahr</t>
  </si>
  <si>
    <t>Stück</t>
  </si>
  <si>
    <t>Identische Vergleichsbasis für alle Varianten</t>
  </si>
  <si>
    <t>Kalkulatorischer Zinssatz p. a.</t>
  </si>
  <si>
    <t>%</t>
  </si>
  <si>
    <t>Für kalkulatorische Zinsen auf das gebundene Kapital</t>
  </si>
  <si>
    <t>Betrachtungszeitraum</t>
  </si>
  <si>
    <t>Jahre</t>
  </si>
  <si>
    <t>Horizont für die Gesamtkosten-Hochrechnung</t>
  </si>
  <si>
    <t>2  ·  Vergleich der Alternativen</t>
  </si>
  <si>
    <t>Position</t>
  </si>
  <si>
    <t>Einheit</t>
  </si>
  <si>
    <t>Variante A</t>
  </si>
  <si>
    <t>Variante B</t>
  </si>
  <si>
    <t>Variante C</t>
  </si>
  <si>
    <t>Kurzbeschreibung</t>
  </si>
  <si>
    <t>Standardlösung</t>
  </si>
  <si>
    <t>Premiumlösung</t>
  </si>
  <si>
    <t>Sparlösung</t>
  </si>
  <si>
    <t>Investition</t>
  </si>
  <si>
    <t>Anschaffungswert</t>
  </si>
  <si>
    <t>€</t>
  </si>
  <si>
    <t>Restwert / Liquidationserlös</t>
  </si>
  <si>
    <t>Nutzungsdauer</t>
  </si>
  <si>
    <t>Kalkulatorische Kosten pro Jahr</t>
  </si>
  <si>
    <t xml:space="preserve">   Kalk. Abschreibung</t>
  </si>
  <si>
    <t>€/Jahr</t>
  </si>
  <si>
    <t xml:space="preserve">   Kalk. Zinsen</t>
  </si>
  <si>
    <t>Fixkosten pro Jahr</t>
  </si>
  <si>
    <t xml:space="preserve">   Personalkosten (fix)</t>
  </si>
  <si>
    <t xml:space="preserve">   Wartung / Instandhaltung</t>
  </si>
  <si>
    <t xml:space="preserve">   Versicherung</t>
  </si>
  <si>
    <t xml:space="preserve">   Raum / Miete</t>
  </si>
  <si>
    <t xml:space="preserve">   Sonstige Fixkosten</t>
  </si>
  <si>
    <t>Summe Fixkosten</t>
  </si>
  <si>
    <t>Variable Kosten je Stück</t>
  </si>
  <si>
    <t xml:space="preserve">   Material / Verbrauch</t>
  </si>
  <si>
    <t>€/Stück</t>
  </si>
  <si>
    <t xml:space="preserve">   Energie</t>
  </si>
  <si>
    <t xml:space="preserve">   Sonstige variable Kosten</t>
  </si>
  <si>
    <t>Variable Kosten pro Jahr</t>
  </si>
  <si>
    <t>3  ·  Ergebnis</t>
  </si>
  <si>
    <t>Gesamtkosten pro Jahr</t>
  </si>
  <si>
    <t>Kosten pro Stück</t>
  </si>
  <si>
    <t>Gesamtkosten im Betrachtungszeitraum</t>
  </si>
  <si>
    <t>Rangfolge (1 = günstigste)</t>
  </si>
  <si>
    <t>Rang</t>
  </si>
  <si>
    <t>4  ·  Auswertung &amp; Empfehlung</t>
  </si>
  <si>
    <t>Günstigste Variante</t>
  </si>
  <si>
    <t>Gesamtkosten/Jahr</t>
  </si>
  <si>
    <t>Einsparung ggü. teuerster Variante</t>
  </si>
  <si>
    <t>in Prozent</t>
  </si>
  <si>
    <t>5  ·  Kritische Menge (Break-even der Varianten)</t>
  </si>
  <si>
    <t>Ausbringungsmenge, bei der zwei Varianten gleich teuer sind. Darunter ist die Variante mit den niedrigeren fixen Kosten günstiger, darüber die mit den niedrigeren variablen Stückkosten.</t>
  </si>
  <si>
    <t>Variantenpaar</t>
  </si>
  <si>
    <t>Kritische Menge</t>
  </si>
  <si>
    <t>Hinweis</t>
  </si>
  <si>
    <t>Variante A  ↔  Variante B</t>
  </si>
  <si>
    <t>Variante A  ↔  Variante C</t>
  </si>
  <si>
    <t>Variante B  ↔  Variante C</t>
  </si>
  <si>
    <t>6  ·  Kostenstruktur im Vergleich</t>
  </si>
  <si>
    <t>Variante</t>
  </si>
  <si>
    <t>Fixkosten</t>
  </si>
  <si>
    <t>Variable Kosten</t>
  </si>
  <si>
    <t>Kalk. Abschreibung</t>
  </si>
  <si>
    <t>Kalk. Zinsen</t>
  </si>
  <si>
    <t>Hinweis: Die Kostenvergleichsrechnung berücksichtigt ausschließlich Kosten. Qualitative Faktoren (z. B. Lieferzeit, Qualität, Risiko) sollten ergänzend bewertet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</si>
</sst>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&quot; €&quot;"/>
    <numFmt numFmtId="166" formatCode="#,##0.00&quot; €&quot;"/>
    <numFmt numFmtId="167" formatCode="#,##0&quot; Stück&quot;"/>
  </numFmts>
  <fonts count="28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1.5"/>
      <color rgb="FFFFFFFF"/>
      <name val="Calibri"/>
      <charset val="1"/>
    </font>
    <font>
      <sz val="10.5"/>
      <color rgb="FF1F2A33"/>
      <name val="Calibri"/>
      <charset val="1"/>
    </font>
    <font>
      <sz val="9.5"/>
      <color rgb="FF5C6B72"/>
      <name val="Calibri"/>
      <charset val="1"/>
    </font>
    <font>
      <sz val="9.5"/>
      <color rgb="FF1E7A4D"/>
      <name val="Calibri"/>
      <charset val="1"/>
    </font>
    <font>
      <i/>
      <sz val="9.5"/>
      <color rgb="FF5C6B72"/>
      <name val="Calibri"/>
      <charset val="1"/>
    </font>
    <font>
      <b/>
      <sz val="11.5"/>
      <color rgb="FFFFFFFF"/>
      <name val="Calibri"/>
      <charset val="1"/>
    </font>
    <font>
      <sz val="11"/>
      <color rgb="FF1F2A33"/>
      <name val="Calibri"/>
      <charset val="1"/>
    </font>
    <font>
      <sz val="10"/>
      <color rgb="FF5C6B72"/>
      <name val="Calibri"/>
      <charset val="1"/>
    </font>
    <font>
      <b/>
      <sz val="11"/>
      <color rgb="FF0000CC"/>
      <name val="Calibri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i/>
      <sz val="10"/>
      <color rgb="FF5C6B72"/>
      <name val="Calibri"/>
      <charset val="1"/>
    </font>
    <font>
      <i/>
      <sz val="10"/>
      <color rgb="FF0000CC"/>
      <name val="Calibri"/>
      <charset val="1"/>
    </font>
    <font>
      <b/>
      <sz val="10.5"/>
      <color rgb="FFFFFFFF"/>
      <name val="Calibri"/>
      <charset val="1"/>
    </font>
    <font>
      <sz val="11"/>
      <color rgb="FF0000CC"/>
      <name val="Calibri"/>
      <charset val="1"/>
    </font>
    <font>
      <b/>
      <sz val="11"/>
      <color rgb="FF1F2A33"/>
      <name val="Calibri"/>
      <charset val="1"/>
    </font>
    <font>
      <b/>
      <sz val="11.5"/>
      <color rgb="FF1F2A33"/>
      <name val="Calibri"/>
      <charset val="1"/>
    </font>
    <font>
      <b/>
      <sz val="12"/>
      <color rgb="FF1F2A33"/>
      <name val="Calibri"/>
      <charset val="1"/>
    </font>
    <font>
      <b/>
      <sz val="12"/>
      <color rgb="FF1E7A4D"/>
      <name val="Calibri"/>
      <charset val="1"/>
    </font>
    <font>
      <b/>
      <sz val="11.5"/>
      <color rgb="FF1E7A4D"/>
      <name val="Calibri"/>
      <charset val="1"/>
    </font>
    <font>
      <i/>
      <sz val="10.5"/>
      <color rgb="FF245F6B"/>
      <name val="Calibri"/>
      <charset val="1"/>
    </font>
    <font>
      <b/>
      <sz val="11"/>
      <color rgb="FF245F6B"/>
      <name val="Calibri"/>
      <charset val="1"/>
    </font>
    <font>
      <b/>
      <sz val="10"/>
      <color rgb="FFFFFFFF"/>
      <name val="Calibri"/>
      <charset val="1"/>
    </font>
    <font>
      <b/>
      <sz val="10"/>
      <color rgb="FF1F2A33"/>
      <name val="Calibri"/>
      <charset val="1"/>
    </font>
    <font>
      <i/>
      <sz val="9"/>
      <color rgb="FF5C6B72"/>
      <name val="Calibri"/>
      <charset val="1"/>
    </font>
    <font>
      <sz val="8.5"/>
      <color rgb="FF1F2A3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F2A33"/>
        <bgColor rgb="FF333300"/>
      </patternFill>
    </fill>
    <fill>
      <patternFill patternType="solid">
        <fgColor rgb="FF245F6B"/>
        <bgColor rgb="FF1E7A4D"/>
      </patternFill>
    </fill>
    <fill>
      <patternFill patternType="solid">
        <fgColor rgb="FFB8902E"/>
        <bgColor rgb="FF969696"/>
      </patternFill>
    </fill>
    <fill>
      <patternFill patternType="solid">
        <fgColor rgb="FFFCF7EC"/>
        <bgColor rgb="FFF5F8F8"/>
      </patternFill>
    </fill>
    <fill>
      <patternFill patternType="solid">
        <fgColor rgb="FFE2F1E8"/>
        <bgColor rgb="FFEAF0F1"/>
      </patternFill>
    </fill>
    <fill>
      <patternFill patternType="solid">
        <fgColor rgb="FF2E7F8C"/>
        <bgColor rgb="FF1E7A4D"/>
      </patternFill>
    </fill>
    <fill>
      <patternFill patternType="solid">
        <fgColor rgb="FFDCE7E9"/>
        <bgColor rgb="FFE2F1E8"/>
      </patternFill>
    </fill>
    <fill>
      <patternFill patternType="solid">
        <fgColor rgb="FFEAF0F1"/>
        <bgColor rgb="FFE2F1E8"/>
      </patternFill>
    </fill>
    <fill>
      <patternFill patternType="solid">
        <fgColor rgb="FFF5F8F8"/>
        <bgColor rgb="FFFCF7EC"/>
      </patternFill>
    </fill>
  </fills>
  <borders count="3">
    <border>
      <left/>
      <right/>
      <top/>
      <bottom/>
      <diagonal/>
    </border>
    <border>
      <left style="thin">
        <color rgb="FFCBD8DA"/>
      </left>
      <right style="thin">
        <color rgb="FFCBD8DA"/>
      </right>
      <top style="thin">
        <color rgb="FFCBD8DA"/>
      </top>
      <bottom style="thin">
        <color rgb="FFCBD8DA"/>
      </bottom>
      <diagonal/>
    </border>
    <border>
      <left style="thin">
        <color rgb="FFCBD8DA"/>
      </left>
      <right/>
      <top style="thin">
        <color rgb="FFCBD8DA"/>
      </top>
      <bottom style="thin">
        <color rgb="FFCBD8DA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6" fillId="0" borderId="0" xfId="0" applyFont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4" borderId="0" xfId="0" applyFill="1"/>
    <xf numFmtId="0" fontId="4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165" fontId="17" fillId="8" borderId="1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/>
    </xf>
    <xf numFmtId="166" fontId="17" fillId="8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65" fontId="19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66" fontId="17" fillId="0" borderId="1" xfId="0" applyNumberFormat="1" applyFont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right" vertical="center"/>
    </xf>
    <xf numFmtId="165" fontId="21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4" fontId="1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7" fontId="23" fillId="0" borderId="1" xfId="0" applyNumberFormat="1" applyFont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</cellXfs>
  <cellStyles count="1">
    <cellStyle name="Standard" xfId="0" builtinId="0"/>
  </cellStyles>
  <dxfs count="4">
    <dxf>
      <font>
        <b/>
        <color rgb="FF1E7A4D"/>
        <name val="Calibri"/>
        <charset val="1"/>
      </font>
      <fill>
        <patternFill>
          <bgColor rgb="FFE2F1E8"/>
        </patternFill>
      </fill>
    </dxf>
    <dxf>
      <font>
        <b/>
        <color rgb="FF1E7A4D"/>
        <name val="Calibri"/>
        <charset val="1"/>
      </font>
      <fill>
        <patternFill>
          <bgColor rgb="FFE2F1E8"/>
        </patternFill>
      </fill>
    </dxf>
    <dxf>
      <font>
        <b/>
        <sz val="12"/>
        <color rgb="FFA23B3B"/>
        <name val="Calibri"/>
        <charset val="1"/>
      </font>
      <fill>
        <patternFill>
          <bgColor rgb="FFF7E4E4"/>
        </patternFill>
      </fill>
    </dxf>
    <dxf>
      <font>
        <b/>
        <sz val="12"/>
        <color rgb="FF1E7A4D"/>
        <name val="Calibri"/>
        <charset val="1"/>
      </font>
      <fill>
        <patternFill>
          <bgColor rgb="FFE2F1E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B8902E"/>
      <rgbColor rgb="FF800080"/>
      <rgbColor rgb="FF1E7A4D"/>
      <rgbColor rgb="FFC9D8DA"/>
      <rgbColor rgb="FF878787"/>
      <rgbColor rgb="FF9999FF"/>
      <rgbColor rgb="FFA23B3B"/>
      <rgbColor rgb="FFFCF7EC"/>
      <rgbColor rgb="FFE2F1E8"/>
      <rgbColor rgb="FF660066"/>
      <rgbColor rgb="FFFF8080"/>
      <rgbColor rgb="FF0066CC"/>
      <rgbColor rgb="FFCBD8DA"/>
      <rgbColor rgb="FF000080"/>
      <rgbColor rgb="FFFF00FF"/>
      <rgbColor rgb="FFFFFF00"/>
      <rgbColor rgb="FF00FFFF"/>
      <rgbColor rgb="FF800080"/>
      <rgbColor rgb="FF800000"/>
      <rgbColor rgb="FF245F6B"/>
      <rgbColor rgb="FF0000FF"/>
      <rgbColor rgb="FF00CCFF"/>
      <rgbColor rgb="FFEAF0F1"/>
      <rgbColor rgb="FFDCE7E9"/>
      <rgbColor rgb="FFF5F8F8"/>
      <rgbColor rgb="FF8FB7BE"/>
      <rgbColor rgb="FFFF99CC"/>
      <rgbColor rgb="FFD9D9D9"/>
      <rgbColor rgb="FFF7E4E4"/>
      <rgbColor rgb="FF3366FF"/>
      <rgbColor rgb="FF33CCCC"/>
      <rgbColor rgb="FF99CC00"/>
      <rgbColor rgb="FFFFCC00"/>
      <rgbColor rgb="FFFF9900"/>
      <rgbColor rgb="FFFF6600"/>
      <rgbColor rgb="FF5C6B72"/>
      <rgbColor rgb="FF969696"/>
      <rgbColor rgb="FF003366"/>
      <rgbColor rgb="FF2E7F8C"/>
      <rgbColor rgb="FF003300"/>
      <rgbColor rgb="FF333300"/>
      <rgbColor rgb="FF993300"/>
      <rgbColor rgb="FF993366"/>
      <rgbColor rgb="FF333399"/>
      <rgbColor rgb="FF1F2A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Kostenstruktur pro Jahr je Variante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Kostenvergleich!$C$56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rgbClr val="2E7F8C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Kostenvergleich!$B$57:$B$59</c:f>
              <c:strCache>
                <c:ptCount val="3"/>
                <c:pt idx="0">
                  <c:v>Variante A</c:v>
                </c:pt>
                <c:pt idx="1">
                  <c:v>Variante B</c:v>
                </c:pt>
                <c:pt idx="2">
                  <c:v>Variante C</c:v>
                </c:pt>
              </c:strCache>
            </c:strRef>
          </c:cat>
          <c:val>
            <c:numRef>
              <c:f>Kostenvergleich!$C$57:$C$59</c:f>
              <c:numCache>
                <c:formatCode>#,##0" €"</c:formatCode>
                <c:ptCount val="3"/>
                <c:pt idx="0">
                  <c:v>25600</c:v>
                </c:pt>
                <c:pt idx="1">
                  <c:v>30000</c:v>
                </c:pt>
                <c:pt idx="2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C-40E7-AD19-4533B0394CEB}"/>
            </c:ext>
          </c:extLst>
        </c:ser>
        <c:ser>
          <c:idx val="1"/>
          <c:order val="1"/>
          <c:tx>
            <c:strRef>
              <c:f>Kostenvergleich!$D$56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rgbClr val="B8902E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Kostenvergleich!$B$57:$B$59</c:f>
              <c:strCache>
                <c:ptCount val="3"/>
                <c:pt idx="0">
                  <c:v>Variante A</c:v>
                </c:pt>
                <c:pt idx="1">
                  <c:v>Variante B</c:v>
                </c:pt>
                <c:pt idx="2">
                  <c:v>Variante C</c:v>
                </c:pt>
              </c:strCache>
            </c:strRef>
          </c:cat>
          <c:val>
            <c:numRef>
              <c:f>Kostenvergleich!$D$57:$D$59</c:f>
              <c:numCache>
                <c:formatCode>#,##0" €"</c:formatCode>
                <c:ptCount val="3"/>
                <c:pt idx="0">
                  <c:v>16000</c:v>
                </c:pt>
                <c:pt idx="1">
                  <c:v>12000.000000000002</c:v>
                </c:pt>
                <c:pt idx="2">
                  <c:v>19000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C-40E7-AD19-4533B0394CEB}"/>
            </c:ext>
          </c:extLst>
        </c:ser>
        <c:ser>
          <c:idx val="2"/>
          <c:order val="2"/>
          <c:tx>
            <c:strRef>
              <c:f>Kostenvergleich!$E$56</c:f>
              <c:strCache>
                <c:ptCount val="1"/>
                <c:pt idx="0">
                  <c:v>Kalk. Abschreibung</c:v>
                </c:pt>
              </c:strCache>
            </c:strRef>
          </c:tx>
          <c:spPr>
            <a:solidFill>
              <a:srgbClr val="8FB7BE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Kostenvergleich!$B$57:$B$59</c:f>
              <c:strCache>
                <c:ptCount val="3"/>
                <c:pt idx="0">
                  <c:v>Variante A</c:v>
                </c:pt>
                <c:pt idx="1">
                  <c:v>Variante B</c:v>
                </c:pt>
                <c:pt idx="2">
                  <c:v>Variante C</c:v>
                </c:pt>
              </c:strCache>
            </c:strRef>
          </c:cat>
          <c:val>
            <c:numRef>
              <c:f>Kostenvergleich!$E$57:$E$59</c:f>
              <c:numCache>
                <c:formatCode>#,##0" €"</c:formatCode>
                <c:ptCount val="3"/>
                <c:pt idx="0">
                  <c:v>9000</c:v>
                </c:pt>
                <c:pt idx="1">
                  <c:v>10375</c:v>
                </c:pt>
                <c:pt idx="2">
                  <c:v>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C-40E7-AD19-4533B0394CEB}"/>
            </c:ext>
          </c:extLst>
        </c:ser>
        <c:ser>
          <c:idx val="3"/>
          <c:order val="3"/>
          <c:tx>
            <c:strRef>
              <c:f>Kostenvergleich!$F$56</c:f>
              <c:strCache>
                <c:ptCount val="1"/>
                <c:pt idx="0">
                  <c:v>Kalk. Zinsen</c:v>
                </c:pt>
              </c:strCache>
            </c:strRef>
          </c:tx>
          <c:spPr>
            <a:solidFill>
              <a:srgbClr val="C9D8DA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Kostenvergleich!$B$57:$B$59</c:f>
              <c:strCache>
                <c:ptCount val="3"/>
                <c:pt idx="0">
                  <c:v>Variante A</c:v>
                </c:pt>
                <c:pt idx="1">
                  <c:v>Variante B</c:v>
                </c:pt>
                <c:pt idx="2">
                  <c:v>Variante C</c:v>
                </c:pt>
              </c:strCache>
            </c:strRef>
          </c:cat>
          <c:val>
            <c:numRef>
              <c:f>Kostenvergleich!$F$57:$F$59</c:f>
              <c:numCache>
                <c:formatCode>#,##0" €"</c:formatCode>
                <c:ptCount val="3"/>
                <c:pt idx="0">
                  <c:v>1650</c:v>
                </c:pt>
                <c:pt idx="1">
                  <c:v>2675</c:v>
                </c:pt>
                <c:pt idx="2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C-40E7-AD19-4533B0394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8995033"/>
        <c:axId val="54576220"/>
      </c:barChart>
      <c:catAx>
        <c:axId val="689950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4576220"/>
        <c:crosses val="autoZero"/>
        <c:auto val="1"/>
        <c:lblAlgn val="ctr"/>
        <c:lblOffset val="100"/>
        <c:noMultiLvlLbl val="0"/>
      </c:catAx>
      <c:valAx>
        <c:axId val="545762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899503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5</xdr:col>
      <xdr:colOff>316905</xdr:colOff>
      <xdr:row>76</xdr:row>
      <xdr:rowOff>11520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7F8C"/>
    <pageSetUpPr fitToPage="1"/>
  </sheetPr>
  <dimension ref="A1:F79"/>
  <sheetViews>
    <sheetView showGridLines="0" tabSelected="1" zoomScaleNormal="100" workbookViewId="0">
      <pane ySplit="9" topLeftCell="A10" activePane="bottomLeft" state="frozen"/>
      <selection pane="bottomLeft" activeCell="Y27" sqref="Y27"/>
    </sheetView>
  </sheetViews>
  <sheetFormatPr baseColWidth="10" defaultColWidth="8.7109375" defaultRowHeight="15" x14ac:dyDescent="0.25"/>
  <cols>
    <col min="1" max="1" width="0.85546875" customWidth="1"/>
    <col min="2" max="2" width="37" bestFit="1" customWidth="1"/>
    <col min="3" max="3" width="15.42578125" bestFit="1" customWidth="1"/>
    <col min="4" max="4" width="13.7109375" bestFit="1" customWidth="1"/>
    <col min="5" max="5" width="16.140625" bestFit="1" customWidth="1"/>
    <col min="6" max="6" width="11" bestFit="1" customWidth="1"/>
    <col min="7" max="7" width="2.140625" customWidth="1"/>
  </cols>
  <sheetData>
    <row r="1" spans="1:6" ht="6" customHeight="1" x14ac:dyDescent="0.25"/>
    <row r="2" spans="1:6" ht="39.75" customHeight="1" x14ac:dyDescent="0.25">
      <c r="B2" s="13" t="s">
        <v>0</v>
      </c>
      <c r="C2" s="13"/>
      <c r="D2" s="13"/>
      <c r="E2" s="13"/>
      <c r="F2" s="13"/>
    </row>
    <row r="3" spans="1:6" ht="19.5" customHeight="1" x14ac:dyDescent="0.25">
      <c r="B3" s="12" t="s">
        <v>1</v>
      </c>
      <c r="C3" s="12"/>
      <c r="D3" s="12"/>
      <c r="E3" s="12"/>
      <c r="F3" s="12"/>
    </row>
    <row r="4" spans="1:6" ht="3" customHeight="1" x14ac:dyDescent="0.25">
      <c r="B4" s="14"/>
      <c r="C4" s="14"/>
      <c r="D4" s="14"/>
      <c r="E4" s="14"/>
      <c r="F4" s="14"/>
    </row>
    <row r="5" spans="1:6" ht="15.75" customHeight="1" x14ac:dyDescent="0.25">
      <c r="B5" s="51" t="s">
        <v>2</v>
      </c>
      <c r="C5" s="51"/>
      <c r="D5" s="51"/>
      <c r="E5" s="51"/>
      <c r="F5" s="51"/>
    </row>
    <row r="6" spans="1:6" ht="15.75" customHeight="1" x14ac:dyDescent="0.25">
      <c r="B6" s="51"/>
      <c r="C6" s="51"/>
      <c r="D6" s="51"/>
      <c r="E6" s="51"/>
      <c r="F6" s="51"/>
    </row>
    <row r="7" spans="1:6" ht="18" customHeight="1" x14ac:dyDescent="0.25">
      <c r="B7" s="15" t="s">
        <v>3</v>
      </c>
      <c r="C7" s="16" t="s">
        <v>4</v>
      </c>
      <c r="D7" s="11" t="s">
        <v>5</v>
      </c>
      <c r="E7" s="11"/>
      <c r="F7" s="11"/>
    </row>
    <row r="8" spans="1:6" ht="6" customHeight="1" x14ac:dyDescent="0.25"/>
    <row r="9" spans="1:6" ht="24" customHeight="1" x14ac:dyDescent="0.25">
      <c r="A9" s="14"/>
      <c r="B9" s="10" t="s">
        <v>6</v>
      </c>
      <c r="C9" s="10"/>
      <c r="D9" s="10"/>
      <c r="E9" s="10"/>
      <c r="F9" s="10"/>
    </row>
    <row r="10" spans="1:6" ht="19.5" customHeight="1" x14ac:dyDescent="0.25">
      <c r="B10" s="17" t="s">
        <v>7</v>
      </c>
      <c r="C10" s="18" t="s">
        <v>8</v>
      </c>
      <c r="D10" s="19">
        <v>10000</v>
      </c>
      <c r="E10" s="9" t="s">
        <v>9</v>
      </c>
      <c r="F10" s="9"/>
    </row>
    <row r="11" spans="1:6" ht="19.5" customHeight="1" x14ac:dyDescent="0.25">
      <c r="B11" s="17" t="s">
        <v>10</v>
      </c>
      <c r="C11" s="18" t="s">
        <v>11</v>
      </c>
      <c r="D11" s="20">
        <v>0.05</v>
      </c>
      <c r="E11" s="9" t="s">
        <v>12</v>
      </c>
      <c r="F11" s="9"/>
    </row>
    <row r="12" spans="1:6" ht="19.5" customHeight="1" x14ac:dyDescent="0.25">
      <c r="B12" s="17" t="s">
        <v>13</v>
      </c>
      <c r="C12" s="18" t="s">
        <v>14</v>
      </c>
      <c r="D12" s="19">
        <v>6</v>
      </c>
      <c r="E12" s="9" t="s">
        <v>15</v>
      </c>
      <c r="F12" s="9"/>
    </row>
    <row r="14" spans="1:6" ht="24" customHeight="1" x14ac:dyDescent="0.25">
      <c r="A14" s="14"/>
      <c r="B14" s="10" t="s">
        <v>16</v>
      </c>
      <c r="C14" s="10"/>
      <c r="D14" s="10"/>
      <c r="E14" s="10"/>
      <c r="F14" s="10"/>
    </row>
    <row r="15" spans="1:6" ht="24" customHeight="1" x14ac:dyDescent="0.25">
      <c r="B15" s="21" t="s">
        <v>17</v>
      </c>
      <c r="C15" s="22" t="s">
        <v>18</v>
      </c>
      <c r="D15" s="23" t="s">
        <v>19</v>
      </c>
      <c r="E15" s="23" t="s">
        <v>20</v>
      </c>
      <c r="F15" s="23" t="s">
        <v>21</v>
      </c>
    </row>
    <row r="16" spans="1:6" x14ac:dyDescent="0.25">
      <c r="B16" s="24" t="s">
        <v>22</v>
      </c>
      <c r="C16" s="17"/>
      <c r="D16" s="25" t="s">
        <v>23</v>
      </c>
      <c r="E16" s="25" t="s">
        <v>24</v>
      </c>
      <c r="F16" s="25" t="s">
        <v>25</v>
      </c>
    </row>
    <row r="17" spans="1:6" ht="24" customHeight="1" x14ac:dyDescent="0.25">
      <c r="A17" s="14"/>
      <c r="B17" s="8" t="s">
        <v>26</v>
      </c>
      <c r="C17" s="8"/>
      <c r="D17" s="8"/>
      <c r="E17" s="8"/>
      <c r="F17" s="8"/>
    </row>
    <row r="18" spans="1:6" x14ac:dyDescent="0.25">
      <c r="B18" s="17" t="s">
        <v>27</v>
      </c>
      <c r="C18" s="18" t="s">
        <v>28</v>
      </c>
      <c r="D18" s="26">
        <v>60000</v>
      </c>
      <c r="E18" s="26">
        <v>95000</v>
      </c>
      <c r="F18" s="26">
        <v>40000</v>
      </c>
    </row>
    <row r="19" spans="1:6" x14ac:dyDescent="0.25">
      <c r="B19" s="17" t="s">
        <v>29</v>
      </c>
      <c r="C19" s="18" t="s">
        <v>28</v>
      </c>
      <c r="D19" s="26">
        <v>6000</v>
      </c>
      <c r="E19" s="26">
        <v>12000</v>
      </c>
      <c r="F19" s="26">
        <v>3000</v>
      </c>
    </row>
    <row r="20" spans="1:6" x14ac:dyDescent="0.25">
      <c r="B20" s="17" t="s">
        <v>30</v>
      </c>
      <c r="C20" s="18" t="s">
        <v>14</v>
      </c>
      <c r="D20" s="27">
        <v>6</v>
      </c>
      <c r="E20" s="27">
        <v>8</v>
      </c>
      <c r="F20" s="27">
        <v>5</v>
      </c>
    </row>
    <row r="21" spans="1:6" ht="24" customHeight="1" x14ac:dyDescent="0.25">
      <c r="A21" s="14"/>
      <c r="B21" s="8" t="s">
        <v>31</v>
      </c>
      <c r="C21" s="8"/>
      <c r="D21" s="8"/>
      <c r="E21" s="8"/>
      <c r="F21" s="8"/>
    </row>
    <row r="22" spans="1:6" x14ac:dyDescent="0.25">
      <c r="B22" s="17" t="s">
        <v>32</v>
      </c>
      <c r="C22" s="18" t="s">
        <v>33</v>
      </c>
      <c r="D22" s="28">
        <f>(D18-D19)/D20</f>
        <v>9000</v>
      </c>
      <c r="E22" s="28">
        <f>(E18-E19)/E20</f>
        <v>10375</v>
      </c>
      <c r="F22" s="28">
        <f>(F18-F19)/F20</f>
        <v>7400</v>
      </c>
    </row>
    <row r="23" spans="1:6" x14ac:dyDescent="0.25">
      <c r="B23" s="17" t="s">
        <v>34</v>
      </c>
      <c r="C23" s="18" t="s">
        <v>33</v>
      </c>
      <c r="D23" s="28">
        <f>(D18+D19)/2*$D$11</f>
        <v>1650</v>
      </c>
      <c r="E23" s="28">
        <f>(E18+E19)/2*$D$11</f>
        <v>2675</v>
      </c>
      <c r="F23" s="28">
        <f>(F18+F19)/2*$D$11</f>
        <v>1075</v>
      </c>
    </row>
    <row r="24" spans="1:6" ht="24" customHeight="1" x14ac:dyDescent="0.25">
      <c r="A24" s="14"/>
      <c r="B24" s="8" t="s">
        <v>35</v>
      </c>
      <c r="C24" s="8"/>
      <c r="D24" s="8"/>
      <c r="E24" s="8"/>
      <c r="F24" s="8"/>
    </row>
    <row r="25" spans="1:6" x14ac:dyDescent="0.25">
      <c r="B25" s="17" t="s">
        <v>36</v>
      </c>
      <c r="C25" s="18" t="s">
        <v>33</v>
      </c>
      <c r="D25" s="26">
        <v>18000</v>
      </c>
      <c r="E25" s="26">
        <v>20000</v>
      </c>
      <c r="F25" s="26">
        <v>16000</v>
      </c>
    </row>
    <row r="26" spans="1:6" x14ac:dyDescent="0.25">
      <c r="B26" s="17" t="s">
        <v>37</v>
      </c>
      <c r="C26" s="18" t="s">
        <v>33</v>
      </c>
      <c r="D26" s="26">
        <v>3000</v>
      </c>
      <c r="E26" s="26">
        <v>4000</v>
      </c>
      <c r="F26" s="26">
        <v>3000</v>
      </c>
    </row>
    <row r="27" spans="1:6" x14ac:dyDescent="0.25">
      <c r="B27" s="17" t="s">
        <v>38</v>
      </c>
      <c r="C27" s="18" t="s">
        <v>33</v>
      </c>
      <c r="D27" s="26">
        <v>1200</v>
      </c>
      <c r="E27" s="26">
        <v>1600</v>
      </c>
      <c r="F27" s="26">
        <v>900</v>
      </c>
    </row>
    <row r="28" spans="1:6" x14ac:dyDescent="0.25">
      <c r="B28" s="17" t="s">
        <v>39</v>
      </c>
      <c r="C28" s="18" t="s">
        <v>33</v>
      </c>
      <c r="D28" s="26">
        <v>2400</v>
      </c>
      <c r="E28" s="26">
        <v>3000</v>
      </c>
      <c r="F28" s="26">
        <v>1500</v>
      </c>
    </row>
    <row r="29" spans="1:6" x14ac:dyDescent="0.25">
      <c r="B29" s="17" t="s">
        <v>40</v>
      </c>
      <c r="C29" s="18" t="s">
        <v>33</v>
      </c>
      <c r="D29" s="26">
        <v>1000</v>
      </c>
      <c r="E29" s="26">
        <v>1400</v>
      </c>
      <c r="F29" s="26">
        <v>600</v>
      </c>
    </row>
    <row r="30" spans="1:6" x14ac:dyDescent="0.25">
      <c r="B30" s="29" t="s">
        <v>41</v>
      </c>
      <c r="C30" s="30" t="s">
        <v>33</v>
      </c>
      <c r="D30" s="31">
        <f>SUM(D25:D29)</f>
        <v>25600</v>
      </c>
      <c r="E30" s="31">
        <f>SUM(E25:E29)</f>
        <v>30000</v>
      </c>
      <c r="F30" s="31">
        <f>SUM(F25:F29)</f>
        <v>22000</v>
      </c>
    </row>
    <row r="31" spans="1:6" ht="24" customHeight="1" x14ac:dyDescent="0.25">
      <c r="A31" s="14"/>
      <c r="B31" s="8" t="s">
        <v>42</v>
      </c>
      <c r="C31" s="8"/>
      <c r="D31" s="8"/>
      <c r="E31" s="8"/>
      <c r="F31" s="8"/>
    </row>
    <row r="32" spans="1:6" x14ac:dyDescent="0.25">
      <c r="B32" s="17" t="s">
        <v>43</v>
      </c>
      <c r="C32" s="18" t="s">
        <v>44</v>
      </c>
      <c r="D32" s="32">
        <v>1.2</v>
      </c>
      <c r="E32" s="32">
        <v>0.9</v>
      </c>
      <c r="F32" s="32">
        <v>1.4</v>
      </c>
    </row>
    <row r="33" spans="1:6" x14ac:dyDescent="0.25">
      <c r="B33" s="17" t="s">
        <v>45</v>
      </c>
      <c r="C33" s="18" t="s">
        <v>44</v>
      </c>
      <c r="D33" s="32">
        <v>0.3</v>
      </c>
      <c r="E33" s="32">
        <v>0.22</v>
      </c>
      <c r="F33" s="32">
        <v>0.38</v>
      </c>
    </row>
    <row r="34" spans="1:6" x14ac:dyDescent="0.25">
      <c r="B34" s="17" t="s">
        <v>46</v>
      </c>
      <c r="C34" s="18" t="s">
        <v>44</v>
      </c>
      <c r="D34" s="32">
        <v>0.1</v>
      </c>
      <c r="E34" s="32">
        <v>0.08</v>
      </c>
      <c r="F34" s="32">
        <v>0.12</v>
      </c>
    </row>
    <row r="35" spans="1:6" x14ac:dyDescent="0.25">
      <c r="B35" s="29" t="s">
        <v>42</v>
      </c>
      <c r="C35" s="30" t="s">
        <v>44</v>
      </c>
      <c r="D35" s="33">
        <f>SUM(D32:D34)</f>
        <v>1.6</v>
      </c>
      <c r="E35" s="33">
        <f>SUM(E32:E34)</f>
        <v>1.2000000000000002</v>
      </c>
      <c r="F35" s="33">
        <f>SUM(F32:F34)</f>
        <v>1.9</v>
      </c>
    </row>
    <row r="36" spans="1:6" x14ac:dyDescent="0.25">
      <c r="B36" s="29" t="s">
        <v>47</v>
      </c>
      <c r="C36" s="30" t="s">
        <v>33</v>
      </c>
      <c r="D36" s="31">
        <f>D35*$D$10</f>
        <v>16000</v>
      </c>
      <c r="E36" s="31">
        <f>E35*$D$10</f>
        <v>12000.000000000002</v>
      </c>
      <c r="F36" s="31">
        <f>F35*$D$10</f>
        <v>19000</v>
      </c>
    </row>
    <row r="37" spans="1:6" ht="24" customHeight="1" x14ac:dyDescent="0.25">
      <c r="A37" s="14"/>
      <c r="B37" s="7" t="s">
        <v>48</v>
      </c>
      <c r="C37" s="7"/>
      <c r="D37" s="7"/>
      <c r="E37" s="7"/>
      <c r="F37" s="7"/>
    </row>
    <row r="38" spans="1:6" ht="21.75" customHeight="1" x14ac:dyDescent="0.25">
      <c r="B38" s="34" t="s">
        <v>49</v>
      </c>
      <c r="C38" s="18" t="s">
        <v>33</v>
      </c>
      <c r="D38" s="35">
        <f>D30+D36+D22+D23</f>
        <v>52250</v>
      </c>
      <c r="E38" s="35">
        <f>E30+E36+E22+E23</f>
        <v>55050</v>
      </c>
      <c r="F38" s="35">
        <f>F30+F36+F22+F23</f>
        <v>49475</v>
      </c>
    </row>
    <row r="39" spans="1:6" x14ac:dyDescent="0.25">
      <c r="B39" s="36" t="s">
        <v>50</v>
      </c>
      <c r="C39" s="18" t="s">
        <v>44</v>
      </c>
      <c r="D39" s="37">
        <f>D38/$D$10</f>
        <v>5.2249999999999996</v>
      </c>
      <c r="E39" s="37">
        <f>E38/$D$10</f>
        <v>5.5049999999999999</v>
      </c>
      <c r="F39" s="37">
        <f>F38/$D$10</f>
        <v>4.9474999999999998</v>
      </c>
    </row>
    <row r="40" spans="1:6" x14ac:dyDescent="0.25">
      <c r="B40" s="17" t="s">
        <v>51</v>
      </c>
      <c r="C40" s="18" t="s">
        <v>28</v>
      </c>
      <c r="D40" s="28">
        <f>D38*$D$12</f>
        <v>313500</v>
      </c>
      <c r="E40" s="28">
        <f>E38*$D$12</f>
        <v>330300</v>
      </c>
      <c r="F40" s="28">
        <f>F38*$D$12</f>
        <v>296850</v>
      </c>
    </row>
    <row r="41" spans="1:6" x14ac:dyDescent="0.25">
      <c r="B41" s="38" t="s">
        <v>52</v>
      </c>
      <c r="C41" s="39" t="s">
        <v>53</v>
      </c>
      <c r="D41" s="40">
        <f>RANK(D38,$D$38:$F$38,1)</f>
        <v>2</v>
      </c>
      <c r="E41" s="40">
        <f>RANK(E38,$D$38:$F$38,1)</f>
        <v>3</v>
      </c>
      <c r="F41" s="40">
        <f>RANK(F38,$D$38:$F$38,1)</f>
        <v>1</v>
      </c>
    </row>
    <row r="43" spans="1:6" ht="24" customHeight="1" x14ac:dyDescent="0.25">
      <c r="A43" s="14"/>
      <c r="B43" s="10" t="s">
        <v>54</v>
      </c>
      <c r="C43" s="10"/>
      <c r="D43" s="10"/>
      <c r="E43" s="10"/>
      <c r="F43" s="10"/>
    </row>
    <row r="44" spans="1:6" ht="24" customHeight="1" x14ac:dyDescent="0.25">
      <c r="B44" s="41" t="s">
        <v>55</v>
      </c>
      <c r="C44" s="6" t="str">
        <f>INDEX($D$15:$F$15,MATCH(MIN($D$38:$F$38),$D$38:$F$38,0))</f>
        <v>Variante C</v>
      </c>
      <c r="D44" s="6"/>
      <c r="E44" s="42" t="s">
        <v>56</v>
      </c>
      <c r="F44" s="43">
        <f>MIN($D$38:$F$38)</f>
        <v>49475</v>
      </c>
    </row>
    <row r="45" spans="1:6" x14ac:dyDescent="0.25">
      <c r="B45" s="17" t="s">
        <v>57</v>
      </c>
      <c r="C45" s="5">
        <f>MAX($D$38:$F$38)-MIN($D$38:$F$38)</f>
        <v>5575</v>
      </c>
      <c r="D45" s="5"/>
      <c r="E45" s="44" t="s">
        <v>58</v>
      </c>
      <c r="F45" s="45">
        <f>(MAX($D$38:$F$38)-MIN($D$38:$F$38))/MAX($D$38:$F$38)</f>
        <v>0.10127157129881925</v>
      </c>
    </row>
    <row r="46" spans="1:6" ht="30" customHeight="1" x14ac:dyDescent="0.25">
      <c r="B46" s="4" t="str">
        <f>" Empfehlung: Auf Basis der geplanten Menge von "&amp;TEXT($D$10,"#,##0")&amp;" Stück/Jahr ist "&amp;INDEX($D$15:$F$15,MATCH(MIN($D$38:$F$38),$D$38:$F$38,0))&amp;" mit "&amp;TEXT(MIN($D$39:$F$39),"#,##0.00")&amp;" €/Stück die wirtschaftlichste Alternative."</f>
        <v xml:space="preserve"> Empfehlung: Auf Basis der geplanten Menge von 10000,0 Stück/Jahr ist Variante C mit 4,94750 €/Stück die wirtschaftlichste Alternative.</v>
      </c>
      <c r="C46" s="4"/>
      <c r="D46" s="4"/>
      <c r="E46" s="4"/>
      <c r="F46" s="4"/>
    </row>
    <row r="48" spans="1:6" ht="24" customHeight="1" x14ac:dyDescent="0.25">
      <c r="A48" s="14"/>
      <c r="B48" s="10" t="s">
        <v>59</v>
      </c>
      <c r="C48" s="10"/>
      <c r="D48" s="10"/>
      <c r="E48" s="10"/>
      <c r="F48" s="10"/>
    </row>
    <row r="49" spans="1:6" ht="27.75" customHeight="1" x14ac:dyDescent="0.25">
      <c r="B49" s="3" t="s">
        <v>60</v>
      </c>
      <c r="C49" s="3"/>
      <c r="D49" s="3"/>
      <c r="E49" s="3"/>
      <c r="F49" s="3"/>
    </row>
    <row r="50" spans="1:6" x14ac:dyDescent="0.25">
      <c r="B50" s="21" t="s">
        <v>61</v>
      </c>
      <c r="C50" s="22" t="s">
        <v>62</v>
      </c>
      <c r="D50" s="2" t="s">
        <v>63</v>
      </c>
      <c r="E50" s="2"/>
      <c r="F50" s="2"/>
    </row>
    <row r="51" spans="1:6" x14ac:dyDescent="0.25">
      <c r="B51" s="46" t="s">
        <v>64</v>
      </c>
      <c r="C51" s="47">
        <f>IFERROR(((D30+D22+D23)-(E30+E22+E23))/(E35-D35),"—")</f>
        <v>17000.000000000004</v>
      </c>
      <c r="D51" s="9" t="str">
        <f>IF(NOT(ISNUMBER(C51)),"variable Stückkosten identisch",IF(C51&lt;=0,"keine relevante Schwelle – eine Variante stets günstiger",IF(C51&lt;$D$10,"unter Planmenge – höhere Menge begünstigt fixkostenintensive Variante","über Planmenge – bei steigender Menge Wechsel der Vorteilhaftigkeit")))</f>
        <v>über Planmenge – bei steigender Menge Wechsel der Vorteilhaftigkeit</v>
      </c>
      <c r="E51" s="9"/>
      <c r="F51" s="9"/>
    </row>
    <row r="52" spans="1:6" x14ac:dyDescent="0.25">
      <c r="B52" s="46" t="s">
        <v>65</v>
      </c>
      <c r="C52" s="47">
        <f>IFERROR(((D30+D22+D23)-(F30+F22+F23))/(F35-D35),"—")</f>
        <v>19250.000000000011</v>
      </c>
      <c r="D52" s="9" t="str">
        <f>IF(NOT(ISNUMBER(C52)),"variable Stückkosten identisch",IF(C52&lt;=0,"keine relevante Schwelle – eine Variante stets günstiger",IF(C52&lt;$D$10,"unter Planmenge – höhere Menge begünstigt fixkostenintensive Variante","über Planmenge – bei steigender Menge Wechsel der Vorteilhaftigkeit")))</f>
        <v>über Planmenge – bei steigender Menge Wechsel der Vorteilhaftigkeit</v>
      </c>
      <c r="E52" s="9"/>
      <c r="F52" s="9"/>
    </row>
    <row r="53" spans="1:6" x14ac:dyDescent="0.25">
      <c r="B53" s="46" t="s">
        <v>66</v>
      </c>
      <c r="C53" s="47">
        <f>IFERROR(((E30+E22+E23)-(F30+F22+F23))/(F35-E35),"—")</f>
        <v>17964.285714285721</v>
      </c>
      <c r="D53" s="9" t="str">
        <f>IF(NOT(ISNUMBER(C53)),"variable Stückkosten identisch",IF(C53&lt;=0,"keine relevante Schwelle – eine Variante stets günstiger",IF(C53&lt;$D$10,"unter Planmenge – höhere Menge begünstigt fixkostenintensive Variante","über Planmenge – bei steigender Menge Wechsel der Vorteilhaftigkeit")))</f>
        <v>über Planmenge – bei steigender Menge Wechsel der Vorteilhaftigkeit</v>
      </c>
      <c r="E53" s="9"/>
      <c r="F53" s="9"/>
    </row>
    <row r="55" spans="1:6" ht="24" customHeight="1" x14ac:dyDescent="0.25">
      <c r="A55" s="14"/>
      <c r="B55" s="10" t="s">
        <v>67</v>
      </c>
      <c r="C55" s="10"/>
      <c r="D55" s="10"/>
      <c r="E55" s="10"/>
      <c r="F55" s="10"/>
    </row>
    <row r="56" spans="1:6" ht="25.5" customHeight="1" x14ac:dyDescent="0.25">
      <c r="B56" s="48" t="s">
        <v>68</v>
      </c>
      <c r="C56" s="49" t="s">
        <v>69</v>
      </c>
      <c r="D56" s="49" t="s">
        <v>70</v>
      </c>
      <c r="E56" s="49" t="s">
        <v>71</v>
      </c>
      <c r="F56" s="49" t="s">
        <v>72</v>
      </c>
    </row>
    <row r="57" spans="1:6" x14ac:dyDescent="0.25">
      <c r="B57" s="50" t="str">
        <f>D15</f>
        <v>Variante A</v>
      </c>
      <c r="C57" s="28">
        <f>D30</f>
        <v>25600</v>
      </c>
      <c r="D57" s="28">
        <f>D36</f>
        <v>16000</v>
      </c>
      <c r="E57" s="28">
        <f>D22</f>
        <v>9000</v>
      </c>
      <c r="F57" s="28">
        <f>D23</f>
        <v>1650</v>
      </c>
    </row>
    <row r="58" spans="1:6" x14ac:dyDescent="0.25">
      <c r="B58" s="50" t="str">
        <f>E15</f>
        <v>Variante B</v>
      </c>
      <c r="C58" s="28">
        <f>E30</f>
        <v>30000</v>
      </c>
      <c r="D58" s="28">
        <f>E36</f>
        <v>12000.000000000002</v>
      </c>
      <c r="E58" s="28">
        <f>E22</f>
        <v>10375</v>
      </c>
      <c r="F58" s="28">
        <f>E23</f>
        <v>2675</v>
      </c>
    </row>
    <row r="59" spans="1:6" x14ac:dyDescent="0.25">
      <c r="B59" s="50" t="str">
        <f>F15</f>
        <v>Variante C</v>
      </c>
      <c r="C59" s="28">
        <f>F30</f>
        <v>22000</v>
      </c>
      <c r="D59" s="28">
        <f>F36</f>
        <v>19000</v>
      </c>
      <c r="E59" s="28">
        <f>F22</f>
        <v>7400</v>
      </c>
      <c r="F59" s="28">
        <f>F23</f>
        <v>1075</v>
      </c>
    </row>
    <row r="79" spans="2:6" ht="25.5" customHeight="1" x14ac:dyDescent="0.25">
      <c r="B79" s="1" t="s">
        <v>73</v>
      </c>
      <c r="C79" s="1"/>
      <c r="D79" s="1"/>
      <c r="E79" s="1"/>
      <c r="F79" s="1"/>
    </row>
  </sheetData>
  <mergeCells count="26">
    <mergeCell ref="B79:F79"/>
    <mergeCell ref="D50:F50"/>
    <mergeCell ref="D51:F51"/>
    <mergeCell ref="D52:F52"/>
    <mergeCell ref="D53:F53"/>
    <mergeCell ref="B55:F55"/>
    <mergeCell ref="C44:D44"/>
    <mergeCell ref="C45:D45"/>
    <mergeCell ref="B46:F46"/>
    <mergeCell ref="B48:F48"/>
    <mergeCell ref="B49:F49"/>
    <mergeCell ref="B21:F21"/>
    <mergeCell ref="B24:F24"/>
    <mergeCell ref="B31:F31"/>
    <mergeCell ref="B37:F37"/>
    <mergeCell ref="B43:F43"/>
    <mergeCell ref="E10:F10"/>
    <mergeCell ref="E11:F11"/>
    <mergeCell ref="E12:F12"/>
    <mergeCell ref="B14:F14"/>
    <mergeCell ref="B17:F17"/>
    <mergeCell ref="B2:F2"/>
    <mergeCell ref="B3:F3"/>
    <mergeCell ref="B5:F6"/>
    <mergeCell ref="D7:F7"/>
    <mergeCell ref="B9:F9"/>
  </mergeCells>
  <conditionalFormatting sqref="D38:F38">
    <cfRule type="expression" dxfId="3" priority="2">
      <formula>D38=MIN($D$38:$F$38)</formula>
    </cfRule>
    <cfRule type="expression" dxfId="2" priority="3">
      <formula>D38=MAX($D$38:$F$38)</formula>
    </cfRule>
  </conditionalFormatting>
  <conditionalFormatting sqref="D39:F39">
    <cfRule type="expression" dxfId="1" priority="4">
      <formula>D39=MIN($D$39:$F$39)</formula>
    </cfRule>
  </conditionalFormatting>
  <conditionalFormatting sqref="D41:F41">
    <cfRule type="expression" dxfId="0" priority="5">
      <formula>D41=1</formula>
    </cfRule>
  </conditionalFormatting>
  <printOptions horizontalCentered="1"/>
  <pageMargins left="0.4" right="0.4" top="0.5" bottom="0.5" header="0.511811023622047" footer="0.511811023622047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Kostenvergleich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2026-06-20T07:14:44Z</dcterms:created>
  <dcterms:modified xsi:type="dcterms:W3CDTF">2026-06-20T07:45:02Z</dcterms:modified>
  <dc:language>en-US</dc:language>
</cp:coreProperties>
</file>