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99CA53B-7B50-421C-AD81-7923EC6571F6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Kosten-Nutzen-Rechnung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1" l="1"/>
  <c r="F39" i="1"/>
  <c r="H33" i="1"/>
  <c r="G33" i="1"/>
  <c r="F33" i="1"/>
  <c r="E33" i="1"/>
  <c r="D33" i="1"/>
  <c r="H32" i="1"/>
  <c r="H34" i="1" s="1"/>
  <c r="E32" i="1"/>
  <c r="E34" i="1" s="1"/>
  <c r="D32" i="1"/>
  <c r="I29" i="1"/>
  <c r="H29" i="1"/>
  <c r="G29" i="1"/>
  <c r="F29" i="1"/>
  <c r="F32" i="1" s="1"/>
  <c r="F34" i="1" s="1"/>
  <c r="E29" i="1"/>
  <c r="D29" i="1"/>
  <c r="I28" i="1"/>
  <c r="I27" i="1"/>
  <c r="I26" i="1"/>
  <c r="I25" i="1"/>
  <c r="I24" i="1"/>
  <c r="I23" i="1"/>
  <c r="H22" i="1"/>
  <c r="G22" i="1"/>
  <c r="F22" i="1"/>
  <c r="E22" i="1"/>
  <c r="D22" i="1"/>
  <c r="H19" i="1"/>
  <c r="G19" i="1"/>
  <c r="G32" i="1" s="1"/>
  <c r="G34" i="1" s="1"/>
  <c r="F19" i="1"/>
  <c r="I19" i="1" s="1"/>
  <c r="E19" i="1"/>
  <c r="D19" i="1"/>
  <c r="I18" i="1"/>
  <c r="I17" i="1"/>
  <c r="I16" i="1"/>
  <c r="I15" i="1"/>
  <c r="I14" i="1"/>
  <c r="I13" i="1"/>
  <c r="I12" i="1"/>
  <c r="I11" i="1"/>
  <c r="H9" i="1"/>
  <c r="G9" i="1"/>
  <c r="F9" i="1"/>
  <c r="E9" i="1"/>
  <c r="D9" i="1"/>
  <c r="I32" i="1" l="1"/>
  <c r="D34" i="1"/>
  <c r="D35" i="1" l="1"/>
  <c r="I34" i="1"/>
  <c r="B44" i="1" l="1"/>
  <c r="B39" i="1"/>
  <c r="E35" i="1"/>
  <c r="F35" i="1" s="1"/>
  <c r="G35" i="1" s="1"/>
  <c r="H35" i="1" s="1"/>
  <c r="F42" i="1" l="1"/>
</calcChain>
</file>

<file path=xl/sharedStrings.xml><?xml version="1.0" encoding="utf-8"?>
<sst xmlns="http://schemas.openxmlformats.org/spreadsheetml/2006/main" count="58" uniqueCount="55">
  <si>
    <t>Einfache Vorlage zur Bewertung einer Investition über fünf Jahre</t>
  </si>
  <si>
    <t>1. Projektdaten &amp; Annahmen</t>
  </si>
  <si>
    <t>Projektname</t>
  </si>
  <si>
    <t>Investitionsvorhaben 2026</t>
  </si>
  <si>
    <t>Projektbeginn (Jahr 0)</t>
  </si>
  <si>
    <t>Verantwortlich</t>
  </si>
  <si>
    <t>Anna Hofmann</t>
  </si>
  <si>
    <t>Kalkulationszinssatz p.a.</t>
  </si>
  <si>
    <t>Nr.</t>
  </si>
  <si>
    <t>Bezeichnung</t>
  </si>
  <si>
    <t>Σ Gesamt</t>
  </si>
  <si>
    <t>2. Kosten — Mittelabflüsse</t>
  </si>
  <si>
    <t>K01</t>
  </si>
  <si>
    <t>Anschaffung / Hardware</t>
  </si>
  <si>
    <t>K02</t>
  </si>
  <si>
    <t>Softwarelizenzen (einmalig)</t>
  </si>
  <si>
    <t>K03</t>
  </si>
  <si>
    <t>Beratung &amp; Implementierung</t>
  </si>
  <si>
    <t>K04</t>
  </si>
  <si>
    <t>Mitarbeiterschulungen</t>
  </si>
  <si>
    <t>K05</t>
  </si>
  <si>
    <t>Wartung &amp; technischer Support</t>
  </si>
  <si>
    <t>K06</t>
  </si>
  <si>
    <t>Softwarelizenzen (laufend)</t>
  </si>
  <si>
    <t>K07</t>
  </si>
  <si>
    <t>Interner Personalaufwand</t>
  </si>
  <si>
    <t>K08</t>
  </si>
  <si>
    <t>Sonstige laufende Kosten</t>
  </si>
  <si>
    <t>∑ KOSTEN GESAMT</t>
  </si>
  <si>
    <t>3. Nutzen — Mittelzuflüsse / Einsparungen</t>
  </si>
  <si>
    <t>N01</t>
  </si>
  <si>
    <t>Personaleinsparungen</t>
  </si>
  <si>
    <t>N02</t>
  </si>
  <si>
    <t>Effizienzgewinne durch Automation</t>
  </si>
  <si>
    <t>N03</t>
  </si>
  <si>
    <t>Reduktion Fehler- &amp; Nacharbeit</t>
  </si>
  <si>
    <t>N04</t>
  </si>
  <si>
    <t>Umsatzsteigerung Neukunden</t>
  </si>
  <si>
    <t>N05</t>
  </si>
  <si>
    <t>Wegfall abgelöster Drittsysteme</t>
  </si>
  <si>
    <t>N06</t>
  </si>
  <si>
    <t>Sonstige Vorteile</t>
  </si>
  <si>
    <t>∑ NUTZEN GESAMT</t>
  </si>
  <si>
    <t>4. Cashflow &amp; Barwert</t>
  </si>
  <si>
    <t>Netto-Cashflow (Nutzen − Kosten)</t>
  </si>
  <si>
    <t>Diskontfaktor [1/(1+i)^t]</t>
  </si>
  <si>
    <t>Barwert Netto-Cashflow</t>
  </si>
  <si>
    <t>Kumulierter Barwert</t>
  </si>
  <si>
    <t>5. Kennzahlen &amp; Empfehlung</t>
  </si>
  <si>
    <t>Kapitalwert (NPV)</t>
  </si>
  <si>
    <t>Kosten-Nutzen-Verhältnis</t>
  </si>
  <si>
    <t>Return on Investment (ROI)</t>
  </si>
  <si>
    <t>Amortisation (dynamisch)</t>
  </si>
  <si>
    <t>Bedienung: Tragen Sie alle Werte in die gelben Eingabezellen ein. Sämtliche Berechnungen, Barwerte und Kennzahlen werden automatisch aktualisiert. Entscheidungsregel: NPV &gt; 0 und BCR ≥ 1,20 = empfehlenswert.</t>
  </si>
  <si>
    <t>KOSTEN-NUTZEN-RECHNUNG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</si>
</sst>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[Red]\(0.0%\);\-"/>
    <numFmt numFmtId="165" formatCode="#,##0.00&quot; €&quot;;[Red]\(#,##0.00&quot; €)&quot;;\-"/>
    <numFmt numFmtId="166" formatCode="0.0000"/>
    <numFmt numFmtId="167" formatCode="#,##0&quot; €&quot;;[Red]\(#,##0&quot; €)&quot;;\-"/>
    <numFmt numFmtId="168" formatCode="0.00\x"/>
    <numFmt numFmtId="169" formatCode="0.00&quot; Jahre&quot;"/>
  </numFmts>
  <fonts count="1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595959"/>
      <name val="Arial"/>
      <charset val="1"/>
    </font>
    <font>
      <b/>
      <sz val="10"/>
      <color rgb="FF1F3864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FFFFFF"/>
      <name val="Arial"/>
      <charset val="1"/>
    </font>
    <font>
      <b/>
      <sz val="11"/>
      <color rgb="FF9C0006"/>
      <name val="Arial"/>
      <charset val="1"/>
    </font>
    <font>
      <b/>
      <sz val="11"/>
      <color rgb="FF375623"/>
      <name val="Arial"/>
      <charset val="1"/>
    </font>
    <font>
      <sz val="10"/>
      <color rgb="FF000000"/>
      <name val="Arial"/>
      <charset val="1"/>
    </font>
    <font>
      <b/>
      <sz val="18"/>
      <color rgb="FF375623"/>
      <name val="Arial"/>
      <charset val="1"/>
    </font>
    <font>
      <b/>
      <sz val="14"/>
      <color rgb="FF1F3864"/>
      <name val="Arial"/>
      <charset val="1"/>
    </font>
    <font>
      <i/>
      <sz val="9"/>
      <color rgb="FF595959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9E1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BDD7E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FF2CC"/>
      </patternFill>
    </fill>
  </fills>
  <borders count="3">
    <border>
      <left/>
      <right/>
      <top/>
      <bottom/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7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indent="1"/>
    </xf>
    <xf numFmtId="0" fontId="3" fillId="7" borderId="1" xfId="0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indent="1"/>
    </xf>
    <xf numFmtId="165" fontId="5" fillId="4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3" fillId="6" borderId="2" xfId="0" applyNumberFormat="1" applyFont="1" applyFill="1" applyBorder="1" applyAlignment="1">
      <alignment horizontal="right" vertical="center"/>
    </xf>
    <xf numFmtId="165" fontId="3" fillId="7" borderId="2" xfId="0" applyNumberFormat="1" applyFont="1" applyFill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0" fontId="0" fillId="0" borderId="2" xfId="0" applyBorder="1"/>
    <xf numFmtId="165" fontId="9" fillId="0" borderId="2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67" fontId="10" fillId="8" borderId="1" xfId="0" applyNumberFormat="1" applyFont="1" applyFill="1" applyBorder="1" applyAlignment="1">
      <alignment horizontal="center" vertical="center"/>
    </xf>
    <xf numFmtId="168" fontId="10" fillId="8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/>
    </xf>
    <xf numFmtId="169" fontId="10" fillId="9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C6EFCE"/>
      <rgbColor rgb="FFFFEB9C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6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9" sqref="T9"/>
    </sheetView>
  </sheetViews>
  <sheetFormatPr baseColWidth="10" defaultColWidth="8.7109375" defaultRowHeight="15" x14ac:dyDescent="0.25"/>
  <cols>
    <col min="1" max="1" width="2" customWidth="1"/>
    <col min="2" max="2" width="7" customWidth="1"/>
    <col min="3" max="3" width="38" customWidth="1"/>
    <col min="4" max="8" width="14" customWidth="1"/>
    <col min="9" max="9" width="16" customWidth="1"/>
  </cols>
  <sheetData>
    <row r="2" spans="2:9" ht="33.75" customHeight="1" x14ac:dyDescent="0.25">
      <c r="B2" s="14" t="s">
        <v>54</v>
      </c>
      <c r="C2" s="14"/>
      <c r="D2" s="14"/>
      <c r="E2" s="14"/>
      <c r="F2" s="14"/>
      <c r="G2" s="14"/>
      <c r="H2" s="14"/>
      <c r="I2" s="14"/>
    </row>
    <row r="3" spans="2:9" ht="19.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</row>
    <row r="5" spans="2:9" ht="21.75" customHeight="1" x14ac:dyDescent="0.25">
      <c r="B5" s="12" t="s">
        <v>1</v>
      </c>
      <c r="C5" s="12"/>
      <c r="D5" s="12"/>
      <c r="E5" s="12"/>
      <c r="F5" s="12"/>
      <c r="G5" s="12"/>
      <c r="H5" s="12"/>
      <c r="I5" s="12"/>
    </row>
    <row r="6" spans="2:9" ht="21.75" customHeight="1" x14ac:dyDescent="0.25">
      <c r="B6" s="11" t="s">
        <v>2</v>
      </c>
      <c r="C6" s="11"/>
      <c r="D6" s="10" t="s">
        <v>3</v>
      </c>
      <c r="E6" s="10"/>
      <c r="F6" s="11" t="s">
        <v>4</v>
      </c>
      <c r="G6" s="11"/>
      <c r="H6" s="9">
        <v>2026</v>
      </c>
      <c r="I6" s="9"/>
    </row>
    <row r="7" spans="2:9" ht="21.75" customHeight="1" x14ac:dyDescent="0.25">
      <c r="B7" s="11" t="s">
        <v>5</v>
      </c>
      <c r="C7" s="11"/>
      <c r="D7" s="10" t="s">
        <v>6</v>
      </c>
      <c r="E7" s="10"/>
      <c r="F7" s="11" t="s">
        <v>7</v>
      </c>
      <c r="G7" s="11"/>
      <c r="H7" s="8">
        <v>0.06</v>
      </c>
      <c r="I7" s="8"/>
    </row>
    <row r="9" spans="2:9" ht="25.5" customHeight="1" x14ac:dyDescent="0.25">
      <c r="B9" s="15" t="s">
        <v>8</v>
      </c>
      <c r="C9" s="16" t="s">
        <v>9</v>
      </c>
      <c r="D9" s="17">
        <f>$H$6+0</f>
        <v>2026</v>
      </c>
      <c r="E9" s="17">
        <f>$H$6+1</f>
        <v>2027</v>
      </c>
      <c r="F9" s="17">
        <f>$H$6+2</f>
        <v>2028</v>
      </c>
      <c r="G9" s="17">
        <f>$H$6+3</f>
        <v>2029</v>
      </c>
      <c r="H9" s="17">
        <f>$H$6+4</f>
        <v>2030</v>
      </c>
      <c r="I9" s="15" t="s">
        <v>10</v>
      </c>
    </row>
    <row r="10" spans="2:9" ht="21.75" customHeight="1" x14ac:dyDescent="0.25">
      <c r="B10" s="7" t="s">
        <v>11</v>
      </c>
      <c r="C10" s="7"/>
      <c r="D10" s="7"/>
      <c r="E10" s="7"/>
      <c r="F10" s="7"/>
      <c r="G10" s="7"/>
      <c r="H10" s="7"/>
      <c r="I10" s="7"/>
    </row>
    <row r="11" spans="2:9" ht="19.5" customHeight="1" x14ac:dyDescent="0.25">
      <c r="B11" s="18" t="s">
        <v>12</v>
      </c>
      <c r="C11" s="19" t="s">
        <v>13</v>
      </c>
      <c r="D11" s="20">
        <v>45000</v>
      </c>
      <c r="E11" s="20">
        <v>0</v>
      </c>
      <c r="F11" s="20">
        <v>0</v>
      </c>
      <c r="G11" s="20">
        <v>0</v>
      </c>
      <c r="H11" s="20">
        <v>0</v>
      </c>
      <c r="I11" s="21">
        <f t="shared" ref="I11:I19" si="0">SUM(D11:H11)</f>
        <v>45000</v>
      </c>
    </row>
    <row r="12" spans="2:9" ht="19.5" customHeight="1" x14ac:dyDescent="0.25">
      <c r="B12" s="18" t="s">
        <v>14</v>
      </c>
      <c r="C12" s="19" t="s">
        <v>15</v>
      </c>
      <c r="D12" s="20">
        <v>15000</v>
      </c>
      <c r="E12" s="20">
        <v>0</v>
      </c>
      <c r="F12" s="20">
        <v>0</v>
      </c>
      <c r="G12" s="20">
        <v>0</v>
      </c>
      <c r="H12" s="20">
        <v>0</v>
      </c>
      <c r="I12" s="21">
        <f t="shared" si="0"/>
        <v>15000</v>
      </c>
    </row>
    <row r="13" spans="2:9" ht="19.5" customHeight="1" x14ac:dyDescent="0.25">
      <c r="B13" s="18" t="s">
        <v>16</v>
      </c>
      <c r="C13" s="19" t="s">
        <v>17</v>
      </c>
      <c r="D13" s="20">
        <v>12000</v>
      </c>
      <c r="E13" s="20">
        <v>0</v>
      </c>
      <c r="F13" s="20">
        <v>0</v>
      </c>
      <c r="G13" s="20">
        <v>0</v>
      </c>
      <c r="H13" s="20">
        <v>0</v>
      </c>
      <c r="I13" s="21">
        <f t="shared" si="0"/>
        <v>12000</v>
      </c>
    </row>
    <row r="14" spans="2:9" ht="19.5" customHeight="1" x14ac:dyDescent="0.25">
      <c r="B14" s="18" t="s">
        <v>18</v>
      </c>
      <c r="C14" s="19" t="s">
        <v>19</v>
      </c>
      <c r="D14" s="20">
        <v>6000</v>
      </c>
      <c r="E14" s="20">
        <v>0</v>
      </c>
      <c r="F14" s="20">
        <v>0</v>
      </c>
      <c r="G14" s="20">
        <v>0</v>
      </c>
      <c r="H14" s="20">
        <v>0</v>
      </c>
      <c r="I14" s="21">
        <f t="shared" si="0"/>
        <v>6000</v>
      </c>
    </row>
    <row r="15" spans="2:9" ht="19.5" customHeight="1" x14ac:dyDescent="0.25">
      <c r="B15" s="18" t="s">
        <v>20</v>
      </c>
      <c r="C15" s="19" t="s">
        <v>21</v>
      </c>
      <c r="D15" s="20">
        <v>0</v>
      </c>
      <c r="E15" s="20">
        <v>9000</v>
      </c>
      <c r="F15" s="20">
        <v>9000</v>
      </c>
      <c r="G15" s="20">
        <v>9000</v>
      </c>
      <c r="H15" s="20">
        <v>9000</v>
      </c>
      <c r="I15" s="21">
        <f t="shared" si="0"/>
        <v>36000</v>
      </c>
    </row>
    <row r="16" spans="2:9" ht="19.5" customHeight="1" x14ac:dyDescent="0.25">
      <c r="B16" s="18" t="s">
        <v>22</v>
      </c>
      <c r="C16" s="19" t="s">
        <v>23</v>
      </c>
      <c r="D16" s="20">
        <v>0</v>
      </c>
      <c r="E16" s="20">
        <v>6000</v>
      </c>
      <c r="F16" s="20">
        <v>6000</v>
      </c>
      <c r="G16" s="20">
        <v>6000</v>
      </c>
      <c r="H16" s="20">
        <v>6000</v>
      </c>
      <c r="I16" s="21">
        <f t="shared" si="0"/>
        <v>24000</v>
      </c>
    </row>
    <row r="17" spans="2:9" ht="19.5" customHeight="1" x14ac:dyDescent="0.25">
      <c r="B17" s="18" t="s">
        <v>24</v>
      </c>
      <c r="C17" s="19" t="s">
        <v>25</v>
      </c>
      <c r="D17" s="20">
        <v>0</v>
      </c>
      <c r="E17" s="20">
        <v>12000</v>
      </c>
      <c r="F17" s="20">
        <v>12000</v>
      </c>
      <c r="G17" s="20">
        <v>12000</v>
      </c>
      <c r="H17" s="20">
        <v>12000</v>
      </c>
      <c r="I17" s="21">
        <f t="shared" si="0"/>
        <v>48000</v>
      </c>
    </row>
    <row r="18" spans="2:9" ht="19.5" customHeight="1" x14ac:dyDescent="0.25">
      <c r="B18" s="18" t="s">
        <v>26</v>
      </c>
      <c r="C18" s="19" t="s">
        <v>27</v>
      </c>
      <c r="D18" s="20">
        <v>0</v>
      </c>
      <c r="E18" s="20">
        <v>3000</v>
      </c>
      <c r="F18" s="20">
        <v>3000</v>
      </c>
      <c r="G18" s="20">
        <v>3000</v>
      </c>
      <c r="H18" s="20">
        <v>3000</v>
      </c>
      <c r="I18" s="21">
        <f t="shared" si="0"/>
        <v>12000</v>
      </c>
    </row>
    <row r="19" spans="2:9" ht="21.75" customHeight="1" x14ac:dyDescent="0.25">
      <c r="B19" s="6" t="s">
        <v>28</v>
      </c>
      <c r="C19" s="6"/>
      <c r="D19" s="22">
        <f>SUM(D11:D18)</f>
        <v>78000</v>
      </c>
      <c r="E19" s="22">
        <f>SUM(E11:E18)</f>
        <v>30000</v>
      </c>
      <c r="F19" s="22">
        <f>SUM(F11:F18)</f>
        <v>30000</v>
      </c>
      <c r="G19" s="22">
        <f>SUM(G11:G18)</f>
        <v>30000</v>
      </c>
      <c r="H19" s="22">
        <f>SUM(H11:H18)</f>
        <v>30000</v>
      </c>
      <c r="I19" s="22">
        <f t="shared" si="0"/>
        <v>198000</v>
      </c>
    </row>
    <row r="21" spans="2:9" ht="21.75" customHeight="1" x14ac:dyDescent="0.25">
      <c r="B21" s="5" t="s">
        <v>29</v>
      </c>
      <c r="C21" s="5"/>
      <c r="D21" s="5"/>
      <c r="E21" s="5"/>
      <c r="F21" s="5"/>
      <c r="G21" s="5"/>
      <c r="H21" s="5"/>
      <c r="I21" s="5"/>
    </row>
    <row r="22" spans="2:9" ht="25.5" customHeight="1" x14ac:dyDescent="0.25">
      <c r="B22" s="15" t="s">
        <v>8</v>
      </c>
      <c r="C22" s="16" t="s">
        <v>9</v>
      </c>
      <c r="D22" s="17">
        <f>$H$6+0</f>
        <v>2026</v>
      </c>
      <c r="E22" s="17">
        <f>$H$6+1</f>
        <v>2027</v>
      </c>
      <c r="F22" s="17">
        <f>$H$6+2</f>
        <v>2028</v>
      </c>
      <c r="G22" s="17">
        <f>$H$6+3</f>
        <v>2029</v>
      </c>
      <c r="H22" s="17">
        <f>$H$6+4</f>
        <v>2030</v>
      </c>
      <c r="I22" s="15" t="s">
        <v>10</v>
      </c>
    </row>
    <row r="23" spans="2:9" ht="19.5" customHeight="1" x14ac:dyDescent="0.25">
      <c r="B23" s="18" t="s">
        <v>30</v>
      </c>
      <c r="C23" s="19" t="s">
        <v>31</v>
      </c>
      <c r="D23" s="20">
        <v>0</v>
      </c>
      <c r="E23" s="20">
        <v>35000</v>
      </c>
      <c r="F23" s="20">
        <v>35000</v>
      </c>
      <c r="G23" s="20">
        <v>35000</v>
      </c>
      <c r="H23" s="20">
        <v>35000</v>
      </c>
      <c r="I23" s="21">
        <f t="shared" ref="I23:I29" si="1">SUM(D23:H23)</f>
        <v>140000</v>
      </c>
    </row>
    <row r="24" spans="2:9" ht="19.5" customHeight="1" x14ac:dyDescent="0.25">
      <c r="B24" s="18" t="s">
        <v>32</v>
      </c>
      <c r="C24" s="19" t="s">
        <v>33</v>
      </c>
      <c r="D24" s="20">
        <v>0</v>
      </c>
      <c r="E24" s="20">
        <v>18000</v>
      </c>
      <c r="F24" s="20">
        <v>18000</v>
      </c>
      <c r="G24" s="20">
        <v>18000</v>
      </c>
      <c r="H24" s="20">
        <v>18000</v>
      </c>
      <c r="I24" s="21">
        <f t="shared" si="1"/>
        <v>72000</v>
      </c>
    </row>
    <row r="25" spans="2:9" ht="19.5" customHeight="1" x14ac:dyDescent="0.25">
      <c r="B25" s="18" t="s">
        <v>34</v>
      </c>
      <c r="C25" s="19" t="s">
        <v>35</v>
      </c>
      <c r="D25" s="20">
        <v>0</v>
      </c>
      <c r="E25" s="20">
        <v>9000</v>
      </c>
      <c r="F25" s="20">
        <v>9000</v>
      </c>
      <c r="G25" s="20">
        <v>9000</v>
      </c>
      <c r="H25" s="20">
        <v>9000</v>
      </c>
      <c r="I25" s="21">
        <f t="shared" si="1"/>
        <v>36000</v>
      </c>
    </row>
    <row r="26" spans="2:9" ht="19.5" customHeight="1" x14ac:dyDescent="0.25">
      <c r="B26" s="18" t="s">
        <v>36</v>
      </c>
      <c r="C26" s="19" t="s">
        <v>37</v>
      </c>
      <c r="D26" s="20">
        <v>0</v>
      </c>
      <c r="E26" s="20">
        <v>0</v>
      </c>
      <c r="F26" s="20">
        <v>12000</v>
      </c>
      <c r="G26" s="20">
        <v>12000</v>
      </c>
      <c r="H26" s="20">
        <v>12000</v>
      </c>
      <c r="I26" s="21">
        <f t="shared" si="1"/>
        <v>36000</v>
      </c>
    </row>
    <row r="27" spans="2:9" ht="19.5" customHeight="1" x14ac:dyDescent="0.25">
      <c r="B27" s="18" t="s">
        <v>38</v>
      </c>
      <c r="C27" s="19" t="s">
        <v>39</v>
      </c>
      <c r="D27" s="20">
        <v>0</v>
      </c>
      <c r="E27" s="20">
        <v>7000</v>
      </c>
      <c r="F27" s="20">
        <v>7000</v>
      </c>
      <c r="G27" s="20">
        <v>7000</v>
      </c>
      <c r="H27" s="20">
        <v>7000</v>
      </c>
      <c r="I27" s="21">
        <f t="shared" si="1"/>
        <v>28000</v>
      </c>
    </row>
    <row r="28" spans="2:9" ht="19.5" customHeight="1" x14ac:dyDescent="0.25">
      <c r="B28" s="18" t="s">
        <v>40</v>
      </c>
      <c r="C28" s="19" t="s">
        <v>41</v>
      </c>
      <c r="D28" s="20">
        <v>0</v>
      </c>
      <c r="E28" s="20">
        <v>4000</v>
      </c>
      <c r="F28" s="20">
        <v>4000</v>
      </c>
      <c r="G28" s="20">
        <v>4000</v>
      </c>
      <c r="H28" s="20">
        <v>4000</v>
      </c>
      <c r="I28" s="21">
        <f t="shared" si="1"/>
        <v>16000</v>
      </c>
    </row>
    <row r="29" spans="2:9" ht="21.75" customHeight="1" x14ac:dyDescent="0.25">
      <c r="B29" s="4" t="s">
        <v>42</v>
      </c>
      <c r="C29" s="4"/>
      <c r="D29" s="23">
        <f>SUM(D23:D28)</f>
        <v>0</v>
      </c>
      <c r="E29" s="23">
        <f>SUM(E23:E28)</f>
        <v>73000</v>
      </c>
      <c r="F29" s="23">
        <f>SUM(F23:F28)</f>
        <v>85000</v>
      </c>
      <c r="G29" s="23">
        <f>SUM(G23:G28)</f>
        <v>85000</v>
      </c>
      <c r="H29" s="23">
        <f>SUM(H23:H28)</f>
        <v>85000</v>
      </c>
      <c r="I29" s="23">
        <f t="shared" si="1"/>
        <v>328000</v>
      </c>
    </row>
    <row r="31" spans="2:9" ht="21.75" customHeight="1" x14ac:dyDescent="0.25">
      <c r="B31" s="12" t="s">
        <v>43</v>
      </c>
      <c r="C31" s="12"/>
      <c r="D31" s="12"/>
      <c r="E31" s="12"/>
      <c r="F31" s="12"/>
      <c r="G31" s="12"/>
      <c r="H31" s="12"/>
      <c r="I31" s="12"/>
    </row>
    <row r="32" spans="2:9" ht="21.75" customHeight="1" x14ac:dyDescent="0.25">
      <c r="B32" s="3" t="s">
        <v>44</v>
      </c>
      <c r="C32" s="3"/>
      <c r="D32" s="22">
        <f>D29-D19</f>
        <v>-78000</v>
      </c>
      <c r="E32" s="22">
        <f>E29-E19</f>
        <v>43000</v>
      </c>
      <c r="F32" s="22">
        <f>F29-F19</f>
        <v>55000</v>
      </c>
      <c r="G32" s="22">
        <f>G29-G19</f>
        <v>55000</v>
      </c>
      <c r="H32" s="22">
        <f>H29-H19</f>
        <v>55000</v>
      </c>
      <c r="I32" s="22">
        <f>SUM(D32:H32)</f>
        <v>130000</v>
      </c>
    </row>
    <row r="33" spans="2:9" ht="19.5" customHeight="1" x14ac:dyDescent="0.25">
      <c r="B33" s="2" t="s">
        <v>45</v>
      </c>
      <c r="C33" s="2"/>
      <c r="D33" s="24">
        <f>1/(1+$H$7)^0</f>
        <v>1</v>
      </c>
      <c r="E33" s="24">
        <f>1/(1+$H$7)^1</f>
        <v>0.94339622641509424</v>
      </c>
      <c r="F33" s="24">
        <f>1/(1+$H$7)^2</f>
        <v>0.88999644001423983</v>
      </c>
      <c r="G33" s="24">
        <f>1/(1+$H$7)^3</f>
        <v>0.8396192830323016</v>
      </c>
      <c r="H33" s="24">
        <f>1/(1+$H$7)^4</f>
        <v>0.79209366323802044</v>
      </c>
      <c r="I33" s="25"/>
    </row>
    <row r="34" spans="2:9" ht="21.75" customHeight="1" x14ac:dyDescent="0.25">
      <c r="B34" s="1" t="s">
        <v>46</v>
      </c>
      <c r="C34" s="1"/>
      <c r="D34" s="23">
        <f>D32*D33</f>
        <v>-78000</v>
      </c>
      <c r="E34" s="23">
        <f>E32*E33</f>
        <v>40566.037735849051</v>
      </c>
      <c r="F34" s="23">
        <f>F32*F33</f>
        <v>48949.80420078319</v>
      </c>
      <c r="G34" s="23">
        <f>G32*G33</f>
        <v>46179.060566776585</v>
      </c>
      <c r="H34" s="23">
        <f>H32*H33</f>
        <v>43565.151478091124</v>
      </c>
      <c r="I34" s="23">
        <f>SUM(D34:H34)</f>
        <v>101260.05398149995</v>
      </c>
    </row>
    <row r="35" spans="2:9" ht="19.5" customHeight="1" x14ac:dyDescent="0.25">
      <c r="B35" s="2" t="s">
        <v>47</v>
      </c>
      <c r="C35" s="2"/>
      <c r="D35" s="26">
        <f>D34</f>
        <v>-78000</v>
      </c>
      <c r="E35" s="26">
        <f>D35+E34</f>
        <v>-37433.962264150949</v>
      </c>
      <c r="F35" s="26">
        <f>E35+F34</f>
        <v>11515.841936632241</v>
      </c>
      <c r="G35" s="26">
        <f>F35+G34</f>
        <v>57694.902503408826</v>
      </c>
      <c r="H35" s="26">
        <f>G35+H34</f>
        <v>101260.05398149995</v>
      </c>
      <c r="I35" s="25"/>
    </row>
    <row r="37" spans="2:9" ht="21.75" customHeight="1" x14ac:dyDescent="0.25">
      <c r="B37" s="12" t="s">
        <v>48</v>
      </c>
      <c r="C37" s="12"/>
      <c r="D37" s="12"/>
      <c r="E37" s="12"/>
      <c r="F37" s="12"/>
      <c r="G37" s="12"/>
      <c r="H37" s="12"/>
      <c r="I37" s="12"/>
    </row>
    <row r="38" spans="2:9" ht="21.75" customHeight="1" x14ac:dyDescent="0.25">
      <c r="B38" s="27" t="s">
        <v>49</v>
      </c>
      <c r="C38" s="27"/>
      <c r="D38" s="27"/>
      <c r="E38" s="27"/>
      <c r="F38" s="27" t="s">
        <v>50</v>
      </c>
      <c r="G38" s="27"/>
      <c r="H38" s="27"/>
      <c r="I38" s="27"/>
    </row>
    <row r="39" spans="2:9" ht="37.5" customHeight="1" x14ac:dyDescent="0.25">
      <c r="B39" s="28">
        <f>I34</f>
        <v>101260.05398149995</v>
      </c>
      <c r="C39" s="28"/>
      <c r="D39" s="28"/>
      <c r="E39" s="28"/>
      <c r="F39" s="29">
        <f>IFERROR(SUMPRODUCT(D29:H29,D33:H33)/SUMPRODUCT(D19:H19,D33:H33),0)</f>
        <v>1.5565171240627846</v>
      </c>
      <c r="G39" s="29"/>
      <c r="H39" s="29"/>
      <c r="I39" s="29"/>
    </row>
    <row r="41" spans="2:9" ht="21.75" customHeight="1" x14ac:dyDescent="0.25">
      <c r="B41" s="27" t="s">
        <v>51</v>
      </c>
      <c r="C41" s="27"/>
      <c r="D41" s="27"/>
      <c r="E41" s="27"/>
      <c r="F41" s="27" t="s">
        <v>52</v>
      </c>
      <c r="G41" s="27"/>
      <c r="H41" s="27"/>
      <c r="I41" s="27"/>
    </row>
    <row r="42" spans="2:9" ht="37.5" customHeight="1" x14ac:dyDescent="0.25">
      <c r="B42" s="30">
        <f>IFERROR((SUMPRODUCT(D29:H29,D33:H33)-SUMPRODUCT(D19:H19,D33:H33))/SUMPRODUCT(D19:H19,D33:H33),0)</f>
        <v>0.55651712406278464</v>
      </c>
      <c r="C42" s="30"/>
      <c r="D42" s="30"/>
      <c r="E42" s="30"/>
      <c r="F42" s="31">
        <f>IFERROR(IF(MAX(D35:H35)&lt;0,"-",COUNTIF(D35:H35,"&lt;0")+(-INDEX(D35:H35,COUNTIF(D35:H35,"&lt;0"))/INDEX(D34:H34,COUNTIF(D35:H35,"&lt;0")+1))),"-")</f>
        <v>2.7647418181818182</v>
      </c>
      <c r="G42" s="31"/>
      <c r="H42" s="31"/>
      <c r="I42" s="31"/>
    </row>
    <row r="44" spans="2:9" ht="36" customHeight="1" x14ac:dyDescent="0.25">
      <c r="B44" s="32" t="str">
        <f>IF($I$34&lt;=0,"⛔  INVESTITION NICHT EMPFEHLENSWERT",IF((SUMPRODUCT(D29:H29,D33:H33)/SUMPRODUCT(D19:H19,D33:H33))&gt;=1.2,"✅  INVESTITION EMPFEHLENSWERT","⚠️  BEDINGT EMPFEHLENSWERT — DETAILPRÜFUNG"))</f>
        <v>✅  INVESTITION EMPFEHLENSWERT</v>
      </c>
      <c r="C44" s="32"/>
      <c r="D44" s="32"/>
      <c r="E44" s="32"/>
      <c r="F44" s="32"/>
      <c r="G44" s="32"/>
      <c r="H44" s="32"/>
      <c r="I44" s="32"/>
    </row>
    <row r="46" spans="2:9" ht="30" customHeight="1" x14ac:dyDescent="0.25">
      <c r="B46" s="33" t="s">
        <v>53</v>
      </c>
      <c r="C46" s="33"/>
      <c r="D46" s="33"/>
      <c r="E46" s="33"/>
      <c r="F46" s="33"/>
      <c r="G46" s="33"/>
      <c r="H46" s="33"/>
      <c r="I46" s="33"/>
    </row>
  </sheetData>
  <mergeCells count="31">
    <mergeCell ref="B44:I44"/>
    <mergeCell ref="B46:I46"/>
    <mergeCell ref="B39:E39"/>
    <mergeCell ref="F39:I39"/>
    <mergeCell ref="B41:E41"/>
    <mergeCell ref="F41:I41"/>
    <mergeCell ref="B42:E42"/>
    <mergeCell ref="F42:I42"/>
    <mergeCell ref="B33:C33"/>
    <mergeCell ref="B34:C34"/>
    <mergeCell ref="B35:C35"/>
    <mergeCell ref="B37:I37"/>
    <mergeCell ref="B38:E38"/>
    <mergeCell ref="F38:I38"/>
    <mergeCell ref="B19:C19"/>
    <mergeCell ref="B21:I21"/>
    <mergeCell ref="B29:C29"/>
    <mergeCell ref="B31:I31"/>
    <mergeCell ref="B32:C32"/>
    <mergeCell ref="B7:C7"/>
    <mergeCell ref="D7:E7"/>
    <mergeCell ref="F7:G7"/>
    <mergeCell ref="H7:I7"/>
    <mergeCell ref="B10:I10"/>
    <mergeCell ref="B2:I2"/>
    <mergeCell ref="B3:I3"/>
    <mergeCell ref="B5:I5"/>
    <mergeCell ref="B6:C6"/>
    <mergeCell ref="D6:E6"/>
    <mergeCell ref="F6:G6"/>
    <mergeCell ref="H6:I6"/>
  </mergeCells>
  <printOptions horizontalCentered="1"/>
  <pageMargins left="0.4" right="0.4" top="0.5" bottom="0.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Kosten-Nutzen-Rechnung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2026-06-17T05:12:03Z</dcterms:created>
  <dcterms:modified xsi:type="dcterms:W3CDTF">2026-06-17T06:28:13Z</dcterms:modified>
  <dc:language>en-US</dc:language>
</cp:coreProperties>
</file>