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2CBBC2AC-7961-4612-821A-97C16F9BC787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Übersicht" sheetId="1" r:id="rId1"/>
    <sheet name="Kostenarten" sheetId="2" r:id="rId2"/>
    <sheet name="BAB" sheetId="3" r:id="rId3"/>
    <sheet name="Kalkulation &amp; DB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6" i="4" l="1"/>
  <c r="F34" i="4"/>
  <c r="F35" i="4" s="1"/>
  <c r="E34" i="4"/>
  <c r="G33" i="4"/>
  <c r="F33" i="4"/>
  <c r="E33" i="4"/>
  <c r="E35" i="4" s="1"/>
  <c r="H32" i="4"/>
  <c r="G26" i="4"/>
  <c r="G27" i="4" s="1"/>
  <c r="G28" i="4" s="1"/>
  <c r="F26" i="4"/>
  <c r="F27" i="4" s="1"/>
  <c r="F28" i="4" s="1"/>
  <c r="E26" i="4"/>
  <c r="E27" i="4" s="1"/>
  <c r="E28" i="4" s="1"/>
  <c r="F40" i="3"/>
  <c r="E40" i="3"/>
  <c r="H36" i="3"/>
  <c r="H42" i="3" s="1"/>
  <c r="G36" i="3"/>
  <c r="G42" i="3" s="1"/>
  <c r="F36" i="3"/>
  <c r="F42" i="3" s="1"/>
  <c r="E36" i="3"/>
  <c r="E42" i="3" s="1"/>
  <c r="C34" i="3"/>
  <c r="I34" i="3" s="1"/>
  <c r="I33" i="3"/>
  <c r="C33" i="3"/>
  <c r="I32" i="3"/>
  <c r="C32" i="3"/>
  <c r="C31" i="3"/>
  <c r="I31" i="3" s="1"/>
  <c r="C30" i="3"/>
  <c r="I30" i="3" s="1"/>
  <c r="C29" i="3"/>
  <c r="I29" i="3" s="1"/>
  <c r="C28" i="3"/>
  <c r="I28" i="3" s="1"/>
  <c r="C27" i="3"/>
  <c r="I27" i="3" s="1"/>
  <c r="C26" i="3"/>
  <c r="I26" i="3" s="1"/>
  <c r="I25" i="3"/>
  <c r="C25" i="3"/>
  <c r="C24" i="3"/>
  <c r="I24" i="3" s="1"/>
  <c r="I23" i="3"/>
  <c r="C23" i="3"/>
  <c r="I22" i="3"/>
  <c r="C22" i="3"/>
  <c r="C21" i="3"/>
  <c r="I21" i="3" s="1"/>
  <c r="C20" i="3"/>
  <c r="I20" i="3" s="1"/>
  <c r="C19" i="3"/>
  <c r="I19" i="3" s="1"/>
  <c r="C18" i="3"/>
  <c r="I18" i="3" s="1"/>
  <c r="C17" i="3"/>
  <c r="I17" i="3" s="1"/>
  <c r="C16" i="3"/>
  <c r="I16" i="3" s="1"/>
  <c r="I15" i="3"/>
  <c r="C15" i="3"/>
  <c r="C14" i="3"/>
  <c r="I14" i="3" s="1"/>
  <c r="I13" i="3"/>
  <c r="C13" i="3"/>
  <c r="I12" i="3"/>
  <c r="C12" i="3"/>
  <c r="C11" i="3"/>
  <c r="I11" i="3" s="1"/>
  <c r="C10" i="3"/>
  <c r="I10" i="3" s="1"/>
  <c r="C9" i="3"/>
  <c r="I9" i="3" s="1"/>
  <c r="C8" i="3"/>
  <c r="I8" i="3" s="1"/>
  <c r="C7" i="3"/>
  <c r="I7" i="3" s="1"/>
  <c r="E45" i="2"/>
  <c r="E44" i="2"/>
  <c r="E43" i="2"/>
  <c r="E42" i="2"/>
  <c r="E41" i="2"/>
  <c r="E38" i="2"/>
  <c r="C31" i="1"/>
  <c r="C30" i="1"/>
  <c r="F25" i="1"/>
  <c r="E25" i="1"/>
  <c r="C25" i="1"/>
  <c r="G25" i="1" s="1"/>
  <c r="F24" i="1"/>
  <c r="E24" i="1"/>
  <c r="C24" i="1"/>
  <c r="G24" i="1" s="1"/>
  <c r="G23" i="1"/>
  <c r="F23" i="1"/>
  <c r="E23" i="1"/>
  <c r="C23" i="1"/>
  <c r="G22" i="1"/>
  <c r="F22" i="1"/>
  <c r="E22" i="1"/>
  <c r="C22" i="1"/>
  <c r="F21" i="1"/>
  <c r="E21" i="1"/>
  <c r="C21" i="1"/>
  <c r="G21" i="1" s="1"/>
  <c r="F20" i="1"/>
  <c r="E20" i="1"/>
  <c r="C20" i="1"/>
  <c r="G20" i="1" s="1"/>
  <c r="G19" i="1"/>
  <c r="F19" i="1"/>
  <c r="E19" i="1"/>
  <c r="C19" i="1"/>
  <c r="G18" i="1"/>
  <c r="F18" i="1"/>
  <c r="F26" i="1" s="1"/>
  <c r="E18" i="1"/>
  <c r="E26" i="1" s="1"/>
  <c r="C18" i="1"/>
  <c r="C26" i="1" s="1"/>
  <c r="B11" i="1"/>
  <c r="E43" i="3" l="1"/>
  <c r="D8" i="4" s="1"/>
  <c r="F43" i="3"/>
  <c r="D11" i="4" s="1"/>
  <c r="D22" i="1"/>
  <c r="D18" i="1"/>
  <c r="D25" i="1"/>
  <c r="D21" i="1"/>
  <c r="D24" i="1"/>
  <c r="D20" i="1"/>
  <c r="D23" i="1"/>
  <c r="D19" i="1"/>
  <c r="G26" i="1"/>
  <c r="G35" i="4"/>
  <c r="H35" i="4" s="1"/>
  <c r="F14" i="1" s="1"/>
  <c r="E37" i="4"/>
  <c r="G30" i="1"/>
  <c r="H34" i="4"/>
  <c r="F37" i="4"/>
  <c r="G31" i="1"/>
  <c r="C36" i="3"/>
  <c r="I36" i="3" s="1"/>
  <c r="H33" i="4"/>
  <c r="D11" i="1" s="1"/>
  <c r="D14" i="1" s="1"/>
  <c r="G34" i="4"/>
  <c r="G40" i="3"/>
  <c r="C32" i="1"/>
  <c r="G43" i="3" l="1"/>
  <c r="D14" i="4" s="1"/>
  <c r="H40" i="3"/>
  <c r="H43" i="3" s="1"/>
  <c r="D15" i="4" s="1"/>
  <c r="C33" i="1"/>
  <c r="G37" i="4"/>
  <c r="H37" i="4" s="1"/>
  <c r="H39" i="4" s="1"/>
  <c r="G32" i="1"/>
  <c r="G33" i="1" s="1"/>
  <c r="D26" i="1"/>
  <c r="G11" i="4"/>
  <c r="F11" i="4"/>
  <c r="E11" i="4"/>
  <c r="F11" i="1"/>
  <c r="B14" i="1" s="1"/>
  <c r="G8" i="4"/>
  <c r="G9" i="4" s="1"/>
  <c r="G13" i="4" s="1"/>
  <c r="F8" i="4"/>
  <c r="F9" i="4" s="1"/>
  <c r="F13" i="4" s="1"/>
  <c r="E8" i="4"/>
  <c r="E9" i="4" s="1"/>
  <c r="E13" i="4" s="1"/>
  <c r="E14" i="4" l="1"/>
  <c r="E17" i="4"/>
  <c r="E15" i="4"/>
  <c r="F14" i="4"/>
  <c r="F15" i="4"/>
  <c r="F17" i="4" s="1"/>
  <c r="G14" i="4"/>
  <c r="G15" i="4"/>
  <c r="G17" i="4" s="1"/>
  <c r="D32" i="1" l="1"/>
  <c r="E32" i="1" s="1"/>
  <c r="F32" i="1" s="1"/>
  <c r="G19" i="4"/>
  <c r="G20" i="4" s="1"/>
  <c r="F20" i="4"/>
  <c r="F19" i="4"/>
  <c r="D31" i="1"/>
  <c r="E31" i="1" s="1"/>
  <c r="F31" i="1" s="1"/>
  <c r="E19" i="4"/>
  <c r="E20" i="4" s="1"/>
  <c r="D30" i="1"/>
  <c r="D33" i="1" l="1"/>
  <c r="E30" i="1"/>
  <c r="E33" i="1" l="1"/>
  <c r="F33" i="1" s="1"/>
  <c r="F30" i="1"/>
</calcChain>
</file>

<file path=xl/sharedStrings.xml><?xml version="1.0" encoding="utf-8"?>
<sst xmlns="http://schemas.openxmlformats.org/spreadsheetml/2006/main" count="408" uniqueCount="235">
  <si>
    <t>Musterfertigung GmbH · Übersicht &amp; Kennzahlen</t>
  </si>
  <si>
    <t>Unternehmen</t>
  </si>
  <si>
    <t>Musterfertigung GmbH</t>
  </si>
  <si>
    <t>Berichtszeitraum</t>
  </si>
  <si>
    <t>01.01.2026 – 31.12.2026</t>
  </si>
  <si>
    <t>Branche</t>
  </si>
  <si>
    <t>Industrieller Fertigungsbetrieb</t>
  </si>
  <si>
    <t>Verfahren</t>
  </si>
  <si>
    <t>Vollkostenrechnung (Anbauverfahren)</t>
  </si>
  <si>
    <t>KENNZAHLEN AUF EINEN BLICK</t>
  </si>
  <si>
    <t>Gesamtkosten</t>
  </si>
  <si>
    <t>Gesamtumsatz</t>
  </si>
  <si>
    <t>Betriebsergebnis</t>
  </si>
  <si>
    <t>Umsatzrentabilität</t>
  </si>
  <si>
    <t>Kostendeckungsgrad</t>
  </si>
  <si>
    <t>Gesamtdeckungsbeitrag</t>
  </si>
  <si>
    <t>KOSTENSTRUKTUR NACH KATEGORIE</t>
  </si>
  <si>
    <t>Kostenkategorie</t>
  </si>
  <si>
    <t>Betrag (€)</t>
  </si>
  <si>
    <t>Anteil %</t>
  </si>
  <si>
    <t>Einzelkosten (€)</t>
  </si>
  <si>
    <t>Gemeinkosten (€)</t>
  </si>
  <si>
    <t>Fixkosten %</t>
  </si>
  <si>
    <t>Materialkosten</t>
  </si>
  <si>
    <t>Personalkosten</t>
  </si>
  <si>
    <t>Abschreibungen</t>
  </si>
  <si>
    <t>Raumkosten</t>
  </si>
  <si>
    <t>Energie- und Betriebsstoffe</t>
  </si>
  <si>
    <t>Werbe- und Vertriebskosten</t>
  </si>
  <si>
    <t>Versicherungen und Beiträge</t>
  </si>
  <si>
    <t>Sonstige Kosten</t>
  </si>
  <si>
    <t>ERFOLGSANALYSE NACH KOSTENTRÄGER</t>
  </si>
  <si>
    <t>Kostenträger</t>
  </si>
  <si>
    <t>Umsatz (€)</t>
  </si>
  <si>
    <t>Selbstkosten (€)</t>
  </si>
  <si>
    <t>Gewinn (€)</t>
  </si>
  <si>
    <t>Marge %</t>
  </si>
  <si>
    <t>Deckungsbeitrag (€)</t>
  </si>
  <si>
    <t>Produkt Alpha</t>
  </si>
  <si>
    <t>Produkt Beta</t>
  </si>
  <si>
    <t>Produkt Gamma</t>
  </si>
  <si>
    <t>Gesamt</t>
  </si>
  <si>
    <t>HINWEISE ZUR NUTZUNG</t>
  </si>
  <si>
    <t>1. Blau hinterlegte Zellen (gelblicher Hintergrund) sind Eingabefelder – passen Sie diese an Ihre Werte an.</t>
  </si>
  <si>
    <t>2. Schwarze Werte werden automatisch berechnet, grüne Werte stammen aus anderen Tabellenblättern.</t>
  </si>
  <si>
    <t>3. Erfassen Sie zunächst Ihre Kostenarten auf dem Blatt »Kostenarten«.</t>
  </si>
  <si>
    <t>4. Verteilen Sie Gemeinkosten auf dem Blatt »BAB« auf die vier Hauptkostenstellen (Material, Fertigung, Verwaltung, Vertrieb).</t>
  </si>
  <si>
    <t>5. Hinterlegen Sie auf dem Blatt »Kalkulation &amp; DB« Einzelkosten, Stückzahlen und Verkaufspreise pro Kostenträger.</t>
  </si>
  <si>
    <t>6. Diese Übersicht aktualisiert sich automatisch auf Basis der Eingaben in den übrigen Blättern.</t>
  </si>
  <si>
    <t>LEGENDE</t>
  </si>
  <si>
    <t>Eingabe</t>
  </si>
  <si>
    <t>Berechnung</t>
  </si>
  <si>
    <t>Verknüpfung</t>
  </si>
  <si>
    <t>Summe / Ergebnis</t>
  </si>
  <si>
    <t>KOSTENARTENRECHNUNG  |  Geschäftsjahr 2026</t>
  </si>
  <si>
    <t>Erfassung und Klassifizierung aller im Geschäftsjahr angefallenen Kosten</t>
  </si>
  <si>
    <t>Konto-Nr.</t>
  </si>
  <si>
    <t>Kostenartenbezeichnung</t>
  </si>
  <si>
    <t>Kategorie</t>
  </si>
  <si>
    <t>Jahresbetrag (€)</t>
  </si>
  <si>
    <t>Zurechnungsart</t>
  </si>
  <si>
    <t>Verhalten</t>
  </si>
  <si>
    <t>Anmerkung</t>
  </si>
  <si>
    <t>4000</t>
  </si>
  <si>
    <t>Rohstoffe und Hauptmaterial</t>
  </si>
  <si>
    <t>Einzelkosten</t>
  </si>
  <si>
    <t>variabel</t>
  </si>
  <si>
    <t>Direkt zurechenbar zu Produkten</t>
  </si>
  <si>
    <t>4010</t>
  </si>
  <si>
    <t>Hilfs- und Betriebsstoffe</t>
  </si>
  <si>
    <t>Gemeinkosten</t>
  </si>
  <si>
    <t>Verteilung über BAB</t>
  </si>
  <si>
    <t>4020</t>
  </si>
  <si>
    <t>Verpackungsmaterial</t>
  </si>
  <si>
    <t>Pro Produktcharge</t>
  </si>
  <si>
    <t>4030</t>
  </si>
  <si>
    <t>Bezogene Fremdleistungen</t>
  </si>
  <si>
    <t>4100</t>
  </si>
  <si>
    <t>Gehälter (Verwaltung)</t>
  </si>
  <si>
    <t>fix</t>
  </si>
  <si>
    <t>Verwaltungskostenstelle</t>
  </si>
  <si>
    <t>4110</t>
  </si>
  <si>
    <t>Löhne Fertigung (direkt)</t>
  </si>
  <si>
    <t>Fertigungseinzelkosten</t>
  </si>
  <si>
    <t>4120</t>
  </si>
  <si>
    <t>Löhne Fertigung (indirekt)</t>
  </si>
  <si>
    <t>Fertigungshilfslöhne</t>
  </si>
  <si>
    <t>4130</t>
  </si>
  <si>
    <t>Gehälter Vertrieb</t>
  </si>
  <si>
    <t>4140</t>
  </si>
  <si>
    <t>Soziale Abgaben</t>
  </si>
  <si>
    <t>Lohnnebenkosten gesamt</t>
  </si>
  <si>
    <t>4150</t>
  </si>
  <si>
    <t>Sonstige Personalkosten</t>
  </si>
  <si>
    <t>Weiterbildung, Reisen</t>
  </si>
  <si>
    <t>4200</t>
  </si>
  <si>
    <t>Abschreibungen Maschinen</t>
  </si>
  <si>
    <t>Fertigungskostenstelle</t>
  </si>
  <si>
    <t>4210</t>
  </si>
  <si>
    <t>Abschreibungen Gebäude</t>
  </si>
  <si>
    <t>Verteilung nach m²</t>
  </si>
  <si>
    <t>4220</t>
  </si>
  <si>
    <t>Abschreibungen Fuhrpark</t>
  </si>
  <si>
    <t>Vertriebskostenstelle</t>
  </si>
  <si>
    <t>4230</t>
  </si>
  <si>
    <t>Abschreibungen Büroausstattung</t>
  </si>
  <si>
    <t>4300</t>
  </si>
  <si>
    <t>Miete Produktionshalle</t>
  </si>
  <si>
    <t>4310</t>
  </si>
  <si>
    <t>Miete Verwaltungsgebäude</t>
  </si>
  <si>
    <t>4320</t>
  </si>
  <si>
    <t>Nebenkosten / Reinigung</t>
  </si>
  <si>
    <t>4400</t>
  </si>
  <si>
    <t>Stromkosten Produktion</t>
  </si>
  <si>
    <t>Maschinenstunden als Schlüssel</t>
  </si>
  <si>
    <t>4410</t>
  </si>
  <si>
    <t>Heizung und Wasser</t>
  </si>
  <si>
    <t>4420</t>
  </si>
  <si>
    <t>Treibstoffe Fuhrpark</t>
  </si>
  <si>
    <t>4500</t>
  </si>
  <si>
    <t>Werbung und Marketing</t>
  </si>
  <si>
    <t>Vertriebsgemeinkosten</t>
  </si>
  <si>
    <t>4510</t>
  </si>
  <si>
    <t>Provisionen Vertrieb</t>
  </si>
  <si>
    <t>Umsatzabhängig</t>
  </si>
  <si>
    <t>4520</t>
  </si>
  <si>
    <t>Messen und Veranstaltungen</t>
  </si>
  <si>
    <t>4600</t>
  </si>
  <si>
    <t>Sachversicherungen</t>
  </si>
  <si>
    <t>4610</t>
  </si>
  <si>
    <t>Berufsgenossenschaft</t>
  </si>
  <si>
    <t>4620</t>
  </si>
  <si>
    <t>Mitgliedsbeiträge IHK</t>
  </si>
  <si>
    <t>4700</t>
  </si>
  <si>
    <t>Reparaturen und Instandhaltung</t>
  </si>
  <si>
    <t>Maschinen, Gebäude</t>
  </si>
  <si>
    <t>4710</t>
  </si>
  <si>
    <t>Büromaterial und Porto</t>
  </si>
  <si>
    <t>4720</t>
  </si>
  <si>
    <t>Telekommunikation / IT</t>
  </si>
  <si>
    <t>4730</t>
  </si>
  <si>
    <t>Steuerberatung / Rechtsberatung</t>
  </si>
  <si>
    <t>4740</t>
  </si>
  <si>
    <t>Bankgebühren</t>
  </si>
  <si>
    <t>4750</t>
  </si>
  <si>
    <t>Sonstige betriebliche Aufwendungen</t>
  </si>
  <si>
    <t>GESAMTKOSTEN</t>
  </si>
  <si>
    <t>ZUSAMMENFASSUNG</t>
  </si>
  <si>
    <t>Einzelkosten gesamt</t>
  </si>
  <si>
    <t>Gemeinkosten gesamt</t>
  </si>
  <si>
    <t>Fixkosten gesamt</t>
  </si>
  <si>
    <t>Variable Kosten gesamt</t>
  </si>
  <si>
    <t>Anzahl Kostenarten</t>
  </si>
  <si>
    <t>BETRIEBSABRECHNUNGSBOGEN (BAB)  |  Geschäftsjahr 2026</t>
  </si>
  <si>
    <t>Verteilung der Gemeinkosten auf Hauptkostenstellen nach dem Anbauverfahren · Berechnung der Zuschlagssätze</t>
  </si>
  <si>
    <t>Kostenart / Gemeinkostenposition</t>
  </si>
  <si>
    <t>Gesamtbetrag (€)</t>
  </si>
  <si>
    <t>Verteilungsschlüssel</t>
  </si>
  <si>
    <t>Materialstelle</t>
  </si>
  <si>
    <t>Fertigungsstelle</t>
  </si>
  <si>
    <t>Verwaltung</t>
  </si>
  <si>
    <t>Vertrieb</t>
  </si>
  <si>
    <t>Summe Kontrolle</t>
  </si>
  <si>
    <t>Materialeinsatz</t>
  </si>
  <si>
    <t>Direktzuordnung</t>
  </si>
  <si>
    <t>Lohnsumme</t>
  </si>
  <si>
    <t>Mitarbeiterzahl</t>
  </si>
  <si>
    <t>Maschinenstunden</t>
  </si>
  <si>
    <t>Quadratmeter</t>
  </si>
  <si>
    <t>Anlagewerte</t>
  </si>
  <si>
    <t>Summe Gemeinkosten je Kostenstelle</t>
  </si>
  <si>
    <t>ZUSCHLAGSSATZ-BERECHNUNG</t>
  </si>
  <si>
    <t>Position</t>
  </si>
  <si>
    <t>Wert (€)</t>
  </si>
  <si>
    <t>Bezugsbasis</t>
  </si>
  <si>
    <t>Bezugsbasis-Bezeichnung</t>
  </si>
  <si>
    <t>Materialeinzelkosten</t>
  </si>
  <si>
    <t>Herstellkosten</t>
  </si>
  <si>
    <t>Gemeinkosten je Stelle (aus BAB)</t>
  </si>
  <si>
    <t>Zuschlagssatz (Gemeinkosten / Bezugsbasis)</t>
  </si>
  <si>
    <t>Hinweis: Die Verteilung der Gemeinkosten erfolgt im Anbauverfahren – jede Position wird einmalig auf die vier Hauptkostenstellen aufgeteilt. Die Zuschlagssätze fließen direkt in die Kostenträgerkalkulation ein.</t>
  </si>
  <si>
    <t>KOSTENTRÄGERRECHNUNG  |  Zuschlagskalkulation &amp; Deckungsbeitrag 2026</t>
  </si>
  <si>
    <t>Stückkalkulation pro Kostenträger und Erfolgsanalyse über Deckungsbeitragsrechnung</t>
  </si>
  <si>
    <t>1. ZUSCHLAGSKALKULATION (pro Stück)</t>
  </si>
  <si>
    <t>Nr.</t>
  </si>
  <si>
    <t>Kalkulationsposition</t>
  </si>
  <si>
    <t>Zuschlagssatz</t>
  </si>
  <si>
    <t>Bemerkung</t>
  </si>
  <si>
    <t>1</t>
  </si>
  <si>
    <t>Direkte Materialkosten je Stück</t>
  </si>
  <si>
    <t>2</t>
  </si>
  <si>
    <t>+ Materialgemeinkostenzuschlag</t>
  </si>
  <si>
    <t>MGK-Zuschlag aus BAB</t>
  </si>
  <si>
    <t>= Materialkosten</t>
  </si>
  <si>
    <t>Zwischensumme</t>
  </si>
  <si>
    <t>3</t>
  </si>
  <si>
    <t>Fertigungslöhne je Stück</t>
  </si>
  <si>
    <t>4</t>
  </si>
  <si>
    <t>+ Fertigungsgemeinkostenzuschlag</t>
  </si>
  <si>
    <t>FGK-Zuschlag aus BAB</t>
  </si>
  <si>
    <t>5</t>
  </si>
  <si>
    <t>+ Sondereinzelkosten der Fertigung</t>
  </si>
  <si>
    <t>z. B. Modellbau, Spezialwerkzeug</t>
  </si>
  <si>
    <t>= Herstellkosten</t>
  </si>
  <si>
    <t>Materialkosten + Fertigungskosten + SoEKF</t>
  </si>
  <si>
    <t>6</t>
  </si>
  <si>
    <t>+ Verwaltungsgemeinkostenzuschlag</t>
  </si>
  <si>
    <t>VwGK-Zuschlag aus BAB</t>
  </si>
  <si>
    <t>7</t>
  </si>
  <si>
    <t>+ Vertriebsgemeinkostenzuschlag</t>
  </si>
  <si>
    <t>VtGK-Zuschlag aus BAB</t>
  </si>
  <si>
    <t>8</t>
  </si>
  <si>
    <t>+ Sondereinzelkosten des Vertriebs</t>
  </si>
  <si>
    <t>z. B. Verpackung, Versand, Provisionen</t>
  </si>
  <si>
    <t>= SELBSTKOSTEN je Stück</t>
  </si>
  <si>
    <t>9</t>
  </si>
  <si>
    <t>+ Gewinnzuschlag</t>
  </si>
  <si>
    <t>Anpassbar – als % auf Selbstkosten</t>
  </si>
  <si>
    <t>= NETTO-VERKAUFSPREIS je Stück</t>
  </si>
  <si>
    <t>2. DECKUNGSBEITRAGSRECHNUNG</t>
  </si>
  <si>
    <t>Verkaufspreis je Stück (netto)</t>
  </si>
  <si>
    <t>- Variable Stückkosten</t>
  </si>
  <si>
    <t>= Stückdeckungsbeitrag</t>
  </si>
  <si>
    <t>DB-Quote (je Stück)</t>
  </si>
  <si>
    <t>AGGREGIERTE DECKUNGSBEITRAGSRECHNUNG</t>
  </si>
  <si>
    <t>Absatzmenge (Stück/Jahr 2026)</t>
  </si>
  <si>
    <t>Umsatzerlöse</t>
  </si>
  <si>
    <t>- Variable Gesamtkosten</t>
  </si>
  <si>
    <t>= Deckungsbeitrag I</t>
  </si>
  <si>
    <t>- Produktfixe Kosten</t>
  </si>
  <si>
    <t>= Deckungsbeitrag II</t>
  </si>
  <si>
    <t>- Unternehmensfixe Kosten</t>
  </si>
  <si>
    <t>= BETRIEBSERGEBNIS</t>
  </si>
  <si>
    <t>Hinweis: Die Verkaufspreise in Zeile 25 können je nach Marktsituation vom kalkulierten Preis in Zeile 20 abweichen. Die Deckungsbeitragsrechnung basiert auf den tatsächlichen Verkaufspreisen.</t>
  </si>
  <si>
    <t>KOSTEN- UND LEISTUNGSRECHNUNG  |  Geschäftsjahr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</si>
</sst>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€&quot;;[Red]\-#,##0&quot; €&quot;;&quot;- €&quot;"/>
    <numFmt numFmtId="165" formatCode="0.00%;[Red]\-0.00%;\-"/>
    <numFmt numFmtId="166" formatCode="#,##0.00&quot; €&quot;;[Red]\-#,##0.00&quot; €&quot;;&quot;- €&quot;"/>
    <numFmt numFmtId="167" formatCode="#,##0;[Red]\-#,##0;\-"/>
  </numFmts>
  <fonts count="23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i/>
      <sz val="11"/>
      <color rgb="FF595959"/>
      <name val="Arial"/>
      <charset val="1"/>
    </font>
    <font>
      <b/>
      <sz val="10"/>
      <color rgb="FF1F3864"/>
      <name val="Arial"/>
      <charset val="1"/>
    </font>
    <font>
      <sz val="10"/>
      <color rgb="FF000000"/>
      <name val="Arial"/>
      <charset val="1"/>
    </font>
    <font>
      <b/>
      <sz val="11"/>
      <color rgb="FF1F3864"/>
      <name val="Arial"/>
      <charset val="1"/>
    </font>
    <font>
      <b/>
      <sz val="10"/>
      <color rgb="FFFFFFFF"/>
      <name val="Arial"/>
      <charset val="1"/>
    </font>
    <font>
      <b/>
      <sz val="16"/>
      <color rgb="FF1F3864"/>
      <name val="Arial"/>
      <charset val="1"/>
    </font>
    <font>
      <b/>
      <sz val="13"/>
      <color rgb="FF1F3864"/>
      <name val="Arial"/>
      <charset val="1"/>
    </font>
    <font>
      <b/>
      <sz val="11"/>
      <color rgb="FFFFFFFF"/>
      <name val="Arial"/>
      <charset val="1"/>
    </font>
    <font>
      <sz val="10"/>
      <color rgb="FF008000"/>
      <name val="Arial"/>
      <charset val="1"/>
    </font>
    <font>
      <sz val="10"/>
      <color rgb="FF404040"/>
      <name val="Arial"/>
      <charset val="1"/>
    </font>
    <font>
      <b/>
      <sz val="9"/>
      <color rgb="FF0000FF"/>
      <name val="Arial"/>
      <charset val="1"/>
    </font>
    <font>
      <b/>
      <sz val="9"/>
      <color rgb="FF000000"/>
      <name val="Arial"/>
      <charset val="1"/>
    </font>
    <font>
      <b/>
      <sz val="9"/>
      <color rgb="FF008000"/>
      <name val="Arial"/>
      <charset val="1"/>
    </font>
    <font>
      <b/>
      <sz val="9"/>
      <color rgb="FFFFFFFF"/>
      <name val="Arial"/>
      <charset val="1"/>
    </font>
    <font>
      <sz val="10"/>
      <color rgb="FF0000FF"/>
      <name val="Arial"/>
      <charset val="1"/>
    </font>
    <font>
      <i/>
      <sz val="9"/>
      <color rgb="FF595959"/>
      <name val="Arial"/>
      <charset val="1"/>
    </font>
    <font>
      <sz val="10"/>
      <name val="Arial"/>
      <charset val="1"/>
    </font>
    <font>
      <b/>
      <sz val="10"/>
      <color rgb="FF000000"/>
      <name val="Arial"/>
      <charset val="1"/>
    </font>
    <font>
      <b/>
      <sz val="10"/>
      <color rgb="FF008000"/>
      <name val="Arial"/>
      <charset val="1"/>
    </font>
    <font>
      <b/>
      <sz val="12"/>
      <color rgb="FF1F3864"/>
      <name val="Arial"/>
      <charset val="1"/>
    </font>
    <font>
      <b/>
      <sz val="12"/>
      <color rgb="FFFFFFFF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D9E2F3"/>
        <bgColor rgb="FFE2EFDA"/>
      </patternFill>
    </fill>
    <fill>
      <patternFill patternType="solid">
        <fgColor rgb="FF4472C4"/>
        <bgColor rgb="FF0066CC"/>
      </patternFill>
    </fill>
    <fill>
      <patternFill patternType="solid">
        <fgColor rgb="FFE2EFDA"/>
        <bgColor rgb="FFF2F2F2"/>
      </patternFill>
    </fill>
    <fill>
      <patternFill patternType="solid">
        <fgColor rgb="FFFFF8E1"/>
        <bgColor rgb="FFF2F2F2"/>
      </patternFill>
    </fill>
    <fill>
      <patternFill patternType="solid">
        <fgColor rgb="FFF2F2F2"/>
        <bgColor rgb="FFFFF8E1"/>
      </patternFill>
    </fill>
    <fill>
      <patternFill patternType="solid">
        <fgColor rgb="FFBDD7EE"/>
        <bgColor rgb="FFD9E2F3"/>
      </patternFill>
    </fill>
    <fill>
      <patternFill patternType="solid">
        <fgColor theme="3" tint="-0.499984740745262"/>
        <bgColor rgb="FF333399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2" fillId="2" borderId="0" xfId="0" applyFont="1" applyFill="1" applyAlignment="1">
      <alignment horizontal="left" vertical="center" indent="1"/>
    </xf>
    <xf numFmtId="0" fontId="17" fillId="0" borderId="0" xfId="0" applyFont="1" applyAlignment="1">
      <alignment horizontal="left" vertical="top" wrapText="1"/>
    </xf>
    <xf numFmtId="0" fontId="18" fillId="3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164" fontId="8" fillId="5" borderId="0" xfId="0" applyNumberFormat="1" applyFont="1" applyFill="1" applyAlignment="1">
      <alignment horizontal="center" vertical="center"/>
    </xf>
    <xf numFmtId="165" fontId="8" fillId="5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6" fontId="10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166" fontId="9" fillId="2" borderId="1" xfId="0" applyNumberFormat="1" applyFont="1" applyFill="1" applyBorder="1" applyAlignment="1">
      <alignment horizontal="right" vertical="center"/>
    </xf>
    <xf numFmtId="165" fontId="9" fillId="2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0" fontId="3" fillId="0" borderId="0" xfId="0" applyFont="1"/>
    <xf numFmtId="0" fontId="12" fillId="6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6" fontId="16" fillId="6" borderId="1" xfId="0" applyNumberFormat="1" applyFont="1" applyFill="1" applyBorder="1" applyAlignment="1">
      <alignment horizontal="right" vertical="center"/>
    </xf>
    <xf numFmtId="0" fontId="17" fillId="0" borderId="1" xfId="0" applyFont="1" applyBorder="1" applyAlignment="1">
      <alignment horizontal="left" vertical="center" wrapText="1"/>
    </xf>
    <xf numFmtId="166" fontId="19" fillId="5" borderId="1" xfId="0" applyNumberFormat="1" applyFont="1" applyFill="1" applyBorder="1" applyAlignment="1">
      <alignment horizontal="right" vertical="center"/>
    </xf>
    <xf numFmtId="167" fontId="19" fillId="0" borderId="1" xfId="0" applyNumberFormat="1" applyFont="1" applyBorder="1" applyAlignment="1">
      <alignment horizontal="right" vertical="center"/>
    </xf>
    <xf numFmtId="166" fontId="19" fillId="3" borderId="1" xfId="0" applyNumberFormat="1" applyFont="1" applyFill="1" applyBorder="1" applyAlignment="1">
      <alignment horizontal="right" vertical="center"/>
    </xf>
    <xf numFmtId="0" fontId="17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3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0" fillId="7" borderId="1" xfId="0" applyFill="1" applyBorder="1"/>
    <xf numFmtId="166" fontId="20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19" fillId="5" borderId="1" xfId="0" applyFont="1" applyFill="1" applyBorder="1" applyAlignment="1">
      <alignment horizontal="left" vertical="center" wrapText="1"/>
    </xf>
    <xf numFmtId="0" fontId="0" fillId="5" borderId="1" xfId="0" applyFill="1" applyBorder="1"/>
    <xf numFmtId="165" fontId="21" fillId="5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left" vertical="center"/>
    </xf>
    <xf numFmtId="0" fontId="0" fillId="3" borderId="1" xfId="0" applyFill="1" applyBorder="1"/>
    <xf numFmtId="0" fontId="3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8" borderId="1" xfId="0" applyFill="1" applyBorder="1"/>
    <xf numFmtId="0" fontId="3" fillId="8" borderId="1" xfId="0" applyFont="1" applyFill="1" applyBorder="1" applyAlignment="1">
      <alignment horizontal="left" vertical="center"/>
    </xf>
    <xf numFmtId="166" fontId="19" fillId="8" borderId="1" xfId="0" applyNumberFormat="1" applyFont="1" applyFill="1" applyBorder="1" applyAlignment="1">
      <alignment horizontal="right" vertical="center"/>
    </xf>
    <xf numFmtId="0" fontId="17" fillId="8" borderId="1" xfId="0" applyFont="1" applyFill="1" applyBorder="1" applyAlignment="1">
      <alignment horizontal="left" vertical="center"/>
    </xf>
    <xf numFmtId="165" fontId="16" fillId="6" borderId="1" xfId="0" applyNumberFormat="1" applyFont="1" applyFill="1" applyBorder="1" applyAlignment="1">
      <alignment horizontal="right" vertical="center"/>
    </xf>
    <xf numFmtId="0" fontId="0" fillId="0" borderId="1" xfId="0" applyBorder="1"/>
    <xf numFmtId="167" fontId="16" fillId="6" borderId="1" xfId="0" applyNumberFormat="1" applyFont="1" applyFill="1" applyBorder="1" applyAlignment="1">
      <alignment horizontal="right" vertical="center"/>
    </xf>
    <xf numFmtId="167" fontId="19" fillId="3" borderId="1" xfId="0" applyNumberFormat="1" applyFont="1" applyFill="1" applyBorder="1" applyAlignment="1">
      <alignment horizontal="right" vertical="center"/>
    </xf>
    <xf numFmtId="0" fontId="1" fillId="9" borderId="0" xfId="0" applyFont="1" applyFill="1" applyAlignment="1">
      <alignment horizontal="left" vertical="center" indent="1"/>
    </xf>
    <xf numFmtId="0" fontId="9" fillId="9" borderId="1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/>
    </xf>
  </cellXfs>
  <cellStyles count="1">
    <cellStyle name="Standard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8E1"/>
      <rgbColor rgb="FFF2F2F2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E2F3"/>
      <rgbColor rgb="FFE2EFDA"/>
      <rgbColor rgb="FFFFFF99"/>
      <rgbColor rgb="FF99CCFF"/>
      <rgbColor rgb="FFFF99CC"/>
      <rgbColor rgb="FFCC99FF"/>
      <rgbColor rgb="FFFFC7CE"/>
      <rgbColor rgb="FF4472C4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44"/>
  <sheetViews>
    <sheetView showGridLines="0" tabSelected="1" zoomScaleNormal="100" workbookViewId="0">
      <selection activeCell="N11" sqref="N11"/>
    </sheetView>
  </sheetViews>
  <sheetFormatPr baseColWidth="10" defaultColWidth="8.7109375" defaultRowHeight="15" x14ac:dyDescent="0.25"/>
  <cols>
    <col min="1" max="1" width="2" customWidth="1"/>
    <col min="2" max="2" width="32" customWidth="1"/>
    <col min="3" max="7" width="18" customWidth="1"/>
    <col min="8" max="8" width="2" customWidth="1"/>
  </cols>
  <sheetData>
    <row r="2" spans="2:7" ht="36" customHeight="1" x14ac:dyDescent="0.25">
      <c r="B2" s="55" t="s">
        <v>234</v>
      </c>
      <c r="C2" s="55"/>
      <c r="D2" s="55"/>
      <c r="E2" s="55"/>
      <c r="F2" s="55"/>
      <c r="G2" s="55"/>
    </row>
    <row r="3" spans="2:7" ht="21.75" customHeight="1" x14ac:dyDescent="0.25">
      <c r="B3" s="12" t="s">
        <v>0</v>
      </c>
      <c r="C3" s="12"/>
      <c r="D3" s="12"/>
      <c r="E3" s="12"/>
      <c r="F3" s="12"/>
      <c r="G3" s="12"/>
    </row>
    <row r="5" spans="2:7" ht="21.75" customHeight="1" x14ac:dyDescent="0.25">
      <c r="B5" s="13" t="s">
        <v>1</v>
      </c>
      <c r="C5" s="11" t="s">
        <v>2</v>
      </c>
      <c r="D5" s="11"/>
      <c r="E5" s="13" t="s">
        <v>3</v>
      </c>
      <c r="F5" s="11" t="s">
        <v>4</v>
      </c>
      <c r="G5" s="11"/>
    </row>
    <row r="6" spans="2:7" ht="21.75" customHeight="1" x14ac:dyDescent="0.25">
      <c r="B6" s="13" t="s">
        <v>5</v>
      </c>
      <c r="C6" s="11" t="s">
        <v>6</v>
      </c>
      <c r="D6" s="11"/>
      <c r="E6" s="13" t="s">
        <v>7</v>
      </c>
      <c r="F6" s="11" t="s">
        <v>8</v>
      </c>
      <c r="G6" s="11"/>
    </row>
    <row r="8" spans="2:7" ht="19.5" customHeight="1" x14ac:dyDescent="0.25">
      <c r="B8" s="10" t="s">
        <v>9</v>
      </c>
      <c r="C8" s="10"/>
      <c r="D8" s="10"/>
      <c r="E8" s="10"/>
      <c r="F8" s="10"/>
      <c r="G8" s="10"/>
    </row>
    <row r="10" spans="2:7" ht="21.75" customHeight="1" x14ac:dyDescent="0.25">
      <c r="B10" s="57" t="s">
        <v>10</v>
      </c>
      <c r="C10" s="57"/>
      <c r="D10" s="57" t="s">
        <v>11</v>
      </c>
      <c r="E10" s="57"/>
      <c r="F10" s="57" t="s">
        <v>12</v>
      </c>
      <c r="G10" s="57"/>
    </row>
    <row r="11" spans="2:7" ht="36" customHeight="1" x14ac:dyDescent="0.25">
      <c r="B11" s="9">
        <f>Kostenarten!E38</f>
        <v>1461200</v>
      </c>
      <c r="C11" s="9"/>
      <c r="D11" s="9">
        <f>'Kalkulation &amp; DB'!H33</f>
        <v>1842000</v>
      </c>
      <c r="E11" s="9"/>
      <c r="F11" s="9">
        <f>D11-B11</f>
        <v>380800</v>
      </c>
      <c r="G11" s="9"/>
    </row>
    <row r="13" spans="2:7" ht="19.5" customHeight="1" x14ac:dyDescent="0.25">
      <c r="B13" s="8" t="s">
        <v>13</v>
      </c>
      <c r="C13" s="8"/>
      <c r="D13" s="8" t="s">
        <v>14</v>
      </c>
      <c r="E13" s="8"/>
      <c r="F13" s="8" t="s">
        <v>15</v>
      </c>
      <c r="G13" s="8"/>
    </row>
    <row r="14" spans="2:7" ht="30" customHeight="1" x14ac:dyDescent="0.25">
      <c r="B14" s="7">
        <f>IF(D11=0,0,F11/D11)</f>
        <v>0.20673181324647122</v>
      </c>
      <c r="C14" s="7"/>
      <c r="D14" s="7">
        <f>IF(B11=0,0,D11/B11)</f>
        <v>1.2606077196824528</v>
      </c>
      <c r="E14" s="7"/>
      <c r="F14" s="6">
        <f>'Kalkulation &amp; DB'!H35</f>
        <v>1265400</v>
      </c>
      <c r="G14" s="6"/>
    </row>
    <row r="16" spans="2:7" ht="19.5" customHeight="1" x14ac:dyDescent="0.25">
      <c r="B16" s="10" t="s">
        <v>16</v>
      </c>
      <c r="C16" s="10"/>
      <c r="D16" s="10"/>
      <c r="E16" s="10"/>
      <c r="F16" s="10"/>
      <c r="G16" s="10"/>
    </row>
    <row r="17" spans="2:7" ht="30" customHeight="1" x14ac:dyDescent="0.25">
      <c r="B17" s="56" t="s">
        <v>17</v>
      </c>
      <c r="C17" s="56" t="s">
        <v>18</v>
      </c>
      <c r="D17" s="56" t="s">
        <v>19</v>
      </c>
      <c r="E17" s="56" t="s">
        <v>20</v>
      </c>
      <c r="F17" s="56" t="s">
        <v>21</v>
      </c>
      <c r="G17" s="56" t="s">
        <v>22</v>
      </c>
    </row>
    <row r="18" spans="2:7" ht="19.5" customHeight="1" x14ac:dyDescent="0.25">
      <c r="B18" s="15" t="s">
        <v>23</v>
      </c>
      <c r="C18" s="16">
        <f>SUMIF(Kostenarten!D:D,B18,Kostenarten!E:E)</f>
        <v>369500</v>
      </c>
      <c r="D18" s="17">
        <f t="shared" ref="D18:D25" si="0">IF($C$26=0,0,C18/$C$26)</f>
        <v>0.2528743498494388</v>
      </c>
      <c r="E18" s="16">
        <f>SUMPRODUCT((Kostenarten!D5:D45=B18)*(Kostenarten!F5:F45="Einzelkosten")*Kostenarten!E5:E45)</f>
        <v>303500</v>
      </c>
      <c r="F18" s="16">
        <f>SUMPRODUCT((Kostenarten!D5:D45=B18)*(Kostenarten!F5:F45="Gemeinkosten")*Kostenarten!E5:E45)</f>
        <v>66000</v>
      </c>
      <c r="G18" s="17">
        <f>IF(C18=0,0,SUMPRODUCT((Kostenarten!D5:D45=B18)*(Kostenarten!G5:G45="fix")*Kostenarten!E5:E45)/C18)</f>
        <v>0</v>
      </c>
    </row>
    <row r="19" spans="2:7" ht="19.5" customHeight="1" x14ac:dyDescent="0.25">
      <c r="B19" s="15" t="s">
        <v>24</v>
      </c>
      <c r="C19" s="16">
        <f>SUMIF(Kostenarten!D:D,B19,Kostenarten!E:E)</f>
        <v>681500</v>
      </c>
      <c r="D19" s="17">
        <f t="shared" si="0"/>
        <v>0.46639748152203669</v>
      </c>
      <c r="E19" s="16">
        <f>SUMPRODUCT((Kostenarten!D5:D45=B19)*(Kostenarten!F5:F45="Einzelkosten")*Kostenarten!E5:E45)</f>
        <v>215000</v>
      </c>
      <c r="F19" s="16">
        <f>SUMPRODUCT((Kostenarten!D5:D45=B19)*(Kostenarten!F5:F45="Gemeinkosten")*Kostenarten!E5:E45)</f>
        <v>466500</v>
      </c>
      <c r="G19" s="17">
        <f>IF(C19=0,0,SUMPRODUCT((Kostenarten!D5:D45=B19)*(Kostenarten!G5:G45="fix")*Kostenarten!E5:E45)/C19)</f>
        <v>0.68451944240645635</v>
      </c>
    </row>
    <row r="20" spans="2:7" ht="19.5" customHeight="1" x14ac:dyDescent="0.25">
      <c r="B20" s="15" t="s">
        <v>25</v>
      </c>
      <c r="C20" s="16">
        <f>SUMIF(Kostenarten!D:D,B20,Kostenarten!E:E)</f>
        <v>114700</v>
      </c>
      <c r="D20" s="17">
        <f t="shared" si="0"/>
        <v>7.8497125650150559E-2</v>
      </c>
      <c r="E20" s="16">
        <f>SUMPRODUCT((Kostenarten!D5:D45=B20)*(Kostenarten!F5:F45="Einzelkosten")*Kostenarten!E5:E45)</f>
        <v>0</v>
      </c>
      <c r="F20" s="16">
        <f>SUMPRODUCT((Kostenarten!D5:D45=B20)*(Kostenarten!F5:F45="Gemeinkosten")*Kostenarten!E5:E45)</f>
        <v>114700</v>
      </c>
      <c r="G20" s="17">
        <f>IF(C20=0,0,SUMPRODUCT((Kostenarten!D5:D45=B20)*(Kostenarten!G5:G45="fix")*Kostenarten!E5:E45)/C20)</f>
        <v>1</v>
      </c>
    </row>
    <row r="21" spans="2:7" ht="19.5" customHeight="1" x14ac:dyDescent="0.25">
      <c r="B21" s="15" t="s">
        <v>26</v>
      </c>
      <c r="C21" s="16">
        <f>SUMIF(Kostenarten!D:D,B21,Kostenarten!E:E)</f>
        <v>81500</v>
      </c>
      <c r="D21" s="17">
        <f t="shared" si="0"/>
        <v>5.5776074459348478E-2</v>
      </c>
      <c r="E21" s="16">
        <f>SUMPRODUCT((Kostenarten!D5:D45=B21)*(Kostenarten!F5:F45="Einzelkosten")*Kostenarten!E5:E45)</f>
        <v>0</v>
      </c>
      <c r="F21" s="16">
        <f>SUMPRODUCT((Kostenarten!D5:D45=B21)*(Kostenarten!F5:F45="Gemeinkosten")*Kostenarten!E5:E45)</f>
        <v>81500</v>
      </c>
      <c r="G21" s="17">
        <f>IF(C21=0,0,SUMPRODUCT((Kostenarten!D5:D45=B21)*(Kostenarten!G5:G45="fix")*Kostenarten!E5:E45)/C21)</f>
        <v>1</v>
      </c>
    </row>
    <row r="22" spans="2:7" ht="19.5" customHeight="1" x14ac:dyDescent="0.25">
      <c r="B22" s="15" t="s">
        <v>27</v>
      </c>
      <c r="C22" s="16">
        <f>SUMIF(Kostenarten!D:D,B22,Kostenarten!E:E)</f>
        <v>62300</v>
      </c>
      <c r="D22" s="17">
        <f t="shared" si="0"/>
        <v>4.2636189433342457E-2</v>
      </c>
      <c r="E22" s="16">
        <f>SUMPRODUCT((Kostenarten!D5:D45=B22)*(Kostenarten!F5:F45="Einzelkosten")*Kostenarten!E5:E45)</f>
        <v>0</v>
      </c>
      <c r="F22" s="16">
        <f>SUMPRODUCT((Kostenarten!D5:D45=B22)*(Kostenarten!F5:F45="Gemeinkosten")*Kostenarten!E5:E45)</f>
        <v>62300</v>
      </c>
      <c r="G22" s="17">
        <f>IF(C22=0,0,SUMPRODUCT((Kostenarten!D5:D45=B22)*(Kostenarten!G5:G45="fix")*Kostenarten!E5:E45)/C22)</f>
        <v>0.23274478330658105</v>
      </c>
    </row>
    <row r="23" spans="2:7" ht="19.5" customHeight="1" x14ac:dyDescent="0.25">
      <c r="B23" s="15" t="s">
        <v>28</v>
      </c>
      <c r="C23" s="16">
        <f>SUMIF(Kostenarten!D:D,B23,Kostenarten!E:E)</f>
        <v>68500</v>
      </c>
      <c r="D23" s="17">
        <f t="shared" si="0"/>
        <v>4.6879277306323568E-2</v>
      </c>
      <c r="E23" s="16">
        <f>SUMPRODUCT((Kostenarten!D5:D45=B23)*(Kostenarten!F5:F45="Einzelkosten")*Kostenarten!E5:E45)</f>
        <v>21500</v>
      </c>
      <c r="F23" s="16">
        <f>SUMPRODUCT((Kostenarten!D5:D45=B23)*(Kostenarten!F5:F45="Gemeinkosten")*Kostenarten!E5:E45)</f>
        <v>47000</v>
      </c>
      <c r="G23" s="17">
        <f>IF(C23=0,0,SUMPRODUCT((Kostenarten!D5:D45=B23)*(Kostenarten!G5:G45="fix")*Kostenarten!E5:E45)/C23)</f>
        <v>0.68613138686131392</v>
      </c>
    </row>
    <row r="24" spans="2:7" ht="19.5" customHeight="1" x14ac:dyDescent="0.25">
      <c r="B24" s="15" t="s">
        <v>29</v>
      </c>
      <c r="C24" s="16">
        <f>SUMIF(Kostenarten!D:D,B24,Kostenarten!E:E)</f>
        <v>24200</v>
      </c>
      <c r="D24" s="17">
        <f t="shared" si="0"/>
        <v>1.6561730084861757E-2</v>
      </c>
      <c r="E24" s="16">
        <f>SUMPRODUCT((Kostenarten!D5:D45=B24)*(Kostenarten!F5:F45="Einzelkosten")*Kostenarten!E5:E45)</f>
        <v>0</v>
      </c>
      <c r="F24" s="16">
        <f>SUMPRODUCT((Kostenarten!D5:D45=B24)*(Kostenarten!F5:F45="Gemeinkosten")*Kostenarten!E5:E45)</f>
        <v>24200</v>
      </c>
      <c r="G24" s="17">
        <f>IF(C24=0,0,SUMPRODUCT((Kostenarten!D5:D45=B24)*(Kostenarten!G5:G45="fix")*Kostenarten!E5:E45)/C24)</f>
        <v>1</v>
      </c>
    </row>
    <row r="25" spans="2:7" ht="19.5" customHeight="1" x14ac:dyDescent="0.25">
      <c r="B25" s="15" t="s">
        <v>30</v>
      </c>
      <c r="C25" s="16">
        <f>SUMIF(Kostenarten!D:D,B25,Kostenarten!E:E)</f>
        <v>59000</v>
      </c>
      <c r="D25" s="17">
        <f t="shared" si="0"/>
        <v>4.0377771694497674E-2</v>
      </c>
      <c r="E25" s="16">
        <f>SUMPRODUCT((Kostenarten!D5:D45=B25)*(Kostenarten!F5:F45="Einzelkosten")*Kostenarten!E5:E45)</f>
        <v>0</v>
      </c>
      <c r="F25" s="16">
        <f>SUMPRODUCT((Kostenarten!D5:D45=B25)*(Kostenarten!F5:F45="Gemeinkosten")*Kostenarten!E5:E45)</f>
        <v>59000</v>
      </c>
      <c r="G25" s="17">
        <f>IF(C25=0,0,SUMPRODUCT((Kostenarten!D5:D45=B25)*(Kostenarten!G5:G45="fix")*Kostenarten!E5:E45)/C25)</f>
        <v>0.68644067796610164</v>
      </c>
    </row>
    <row r="26" spans="2:7" ht="24" customHeight="1" x14ac:dyDescent="0.25">
      <c r="B26" s="18" t="s">
        <v>10</v>
      </c>
      <c r="C26" s="19">
        <f>SUM(C18:C25)</f>
        <v>1461200</v>
      </c>
      <c r="D26" s="20">
        <f>SUM(D18:D25)</f>
        <v>0.99999999999999989</v>
      </c>
      <c r="E26" s="19">
        <f>SUM(E18:E25)</f>
        <v>540000</v>
      </c>
      <c r="F26" s="19">
        <f>SUM(F18:F25)</f>
        <v>921200</v>
      </c>
      <c r="G26" s="20">
        <f>IF(C26=0,0,SUMPRODUCT(C18:C25,G18:G25)/C26)</f>
        <v>0.53989871338625783</v>
      </c>
    </row>
    <row r="28" spans="2:7" ht="19.5" customHeight="1" x14ac:dyDescent="0.25">
      <c r="B28" s="10" t="s">
        <v>31</v>
      </c>
      <c r="C28" s="10"/>
      <c r="D28" s="10"/>
      <c r="E28" s="10"/>
      <c r="F28" s="10"/>
      <c r="G28" s="10"/>
    </row>
    <row r="29" spans="2:7" ht="30" customHeight="1" x14ac:dyDescent="0.25">
      <c r="B29" s="56" t="s">
        <v>32</v>
      </c>
      <c r="C29" s="56" t="s">
        <v>33</v>
      </c>
      <c r="D29" s="56" t="s">
        <v>34</v>
      </c>
      <c r="E29" s="56" t="s">
        <v>35</v>
      </c>
      <c r="F29" s="56" t="s">
        <v>36</v>
      </c>
      <c r="G29" s="56" t="s">
        <v>37</v>
      </c>
    </row>
    <row r="30" spans="2:7" ht="19.5" customHeight="1" x14ac:dyDescent="0.25">
      <c r="B30" s="15" t="s">
        <v>38</v>
      </c>
      <c r="C30" s="16">
        <f>'Kalkulation &amp; DB'!E33</f>
        <v>693000</v>
      </c>
      <c r="D30" s="16">
        <f>'Kalkulation &amp; DB'!E17*'Kalkulation &amp; DB'!E32</f>
        <v>546713.78373651567</v>
      </c>
      <c r="E30" s="21">
        <f>C30-D30</f>
        <v>146286.21626348433</v>
      </c>
      <c r="F30" s="17">
        <f>IF(C30=0,0,E30/C30)</f>
        <v>0.21109122115942905</v>
      </c>
      <c r="G30" s="16">
        <f>'Kalkulation &amp; DB'!E35</f>
        <v>487200</v>
      </c>
    </row>
    <row r="31" spans="2:7" ht="19.5" customHeight="1" x14ac:dyDescent="0.25">
      <c r="B31" s="15" t="s">
        <v>39</v>
      </c>
      <c r="C31" s="16">
        <f>'Kalkulation &amp; DB'!F33</f>
        <v>434000</v>
      </c>
      <c r="D31" s="16">
        <f>'Kalkulation &amp; DB'!F17*'Kalkulation &amp; DB'!F32</f>
        <v>373518.5873520567</v>
      </c>
      <c r="E31" s="21">
        <f>C31-D31</f>
        <v>60481.412647943303</v>
      </c>
      <c r="F31" s="17">
        <f>IF(C31=0,0,E31/C31)</f>
        <v>0.13935809365885554</v>
      </c>
      <c r="G31" s="16">
        <f>'Kalkulation &amp; DB'!F35</f>
        <v>284200</v>
      </c>
    </row>
    <row r="32" spans="2:7" ht="19.5" customHeight="1" x14ac:dyDescent="0.25">
      <c r="B32" s="15" t="s">
        <v>40</v>
      </c>
      <c r="C32" s="16">
        <f>'Kalkulation &amp; DB'!G33</f>
        <v>715000</v>
      </c>
      <c r="D32" s="16">
        <f>'Kalkulation &amp; DB'!G17*'Kalkulation &amp; DB'!G32</f>
        <v>585164.5196860804</v>
      </c>
      <c r="E32" s="21">
        <f>C32-D32</f>
        <v>129835.4803139196</v>
      </c>
      <c r="F32" s="17">
        <f>IF(C32=0,0,E32/C32)</f>
        <v>0.1815880843551323</v>
      </c>
      <c r="G32" s="16">
        <f>'Kalkulation &amp; DB'!G35</f>
        <v>494000</v>
      </c>
    </row>
    <row r="33" spans="2:7" ht="24" customHeight="1" x14ac:dyDescent="0.25">
      <c r="B33" s="18" t="s">
        <v>41</v>
      </c>
      <c r="C33" s="19">
        <f>SUM(C30:C32)</f>
        <v>1842000</v>
      </c>
      <c r="D33" s="19">
        <f>SUM(D30:D32)</f>
        <v>1505396.8907746528</v>
      </c>
      <c r="E33" s="19">
        <f>SUM(E30:E32)</f>
        <v>336603.10922534723</v>
      </c>
      <c r="F33" s="20">
        <f>IF(C33=0,0,E33/C33)</f>
        <v>0.18273784431343498</v>
      </c>
      <c r="G33" s="19">
        <f>SUM(G30:G32)</f>
        <v>1265400</v>
      </c>
    </row>
    <row r="35" spans="2:7" ht="19.5" customHeight="1" x14ac:dyDescent="0.25">
      <c r="B35" s="10" t="s">
        <v>42</v>
      </c>
      <c r="C35" s="10"/>
      <c r="D35" s="10"/>
      <c r="E35" s="10"/>
      <c r="F35" s="10"/>
      <c r="G35" s="10"/>
    </row>
    <row r="36" spans="2:7" ht="18" customHeight="1" x14ac:dyDescent="0.25">
      <c r="B36" s="5" t="s">
        <v>43</v>
      </c>
      <c r="C36" s="5"/>
      <c r="D36" s="5"/>
      <c r="E36" s="5"/>
      <c r="F36" s="5"/>
      <c r="G36" s="5"/>
    </row>
    <row r="37" spans="2:7" ht="18" customHeight="1" x14ac:dyDescent="0.25">
      <c r="B37" s="5" t="s">
        <v>44</v>
      </c>
      <c r="C37" s="5"/>
      <c r="D37" s="5"/>
      <c r="E37" s="5"/>
      <c r="F37" s="5"/>
      <c r="G37" s="5"/>
    </row>
    <row r="38" spans="2:7" ht="18" customHeight="1" x14ac:dyDescent="0.25">
      <c r="B38" s="5" t="s">
        <v>45</v>
      </c>
      <c r="C38" s="5"/>
      <c r="D38" s="5"/>
      <c r="E38" s="5"/>
      <c r="F38" s="5"/>
      <c r="G38" s="5"/>
    </row>
    <row r="39" spans="2:7" ht="18" customHeight="1" x14ac:dyDescent="0.25">
      <c r="B39" s="5" t="s">
        <v>46</v>
      </c>
      <c r="C39" s="5"/>
      <c r="D39" s="5"/>
      <c r="E39" s="5"/>
      <c r="F39" s="5"/>
      <c r="G39" s="5"/>
    </row>
    <row r="40" spans="2:7" ht="18" customHeight="1" x14ac:dyDescent="0.25">
      <c r="B40" s="5" t="s">
        <v>47</v>
      </c>
      <c r="C40" s="5"/>
      <c r="D40" s="5"/>
      <c r="E40" s="5"/>
      <c r="F40" s="5"/>
      <c r="G40" s="5"/>
    </row>
    <row r="41" spans="2:7" ht="18" customHeight="1" x14ac:dyDescent="0.25">
      <c r="B41" s="5" t="s">
        <v>48</v>
      </c>
      <c r="C41" s="5"/>
      <c r="D41" s="5"/>
      <c r="E41" s="5"/>
      <c r="F41" s="5"/>
      <c r="G41" s="5"/>
    </row>
    <row r="43" spans="2:7" ht="19.5" customHeight="1" x14ac:dyDescent="0.25">
      <c r="B43" s="22" t="s">
        <v>49</v>
      </c>
    </row>
    <row r="44" spans="2:7" x14ac:dyDescent="0.25">
      <c r="B44" s="23" t="s">
        <v>50</v>
      </c>
      <c r="C44" s="24" t="s">
        <v>51</v>
      </c>
      <c r="D44" s="25" t="s">
        <v>52</v>
      </c>
      <c r="E44" s="4" t="s">
        <v>53</v>
      </c>
      <c r="F44" s="4"/>
    </row>
  </sheetData>
  <mergeCells count="29">
    <mergeCell ref="B38:G38"/>
    <mergeCell ref="B39:G39"/>
    <mergeCell ref="B40:G40"/>
    <mergeCell ref="B41:G41"/>
    <mergeCell ref="E44:F44"/>
    <mergeCell ref="B16:G16"/>
    <mergeCell ref="B28:G28"/>
    <mergeCell ref="B35:G35"/>
    <mergeCell ref="B36:G36"/>
    <mergeCell ref="B37:G37"/>
    <mergeCell ref="B13:C13"/>
    <mergeCell ref="D13:E13"/>
    <mergeCell ref="F13:G13"/>
    <mergeCell ref="B14:C14"/>
    <mergeCell ref="D14:E14"/>
    <mergeCell ref="F14:G14"/>
    <mergeCell ref="B8:G8"/>
    <mergeCell ref="B10:C10"/>
    <mergeCell ref="D10:E10"/>
    <mergeCell ref="F10:G10"/>
    <mergeCell ref="B11:C11"/>
    <mergeCell ref="D11:E11"/>
    <mergeCell ref="F11:G11"/>
    <mergeCell ref="B2:G2"/>
    <mergeCell ref="B3:G3"/>
    <mergeCell ref="C5:D5"/>
    <mergeCell ref="F5:G5"/>
    <mergeCell ref="C6:D6"/>
    <mergeCell ref="F6:G6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4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2" sqref="B2:H2"/>
    </sheetView>
  </sheetViews>
  <sheetFormatPr baseColWidth="10" defaultColWidth="8.7109375" defaultRowHeight="15" x14ac:dyDescent="0.25"/>
  <cols>
    <col min="1" max="1" width="2" customWidth="1"/>
    <col min="2" max="2" width="11" customWidth="1"/>
    <col min="3" max="3" width="36" customWidth="1"/>
    <col min="4" max="4" width="26" customWidth="1"/>
    <col min="5" max="6" width="16" customWidth="1"/>
    <col min="7" max="7" width="12" customWidth="1"/>
    <col min="8" max="8" width="28" customWidth="1"/>
  </cols>
  <sheetData>
    <row r="2" spans="2:8" ht="36" customHeight="1" x14ac:dyDescent="0.25">
      <c r="B2" s="55" t="s">
        <v>54</v>
      </c>
      <c r="C2" s="55"/>
      <c r="D2" s="55"/>
      <c r="E2" s="55"/>
      <c r="F2" s="55"/>
      <c r="G2" s="55"/>
      <c r="H2" s="55"/>
    </row>
    <row r="3" spans="2:8" x14ac:dyDescent="0.25">
      <c r="B3" s="12" t="s">
        <v>55</v>
      </c>
      <c r="C3" s="12"/>
      <c r="D3" s="12"/>
      <c r="E3" s="12"/>
      <c r="F3" s="12"/>
      <c r="G3" s="12"/>
      <c r="H3" s="12"/>
    </row>
    <row r="4" spans="2:8" ht="36" customHeight="1" x14ac:dyDescent="0.25">
      <c r="B4" s="14" t="s">
        <v>56</v>
      </c>
      <c r="C4" s="14" t="s">
        <v>57</v>
      </c>
      <c r="D4" s="14" t="s">
        <v>58</v>
      </c>
      <c r="E4" s="14" t="s">
        <v>59</v>
      </c>
      <c r="F4" s="14" t="s">
        <v>60</v>
      </c>
      <c r="G4" s="14" t="s">
        <v>61</v>
      </c>
      <c r="H4" s="14" t="s">
        <v>62</v>
      </c>
    </row>
    <row r="5" spans="2:8" ht="19.5" customHeight="1" x14ac:dyDescent="0.25">
      <c r="B5" s="26" t="s">
        <v>63</v>
      </c>
      <c r="C5" s="15" t="s">
        <v>64</v>
      </c>
      <c r="D5" s="26" t="s">
        <v>23</v>
      </c>
      <c r="E5" s="27">
        <v>285000</v>
      </c>
      <c r="F5" s="26" t="s">
        <v>65</v>
      </c>
      <c r="G5" s="26" t="s">
        <v>66</v>
      </c>
      <c r="H5" s="28" t="s">
        <v>67</v>
      </c>
    </row>
    <row r="6" spans="2:8" ht="19.5" customHeight="1" x14ac:dyDescent="0.25">
      <c r="B6" s="26" t="s">
        <v>68</v>
      </c>
      <c r="C6" s="15" t="s">
        <v>69</v>
      </c>
      <c r="D6" s="26" t="s">
        <v>23</v>
      </c>
      <c r="E6" s="27">
        <v>42000</v>
      </c>
      <c r="F6" s="26" t="s">
        <v>70</v>
      </c>
      <c r="G6" s="26" t="s">
        <v>66</v>
      </c>
      <c r="H6" s="28" t="s">
        <v>71</v>
      </c>
    </row>
    <row r="7" spans="2:8" ht="19.5" customHeight="1" x14ac:dyDescent="0.25">
      <c r="B7" s="26" t="s">
        <v>72</v>
      </c>
      <c r="C7" s="15" t="s">
        <v>73</v>
      </c>
      <c r="D7" s="26" t="s">
        <v>23</v>
      </c>
      <c r="E7" s="27">
        <v>18500</v>
      </c>
      <c r="F7" s="26" t="s">
        <v>65</v>
      </c>
      <c r="G7" s="26" t="s">
        <v>66</v>
      </c>
      <c r="H7" s="28" t="s">
        <v>74</v>
      </c>
    </row>
    <row r="8" spans="2:8" ht="19.5" customHeight="1" x14ac:dyDescent="0.25">
      <c r="B8" s="26" t="s">
        <v>75</v>
      </c>
      <c r="C8" s="15" t="s">
        <v>76</v>
      </c>
      <c r="D8" s="26" t="s">
        <v>23</v>
      </c>
      <c r="E8" s="27">
        <v>24000</v>
      </c>
      <c r="F8" s="26" t="s">
        <v>70</v>
      </c>
      <c r="G8" s="26" t="s">
        <v>66</v>
      </c>
      <c r="H8" s="28"/>
    </row>
    <row r="9" spans="2:8" ht="19.5" customHeight="1" x14ac:dyDescent="0.25">
      <c r="B9" s="26" t="s">
        <v>77</v>
      </c>
      <c r="C9" s="15" t="s">
        <v>78</v>
      </c>
      <c r="D9" s="26" t="s">
        <v>24</v>
      </c>
      <c r="E9" s="27">
        <v>168000</v>
      </c>
      <c r="F9" s="26" t="s">
        <v>70</v>
      </c>
      <c r="G9" s="26" t="s">
        <v>79</v>
      </c>
      <c r="H9" s="28" t="s">
        <v>80</v>
      </c>
    </row>
    <row r="10" spans="2:8" ht="19.5" customHeight="1" x14ac:dyDescent="0.25">
      <c r="B10" s="26" t="s">
        <v>81</v>
      </c>
      <c r="C10" s="15" t="s">
        <v>82</v>
      </c>
      <c r="D10" s="26" t="s">
        <v>24</v>
      </c>
      <c r="E10" s="27">
        <v>215000</v>
      </c>
      <c r="F10" s="26" t="s">
        <v>65</v>
      </c>
      <c r="G10" s="26" t="s">
        <v>66</v>
      </c>
      <c r="H10" s="28" t="s">
        <v>83</v>
      </c>
    </row>
    <row r="11" spans="2:8" ht="19.5" customHeight="1" x14ac:dyDescent="0.25">
      <c r="B11" s="26" t="s">
        <v>84</v>
      </c>
      <c r="C11" s="15" t="s">
        <v>85</v>
      </c>
      <c r="D11" s="26" t="s">
        <v>24</v>
      </c>
      <c r="E11" s="27">
        <v>78000</v>
      </c>
      <c r="F11" s="26" t="s">
        <v>70</v>
      </c>
      <c r="G11" s="26" t="s">
        <v>79</v>
      </c>
      <c r="H11" s="28" t="s">
        <v>86</v>
      </c>
    </row>
    <row r="12" spans="2:8" ht="19.5" customHeight="1" x14ac:dyDescent="0.25">
      <c r="B12" s="26" t="s">
        <v>87</v>
      </c>
      <c r="C12" s="15" t="s">
        <v>88</v>
      </c>
      <c r="D12" s="26" t="s">
        <v>24</v>
      </c>
      <c r="E12" s="27">
        <v>94000</v>
      </c>
      <c r="F12" s="26" t="s">
        <v>70</v>
      </c>
      <c r="G12" s="26" t="s">
        <v>79</v>
      </c>
      <c r="H12" s="28"/>
    </row>
    <row r="13" spans="2:8" ht="19.5" customHeight="1" x14ac:dyDescent="0.25">
      <c r="B13" s="26" t="s">
        <v>89</v>
      </c>
      <c r="C13" s="15" t="s">
        <v>90</v>
      </c>
      <c r="D13" s="26" t="s">
        <v>24</v>
      </c>
      <c r="E13" s="27">
        <v>112000</v>
      </c>
      <c r="F13" s="26" t="s">
        <v>70</v>
      </c>
      <c r="G13" s="26" t="s">
        <v>79</v>
      </c>
      <c r="H13" s="28" t="s">
        <v>91</v>
      </c>
    </row>
    <row r="14" spans="2:8" ht="19.5" customHeight="1" x14ac:dyDescent="0.25">
      <c r="B14" s="26" t="s">
        <v>92</v>
      </c>
      <c r="C14" s="15" t="s">
        <v>93</v>
      </c>
      <c r="D14" s="26" t="s">
        <v>24</v>
      </c>
      <c r="E14" s="27">
        <v>14500</v>
      </c>
      <c r="F14" s="26" t="s">
        <v>70</v>
      </c>
      <c r="G14" s="26" t="s">
        <v>79</v>
      </c>
      <c r="H14" s="28" t="s">
        <v>94</v>
      </c>
    </row>
    <row r="15" spans="2:8" ht="19.5" customHeight="1" x14ac:dyDescent="0.25">
      <c r="B15" s="26" t="s">
        <v>95</v>
      </c>
      <c r="C15" s="15" t="s">
        <v>96</v>
      </c>
      <c r="D15" s="26" t="s">
        <v>25</v>
      </c>
      <c r="E15" s="27">
        <v>62000</v>
      </c>
      <c r="F15" s="26" t="s">
        <v>70</v>
      </c>
      <c r="G15" s="26" t="s">
        <v>79</v>
      </c>
      <c r="H15" s="28" t="s">
        <v>97</v>
      </c>
    </row>
    <row r="16" spans="2:8" ht="19.5" customHeight="1" x14ac:dyDescent="0.25">
      <c r="B16" s="26" t="s">
        <v>98</v>
      </c>
      <c r="C16" s="15" t="s">
        <v>99</v>
      </c>
      <c r="D16" s="26" t="s">
        <v>25</v>
      </c>
      <c r="E16" s="27">
        <v>28000</v>
      </c>
      <c r="F16" s="26" t="s">
        <v>70</v>
      </c>
      <c r="G16" s="26" t="s">
        <v>79</v>
      </c>
      <c r="H16" s="28" t="s">
        <v>100</v>
      </c>
    </row>
    <row r="17" spans="2:8" ht="19.5" customHeight="1" x14ac:dyDescent="0.25">
      <c r="B17" s="26" t="s">
        <v>101</v>
      </c>
      <c r="C17" s="15" t="s">
        <v>102</v>
      </c>
      <c r="D17" s="26" t="s">
        <v>25</v>
      </c>
      <c r="E17" s="27">
        <v>16500</v>
      </c>
      <c r="F17" s="26" t="s">
        <v>70</v>
      </c>
      <c r="G17" s="26" t="s">
        <v>79</v>
      </c>
      <c r="H17" s="28" t="s">
        <v>103</v>
      </c>
    </row>
    <row r="18" spans="2:8" ht="19.5" customHeight="1" x14ac:dyDescent="0.25">
      <c r="B18" s="26" t="s">
        <v>104</v>
      </c>
      <c r="C18" s="15" t="s">
        <v>105</v>
      </c>
      <c r="D18" s="26" t="s">
        <v>25</v>
      </c>
      <c r="E18" s="27">
        <v>8200</v>
      </c>
      <c r="F18" s="26" t="s">
        <v>70</v>
      </c>
      <c r="G18" s="26" t="s">
        <v>79</v>
      </c>
      <c r="H18" s="28"/>
    </row>
    <row r="19" spans="2:8" ht="19.5" customHeight="1" x14ac:dyDescent="0.25">
      <c r="B19" s="26" t="s">
        <v>106</v>
      </c>
      <c r="C19" s="15" t="s">
        <v>107</v>
      </c>
      <c r="D19" s="26" t="s">
        <v>26</v>
      </c>
      <c r="E19" s="27">
        <v>48000</v>
      </c>
      <c r="F19" s="26" t="s">
        <v>70</v>
      </c>
      <c r="G19" s="26" t="s">
        <v>79</v>
      </c>
      <c r="H19" s="28"/>
    </row>
    <row r="20" spans="2:8" ht="19.5" customHeight="1" x14ac:dyDescent="0.25">
      <c r="B20" s="26" t="s">
        <v>108</v>
      </c>
      <c r="C20" s="15" t="s">
        <v>109</v>
      </c>
      <c r="D20" s="26" t="s">
        <v>26</v>
      </c>
      <c r="E20" s="27">
        <v>22000</v>
      </c>
      <c r="F20" s="26" t="s">
        <v>70</v>
      </c>
      <c r="G20" s="26" t="s">
        <v>79</v>
      </c>
      <c r="H20" s="28"/>
    </row>
    <row r="21" spans="2:8" ht="19.5" customHeight="1" x14ac:dyDescent="0.25">
      <c r="B21" s="26" t="s">
        <v>110</v>
      </c>
      <c r="C21" s="15" t="s">
        <v>111</v>
      </c>
      <c r="D21" s="26" t="s">
        <v>26</v>
      </c>
      <c r="E21" s="27">
        <v>11500</v>
      </c>
      <c r="F21" s="26" t="s">
        <v>70</v>
      </c>
      <c r="G21" s="26" t="s">
        <v>79</v>
      </c>
      <c r="H21" s="28"/>
    </row>
    <row r="22" spans="2:8" ht="19.5" customHeight="1" x14ac:dyDescent="0.25">
      <c r="B22" s="26" t="s">
        <v>112</v>
      </c>
      <c r="C22" s="15" t="s">
        <v>113</v>
      </c>
      <c r="D22" s="26" t="s">
        <v>27</v>
      </c>
      <c r="E22" s="27">
        <v>38000</v>
      </c>
      <c r="F22" s="26" t="s">
        <v>70</v>
      </c>
      <c r="G22" s="26" t="s">
        <v>66</v>
      </c>
      <c r="H22" s="28" t="s">
        <v>114</v>
      </c>
    </row>
    <row r="23" spans="2:8" ht="19.5" customHeight="1" x14ac:dyDescent="0.25">
      <c r="B23" s="26" t="s">
        <v>115</v>
      </c>
      <c r="C23" s="15" t="s">
        <v>116</v>
      </c>
      <c r="D23" s="26" t="s">
        <v>27</v>
      </c>
      <c r="E23" s="27">
        <v>14500</v>
      </c>
      <c r="F23" s="26" t="s">
        <v>70</v>
      </c>
      <c r="G23" s="26" t="s">
        <v>79</v>
      </c>
      <c r="H23" s="28" t="s">
        <v>100</v>
      </c>
    </row>
    <row r="24" spans="2:8" ht="19.5" customHeight="1" x14ac:dyDescent="0.25">
      <c r="B24" s="26" t="s">
        <v>117</v>
      </c>
      <c r="C24" s="15" t="s">
        <v>118</v>
      </c>
      <c r="D24" s="26" t="s">
        <v>27</v>
      </c>
      <c r="E24" s="27">
        <v>9800</v>
      </c>
      <c r="F24" s="26" t="s">
        <v>70</v>
      </c>
      <c r="G24" s="26" t="s">
        <v>66</v>
      </c>
      <c r="H24" s="28"/>
    </row>
    <row r="25" spans="2:8" ht="19.5" customHeight="1" x14ac:dyDescent="0.25">
      <c r="B25" s="26" t="s">
        <v>119</v>
      </c>
      <c r="C25" s="15" t="s">
        <v>120</v>
      </c>
      <c r="D25" s="26" t="s">
        <v>28</v>
      </c>
      <c r="E25" s="27">
        <v>32000</v>
      </c>
      <c r="F25" s="26" t="s">
        <v>70</v>
      </c>
      <c r="G25" s="26" t="s">
        <v>79</v>
      </c>
      <c r="H25" s="28" t="s">
        <v>121</v>
      </c>
    </row>
    <row r="26" spans="2:8" ht="19.5" customHeight="1" x14ac:dyDescent="0.25">
      <c r="B26" s="26" t="s">
        <v>122</v>
      </c>
      <c r="C26" s="15" t="s">
        <v>123</v>
      </c>
      <c r="D26" s="26" t="s">
        <v>28</v>
      </c>
      <c r="E26" s="27">
        <v>21500</v>
      </c>
      <c r="F26" s="26" t="s">
        <v>65</v>
      </c>
      <c r="G26" s="26" t="s">
        <v>66</v>
      </c>
      <c r="H26" s="28" t="s">
        <v>124</v>
      </c>
    </row>
    <row r="27" spans="2:8" ht="19.5" customHeight="1" x14ac:dyDescent="0.25">
      <c r="B27" s="26" t="s">
        <v>125</v>
      </c>
      <c r="C27" s="15" t="s">
        <v>126</v>
      </c>
      <c r="D27" s="26" t="s">
        <v>28</v>
      </c>
      <c r="E27" s="27">
        <v>15000</v>
      </c>
      <c r="F27" s="26" t="s">
        <v>70</v>
      </c>
      <c r="G27" s="26" t="s">
        <v>79</v>
      </c>
      <c r="H27" s="28"/>
    </row>
    <row r="28" spans="2:8" ht="19.5" customHeight="1" x14ac:dyDescent="0.25">
      <c r="B28" s="26" t="s">
        <v>127</v>
      </c>
      <c r="C28" s="15" t="s">
        <v>128</v>
      </c>
      <c r="D28" s="26" t="s">
        <v>29</v>
      </c>
      <c r="E28" s="27">
        <v>12500</v>
      </c>
      <c r="F28" s="26" t="s">
        <v>70</v>
      </c>
      <c r="G28" s="26" t="s">
        <v>79</v>
      </c>
      <c r="H28" s="28"/>
    </row>
    <row r="29" spans="2:8" ht="19.5" customHeight="1" x14ac:dyDescent="0.25">
      <c r="B29" s="26" t="s">
        <v>129</v>
      </c>
      <c r="C29" s="15" t="s">
        <v>130</v>
      </c>
      <c r="D29" s="26" t="s">
        <v>29</v>
      </c>
      <c r="E29" s="27">
        <v>8500</v>
      </c>
      <c r="F29" s="26" t="s">
        <v>70</v>
      </c>
      <c r="G29" s="26" t="s">
        <v>79</v>
      </c>
      <c r="H29" s="28"/>
    </row>
    <row r="30" spans="2:8" ht="19.5" customHeight="1" x14ac:dyDescent="0.25">
      <c r="B30" s="26" t="s">
        <v>131</v>
      </c>
      <c r="C30" s="15" t="s">
        <v>132</v>
      </c>
      <c r="D30" s="26" t="s">
        <v>29</v>
      </c>
      <c r="E30" s="27">
        <v>3200</v>
      </c>
      <c r="F30" s="26" t="s">
        <v>70</v>
      </c>
      <c r="G30" s="26" t="s">
        <v>79</v>
      </c>
      <c r="H30" s="28"/>
    </row>
    <row r="31" spans="2:8" ht="19.5" customHeight="1" x14ac:dyDescent="0.25">
      <c r="B31" s="26" t="s">
        <v>133</v>
      </c>
      <c r="C31" s="15" t="s">
        <v>134</v>
      </c>
      <c r="D31" s="26" t="s">
        <v>30</v>
      </c>
      <c r="E31" s="27">
        <v>18500</v>
      </c>
      <c r="F31" s="26" t="s">
        <v>70</v>
      </c>
      <c r="G31" s="26" t="s">
        <v>66</v>
      </c>
      <c r="H31" s="28" t="s">
        <v>135</v>
      </c>
    </row>
    <row r="32" spans="2:8" ht="19.5" customHeight="1" x14ac:dyDescent="0.25">
      <c r="B32" s="26" t="s">
        <v>136</v>
      </c>
      <c r="C32" s="15" t="s">
        <v>137</v>
      </c>
      <c r="D32" s="26" t="s">
        <v>30</v>
      </c>
      <c r="E32" s="27">
        <v>6800</v>
      </c>
      <c r="F32" s="26" t="s">
        <v>70</v>
      </c>
      <c r="G32" s="26" t="s">
        <v>79</v>
      </c>
      <c r="H32" s="28"/>
    </row>
    <row r="33" spans="2:8" ht="19.5" customHeight="1" x14ac:dyDescent="0.25">
      <c r="B33" s="26" t="s">
        <v>138</v>
      </c>
      <c r="C33" s="15" t="s">
        <v>139</v>
      </c>
      <c r="D33" s="26" t="s">
        <v>30</v>
      </c>
      <c r="E33" s="27">
        <v>14200</v>
      </c>
      <c r="F33" s="26" t="s">
        <v>70</v>
      </c>
      <c r="G33" s="26" t="s">
        <v>79</v>
      </c>
      <c r="H33" s="28"/>
    </row>
    <row r="34" spans="2:8" ht="19.5" customHeight="1" x14ac:dyDescent="0.25">
      <c r="B34" s="26" t="s">
        <v>140</v>
      </c>
      <c r="C34" s="15" t="s">
        <v>141</v>
      </c>
      <c r="D34" s="26" t="s">
        <v>30</v>
      </c>
      <c r="E34" s="27">
        <v>9500</v>
      </c>
      <c r="F34" s="26" t="s">
        <v>70</v>
      </c>
      <c r="G34" s="26" t="s">
        <v>79</v>
      </c>
      <c r="H34" s="28"/>
    </row>
    <row r="35" spans="2:8" ht="19.5" customHeight="1" x14ac:dyDescent="0.25">
      <c r="B35" s="26" t="s">
        <v>142</v>
      </c>
      <c r="C35" s="15" t="s">
        <v>143</v>
      </c>
      <c r="D35" s="26" t="s">
        <v>30</v>
      </c>
      <c r="E35" s="27">
        <v>2800</v>
      </c>
      <c r="F35" s="26" t="s">
        <v>70</v>
      </c>
      <c r="G35" s="26" t="s">
        <v>79</v>
      </c>
      <c r="H35" s="28"/>
    </row>
    <row r="36" spans="2:8" ht="19.5" customHeight="1" x14ac:dyDescent="0.25">
      <c r="B36" s="26" t="s">
        <v>144</v>
      </c>
      <c r="C36" s="15" t="s">
        <v>145</v>
      </c>
      <c r="D36" s="26" t="s">
        <v>30</v>
      </c>
      <c r="E36" s="27">
        <v>7200</v>
      </c>
      <c r="F36" s="26" t="s">
        <v>70</v>
      </c>
      <c r="G36" s="26" t="s">
        <v>79</v>
      </c>
      <c r="H36" s="28"/>
    </row>
    <row r="38" spans="2:8" ht="25.5" customHeight="1" x14ac:dyDescent="0.25">
      <c r="C38" s="18" t="s">
        <v>146</v>
      </c>
      <c r="E38" s="19">
        <f>SUM(E5:E36)</f>
        <v>1461200</v>
      </c>
    </row>
    <row r="40" spans="2:8" ht="19.5" customHeight="1" x14ac:dyDescent="0.25">
      <c r="B40" s="10" t="s">
        <v>147</v>
      </c>
      <c r="C40" s="10"/>
      <c r="D40" s="10"/>
    </row>
    <row r="41" spans="2:8" ht="19.5" customHeight="1" x14ac:dyDescent="0.25">
      <c r="B41" s="3" t="s">
        <v>148</v>
      </c>
      <c r="C41" s="3"/>
      <c r="D41" s="3"/>
      <c r="E41" s="29">
        <f>SUMIF(F5:F36,"Einzelkosten",E5:E36)</f>
        <v>540000</v>
      </c>
    </row>
    <row r="42" spans="2:8" ht="19.5" customHeight="1" x14ac:dyDescent="0.25">
      <c r="B42" s="3" t="s">
        <v>149</v>
      </c>
      <c r="C42" s="3"/>
      <c r="D42" s="3"/>
      <c r="E42" s="29">
        <f>SUMIF(F5:F36,"Gemeinkosten",E5:E36)</f>
        <v>921200</v>
      </c>
    </row>
    <row r="43" spans="2:8" ht="19.5" customHeight="1" x14ac:dyDescent="0.25">
      <c r="B43" s="3" t="s">
        <v>150</v>
      </c>
      <c r="C43" s="3"/>
      <c r="D43" s="3"/>
      <c r="E43" s="29">
        <f>SUMIF(G5:G36,"fix",E5:E36)</f>
        <v>788900</v>
      </c>
    </row>
    <row r="44" spans="2:8" ht="19.5" customHeight="1" x14ac:dyDescent="0.25">
      <c r="B44" s="3" t="s">
        <v>151</v>
      </c>
      <c r="C44" s="3"/>
      <c r="D44" s="3"/>
      <c r="E44" s="29">
        <f>SUMIF(G5:G36,"variabel",E5:E36)</f>
        <v>672300</v>
      </c>
    </row>
    <row r="45" spans="2:8" ht="19.5" customHeight="1" x14ac:dyDescent="0.25">
      <c r="B45" s="3" t="s">
        <v>152</v>
      </c>
      <c r="C45" s="3"/>
      <c r="D45" s="3"/>
      <c r="E45" s="30">
        <f>COUNTA(C5:C36)</f>
        <v>32</v>
      </c>
    </row>
  </sheetData>
  <mergeCells count="8">
    <mergeCell ref="B43:D43"/>
    <mergeCell ref="B44:D44"/>
    <mergeCell ref="B45:D45"/>
    <mergeCell ref="B2:H2"/>
    <mergeCell ref="B3:H3"/>
    <mergeCell ref="B40:D40"/>
    <mergeCell ref="B41:D41"/>
    <mergeCell ref="B42:D42"/>
  </mergeCells>
  <dataValidations count="3">
    <dataValidation type="list" allowBlank="1" errorTitle="Ungültige Eingabe" error="Bitte 'Einzelkosten' oder 'Gemeinkosten' wählen" sqref="F5:F36" xr:uid="{00000000-0002-0000-0100-000000000000}">
      <formula1>"Einzelkosten,Gemeinkosten"</formula1>
      <formula2>0</formula2>
    </dataValidation>
    <dataValidation type="list" allowBlank="1" errorTitle="Ungültige Eingabe" error="Bitte 'fix' oder 'variabel' wählen" sqref="G5:G36" xr:uid="{00000000-0002-0000-0100-000001000000}">
      <formula1>"fix,variabel"</formula1>
      <formula2>0</formula2>
    </dataValidation>
    <dataValidation type="list" allowBlank="1" sqref="D5:D36" xr:uid="{00000000-0002-0000-0100-000002000000}">
      <formula1>"Materialkosten,Personalkosten,Abschreibungen,Raumkosten,Energie- und Betriebsstoffe,Werbe- und Vertriebskosten,Versicherungen und Beiträge,Sonstige Kosten"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46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2" sqref="B2:I2"/>
    </sheetView>
  </sheetViews>
  <sheetFormatPr baseColWidth="10" defaultColWidth="8.7109375" defaultRowHeight="15" x14ac:dyDescent="0.25"/>
  <cols>
    <col min="1" max="1" width="2" customWidth="1"/>
    <col min="2" max="2" width="36" customWidth="1"/>
    <col min="3" max="3" width="16" customWidth="1"/>
    <col min="4" max="4" width="22" customWidth="1"/>
    <col min="5" max="9" width="16" customWidth="1"/>
  </cols>
  <sheetData>
    <row r="2" spans="2:9" ht="36" customHeight="1" x14ac:dyDescent="0.25">
      <c r="B2" s="55" t="s">
        <v>153</v>
      </c>
      <c r="C2" s="55"/>
      <c r="D2" s="55"/>
      <c r="E2" s="55"/>
      <c r="F2" s="55"/>
      <c r="G2" s="55"/>
      <c r="H2" s="55"/>
      <c r="I2" s="55"/>
    </row>
    <row r="3" spans="2:9" x14ac:dyDescent="0.25">
      <c r="B3" s="12" t="s">
        <v>154</v>
      </c>
      <c r="C3" s="12"/>
      <c r="D3" s="12"/>
      <c r="E3" s="12"/>
      <c r="F3" s="12"/>
      <c r="G3" s="12"/>
      <c r="H3" s="12"/>
      <c r="I3" s="12"/>
    </row>
    <row r="5" spans="2:9" ht="39.75" customHeight="1" x14ac:dyDescent="0.25">
      <c r="B5" s="14" t="s">
        <v>155</v>
      </c>
      <c r="C5" s="14" t="s">
        <v>156</v>
      </c>
      <c r="D5" s="14" t="s">
        <v>157</v>
      </c>
      <c r="E5" s="14" t="s">
        <v>158</v>
      </c>
      <c r="F5" s="14" t="s">
        <v>159</v>
      </c>
      <c r="G5" s="14" t="s">
        <v>160</v>
      </c>
      <c r="H5" s="14" t="s">
        <v>161</v>
      </c>
      <c r="I5" s="14" t="s">
        <v>162</v>
      </c>
    </row>
    <row r="7" spans="2:9" ht="19.5" customHeight="1" x14ac:dyDescent="0.25">
      <c r="B7" s="15" t="s">
        <v>69</v>
      </c>
      <c r="C7" s="31">
        <f t="shared" ref="C7:C34" si="0">SUM(E7:H7)</f>
        <v>42000</v>
      </c>
      <c r="D7" s="32" t="s">
        <v>163</v>
      </c>
      <c r="E7" s="27">
        <v>28000</v>
      </c>
      <c r="F7" s="27">
        <v>14000</v>
      </c>
      <c r="G7" s="27">
        <v>0</v>
      </c>
      <c r="H7" s="27">
        <v>0</v>
      </c>
      <c r="I7" s="21">
        <f t="shared" ref="I7:I34" si="1">C7-SUM(E7:H7)</f>
        <v>0</v>
      </c>
    </row>
    <row r="8" spans="2:9" ht="19.5" customHeight="1" x14ac:dyDescent="0.25">
      <c r="B8" s="15" t="s">
        <v>76</v>
      </c>
      <c r="C8" s="31">
        <f t="shared" si="0"/>
        <v>24000</v>
      </c>
      <c r="D8" s="32" t="s">
        <v>164</v>
      </c>
      <c r="E8" s="27">
        <v>6000</v>
      </c>
      <c r="F8" s="27">
        <v>18000</v>
      </c>
      <c r="G8" s="27">
        <v>0</v>
      </c>
      <c r="H8" s="27">
        <v>0</v>
      </c>
      <c r="I8" s="21">
        <f t="shared" si="1"/>
        <v>0</v>
      </c>
    </row>
    <row r="9" spans="2:9" ht="19.5" customHeight="1" x14ac:dyDescent="0.25">
      <c r="B9" s="15" t="s">
        <v>78</v>
      </c>
      <c r="C9" s="31">
        <f t="shared" si="0"/>
        <v>168000</v>
      </c>
      <c r="D9" s="32" t="s">
        <v>164</v>
      </c>
      <c r="E9" s="27">
        <v>0</v>
      </c>
      <c r="F9" s="27">
        <v>0</v>
      </c>
      <c r="G9" s="27">
        <v>168000</v>
      </c>
      <c r="H9" s="27">
        <v>0</v>
      </c>
      <c r="I9" s="21">
        <f t="shared" si="1"/>
        <v>0</v>
      </c>
    </row>
    <row r="10" spans="2:9" ht="19.5" customHeight="1" x14ac:dyDescent="0.25">
      <c r="B10" s="15" t="s">
        <v>85</v>
      </c>
      <c r="C10" s="31">
        <f t="shared" si="0"/>
        <v>78000</v>
      </c>
      <c r="D10" s="32" t="s">
        <v>164</v>
      </c>
      <c r="E10" s="27">
        <v>0</v>
      </c>
      <c r="F10" s="27">
        <v>78000</v>
      </c>
      <c r="G10" s="27">
        <v>0</v>
      </c>
      <c r="H10" s="27">
        <v>0</v>
      </c>
      <c r="I10" s="21">
        <f t="shared" si="1"/>
        <v>0</v>
      </c>
    </row>
    <row r="11" spans="2:9" ht="19.5" customHeight="1" x14ac:dyDescent="0.25">
      <c r="B11" s="15" t="s">
        <v>88</v>
      </c>
      <c r="C11" s="31">
        <f t="shared" si="0"/>
        <v>94000</v>
      </c>
      <c r="D11" s="32" t="s">
        <v>164</v>
      </c>
      <c r="E11" s="27">
        <v>0</v>
      </c>
      <c r="F11" s="27">
        <v>0</v>
      </c>
      <c r="G11" s="27">
        <v>0</v>
      </c>
      <c r="H11" s="27">
        <v>94000</v>
      </c>
      <c r="I11" s="21">
        <f t="shared" si="1"/>
        <v>0</v>
      </c>
    </row>
    <row r="12" spans="2:9" ht="19.5" customHeight="1" x14ac:dyDescent="0.25">
      <c r="B12" s="15" t="s">
        <v>90</v>
      </c>
      <c r="C12" s="31">
        <f t="shared" si="0"/>
        <v>112000</v>
      </c>
      <c r="D12" s="32" t="s">
        <v>165</v>
      </c>
      <c r="E12" s="27">
        <v>0</v>
      </c>
      <c r="F12" s="27">
        <v>65000</v>
      </c>
      <c r="G12" s="27">
        <v>32000</v>
      </c>
      <c r="H12" s="27">
        <v>15000</v>
      </c>
      <c r="I12" s="21">
        <f t="shared" si="1"/>
        <v>0</v>
      </c>
    </row>
    <row r="13" spans="2:9" ht="19.5" customHeight="1" x14ac:dyDescent="0.25">
      <c r="B13" s="15" t="s">
        <v>93</v>
      </c>
      <c r="C13" s="31">
        <f t="shared" si="0"/>
        <v>14500</v>
      </c>
      <c r="D13" s="32" t="s">
        <v>166</v>
      </c>
      <c r="E13" s="27">
        <v>0</v>
      </c>
      <c r="F13" s="27">
        <v>6500</v>
      </c>
      <c r="G13" s="27">
        <v>5000</v>
      </c>
      <c r="H13" s="27">
        <v>3000</v>
      </c>
      <c r="I13" s="21">
        <f t="shared" si="1"/>
        <v>0</v>
      </c>
    </row>
    <row r="14" spans="2:9" ht="19.5" customHeight="1" x14ac:dyDescent="0.25">
      <c r="B14" s="15" t="s">
        <v>96</v>
      </c>
      <c r="C14" s="31">
        <f t="shared" si="0"/>
        <v>62000</v>
      </c>
      <c r="D14" s="32" t="s">
        <v>167</v>
      </c>
      <c r="E14" s="27">
        <v>0</v>
      </c>
      <c r="F14" s="27">
        <v>62000</v>
      </c>
      <c r="G14" s="27">
        <v>0</v>
      </c>
      <c r="H14" s="27">
        <v>0</v>
      </c>
      <c r="I14" s="21">
        <f t="shared" si="1"/>
        <v>0</v>
      </c>
    </row>
    <row r="15" spans="2:9" ht="19.5" customHeight="1" x14ac:dyDescent="0.25">
      <c r="B15" s="15" t="s">
        <v>99</v>
      </c>
      <c r="C15" s="31">
        <f t="shared" si="0"/>
        <v>28000</v>
      </c>
      <c r="D15" s="32" t="s">
        <v>168</v>
      </c>
      <c r="E15" s="27">
        <v>4500</v>
      </c>
      <c r="F15" s="27">
        <v>14000</v>
      </c>
      <c r="G15" s="27">
        <v>6800</v>
      </c>
      <c r="H15" s="27">
        <v>2700</v>
      </c>
      <c r="I15" s="21">
        <f t="shared" si="1"/>
        <v>0</v>
      </c>
    </row>
    <row r="16" spans="2:9" ht="19.5" customHeight="1" x14ac:dyDescent="0.25">
      <c r="B16" s="15" t="s">
        <v>102</v>
      </c>
      <c r="C16" s="31">
        <f t="shared" si="0"/>
        <v>16500</v>
      </c>
      <c r="D16" s="32" t="s">
        <v>164</v>
      </c>
      <c r="E16" s="27">
        <v>0</v>
      </c>
      <c r="F16" s="27">
        <v>0</v>
      </c>
      <c r="G16" s="27">
        <v>0</v>
      </c>
      <c r="H16" s="27">
        <v>16500</v>
      </c>
      <c r="I16" s="21">
        <f t="shared" si="1"/>
        <v>0</v>
      </c>
    </row>
    <row r="17" spans="2:9" ht="19.5" customHeight="1" x14ac:dyDescent="0.25">
      <c r="B17" s="15" t="s">
        <v>105</v>
      </c>
      <c r="C17" s="31">
        <f t="shared" si="0"/>
        <v>8200</v>
      </c>
      <c r="D17" s="32" t="s">
        <v>166</v>
      </c>
      <c r="E17" s="27">
        <v>800</v>
      </c>
      <c r="F17" s="27">
        <v>1200</v>
      </c>
      <c r="G17" s="27">
        <v>4500</v>
      </c>
      <c r="H17" s="27">
        <v>1700</v>
      </c>
      <c r="I17" s="21">
        <f t="shared" si="1"/>
        <v>0</v>
      </c>
    </row>
    <row r="18" spans="2:9" ht="19.5" customHeight="1" x14ac:dyDescent="0.25">
      <c r="B18" s="15" t="s">
        <v>107</v>
      </c>
      <c r="C18" s="31">
        <f t="shared" si="0"/>
        <v>48000</v>
      </c>
      <c r="D18" s="32" t="s">
        <v>168</v>
      </c>
      <c r="E18" s="27">
        <v>7000</v>
      </c>
      <c r="F18" s="27">
        <v>41000</v>
      </c>
      <c r="G18" s="27">
        <v>0</v>
      </c>
      <c r="H18" s="27">
        <v>0</v>
      </c>
      <c r="I18" s="21">
        <f t="shared" si="1"/>
        <v>0</v>
      </c>
    </row>
    <row r="19" spans="2:9" ht="19.5" customHeight="1" x14ac:dyDescent="0.25">
      <c r="B19" s="15" t="s">
        <v>109</v>
      </c>
      <c r="C19" s="31">
        <f t="shared" si="0"/>
        <v>22000</v>
      </c>
      <c r="D19" s="32" t="s">
        <v>168</v>
      </c>
      <c r="E19" s="27">
        <v>0</v>
      </c>
      <c r="F19" s="27">
        <v>0</v>
      </c>
      <c r="G19" s="27">
        <v>17500</v>
      </c>
      <c r="H19" s="27">
        <v>4500</v>
      </c>
      <c r="I19" s="21">
        <f t="shared" si="1"/>
        <v>0</v>
      </c>
    </row>
    <row r="20" spans="2:9" ht="19.5" customHeight="1" x14ac:dyDescent="0.25">
      <c r="B20" s="15" t="s">
        <v>111</v>
      </c>
      <c r="C20" s="31">
        <f t="shared" si="0"/>
        <v>11500</v>
      </c>
      <c r="D20" s="32" t="s">
        <v>168</v>
      </c>
      <c r="E20" s="27">
        <v>1800</v>
      </c>
      <c r="F20" s="27">
        <v>6500</v>
      </c>
      <c r="G20" s="27">
        <v>2400</v>
      </c>
      <c r="H20" s="27">
        <v>800</v>
      </c>
      <c r="I20" s="21">
        <f t="shared" si="1"/>
        <v>0</v>
      </c>
    </row>
    <row r="21" spans="2:9" ht="19.5" customHeight="1" x14ac:dyDescent="0.25">
      <c r="B21" s="15" t="s">
        <v>113</v>
      </c>
      <c r="C21" s="31">
        <f t="shared" si="0"/>
        <v>38000</v>
      </c>
      <c r="D21" s="32" t="s">
        <v>167</v>
      </c>
      <c r="E21" s="27">
        <v>4000</v>
      </c>
      <c r="F21" s="27">
        <v>34000</v>
      </c>
      <c r="G21" s="27">
        <v>0</v>
      </c>
      <c r="H21" s="27">
        <v>0</v>
      </c>
      <c r="I21" s="21">
        <f t="shared" si="1"/>
        <v>0</v>
      </c>
    </row>
    <row r="22" spans="2:9" ht="19.5" customHeight="1" x14ac:dyDescent="0.25">
      <c r="B22" s="15" t="s">
        <v>116</v>
      </c>
      <c r="C22" s="31">
        <f t="shared" si="0"/>
        <v>14500</v>
      </c>
      <c r="D22" s="32" t="s">
        <v>168</v>
      </c>
      <c r="E22" s="27">
        <v>2200</v>
      </c>
      <c r="F22" s="27">
        <v>8500</v>
      </c>
      <c r="G22" s="27">
        <v>2900</v>
      </c>
      <c r="H22" s="27">
        <v>900</v>
      </c>
      <c r="I22" s="21">
        <f t="shared" si="1"/>
        <v>0</v>
      </c>
    </row>
    <row r="23" spans="2:9" ht="19.5" customHeight="1" x14ac:dyDescent="0.25">
      <c r="B23" s="15" t="s">
        <v>118</v>
      </c>
      <c r="C23" s="31">
        <f t="shared" si="0"/>
        <v>9800</v>
      </c>
      <c r="D23" s="32" t="s">
        <v>164</v>
      </c>
      <c r="E23" s="27">
        <v>0</v>
      </c>
      <c r="F23" s="27">
        <v>0</v>
      </c>
      <c r="G23" s="27">
        <v>0</v>
      </c>
      <c r="H23" s="27">
        <v>9800</v>
      </c>
      <c r="I23" s="21">
        <f t="shared" si="1"/>
        <v>0</v>
      </c>
    </row>
    <row r="24" spans="2:9" ht="19.5" customHeight="1" x14ac:dyDescent="0.25">
      <c r="B24" s="15" t="s">
        <v>120</v>
      </c>
      <c r="C24" s="31">
        <f t="shared" si="0"/>
        <v>32000</v>
      </c>
      <c r="D24" s="32" t="s">
        <v>164</v>
      </c>
      <c r="E24" s="27">
        <v>0</v>
      </c>
      <c r="F24" s="27">
        <v>0</v>
      </c>
      <c r="G24" s="27">
        <v>0</v>
      </c>
      <c r="H24" s="27">
        <v>32000</v>
      </c>
      <c r="I24" s="21">
        <f t="shared" si="1"/>
        <v>0</v>
      </c>
    </row>
    <row r="25" spans="2:9" ht="19.5" customHeight="1" x14ac:dyDescent="0.25">
      <c r="B25" s="15" t="s">
        <v>126</v>
      </c>
      <c r="C25" s="31">
        <f t="shared" si="0"/>
        <v>15000</v>
      </c>
      <c r="D25" s="32" t="s">
        <v>164</v>
      </c>
      <c r="E25" s="27">
        <v>0</v>
      </c>
      <c r="F25" s="27">
        <v>0</v>
      </c>
      <c r="G25" s="27">
        <v>0</v>
      </c>
      <c r="H25" s="27">
        <v>15000</v>
      </c>
      <c r="I25" s="21">
        <f t="shared" si="1"/>
        <v>0</v>
      </c>
    </row>
    <row r="26" spans="2:9" ht="19.5" customHeight="1" x14ac:dyDescent="0.25">
      <c r="B26" s="15" t="s">
        <v>128</v>
      </c>
      <c r="C26" s="31">
        <f t="shared" si="0"/>
        <v>12500</v>
      </c>
      <c r="D26" s="32" t="s">
        <v>169</v>
      </c>
      <c r="E26" s="27">
        <v>1500</v>
      </c>
      <c r="F26" s="27">
        <v>7500</v>
      </c>
      <c r="G26" s="27">
        <v>2500</v>
      </c>
      <c r="H26" s="27">
        <v>1000</v>
      </c>
      <c r="I26" s="21">
        <f t="shared" si="1"/>
        <v>0</v>
      </c>
    </row>
    <row r="27" spans="2:9" ht="19.5" customHeight="1" x14ac:dyDescent="0.25">
      <c r="B27" s="15" t="s">
        <v>130</v>
      </c>
      <c r="C27" s="31">
        <f t="shared" si="0"/>
        <v>8500</v>
      </c>
      <c r="D27" s="32" t="s">
        <v>165</v>
      </c>
      <c r="E27" s="27">
        <v>0</v>
      </c>
      <c r="F27" s="27">
        <v>6000</v>
      </c>
      <c r="G27" s="27">
        <v>1500</v>
      </c>
      <c r="H27" s="27">
        <v>1000</v>
      </c>
      <c r="I27" s="21">
        <f t="shared" si="1"/>
        <v>0</v>
      </c>
    </row>
    <row r="28" spans="2:9" ht="19.5" customHeight="1" x14ac:dyDescent="0.25">
      <c r="B28" s="15" t="s">
        <v>132</v>
      </c>
      <c r="C28" s="31">
        <f t="shared" si="0"/>
        <v>3200</v>
      </c>
      <c r="D28" s="32" t="s">
        <v>164</v>
      </c>
      <c r="E28" s="27">
        <v>0</v>
      </c>
      <c r="F28" s="27">
        <v>0</v>
      </c>
      <c r="G28" s="27">
        <v>3200</v>
      </c>
      <c r="H28" s="27">
        <v>0</v>
      </c>
      <c r="I28" s="21">
        <f t="shared" si="1"/>
        <v>0</v>
      </c>
    </row>
    <row r="29" spans="2:9" ht="19.5" customHeight="1" x14ac:dyDescent="0.25">
      <c r="B29" s="15" t="s">
        <v>134</v>
      </c>
      <c r="C29" s="31">
        <f t="shared" si="0"/>
        <v>18500</v>
      </c>
      <c r="D29" s="32" t="s">
        <v>167</v>
      </c>
      <c r="E29" s="27">
        <v>2000</v>
      </c>
      <c r="F29" s="27">
        <v>14500</v>
      </c>
      <c r="G29" s="27">
        <v>1500</v>
      </c>
      <c r="H29" s="27">
        <v>500</v>
      </c>
      <c r="I29" s="21">
        <f t="shared" si="1"/>
        <v>0</v>
      </c>
    </row>
    <row r="30" spans="2:9" ht="19.5" customHeight="1" x14ac:dyDescent="0.25">
      <c r="B30" s="15" t="s">
        <v>137</v>
      </c>
      <c r="C30" s="31">
        <f t="shared" si="0"/>
        <v>6800</v>
      </c>
      <c r="D30" s="32" t="s">
        <v>166</v>
      </c>
      <c r="E30" s="27">
        <v>400</v>
      </c>
      <c r="F30" s="27">
        <v>800</v>
      </c>
      <c r="G30" s="27">
        <v>4200</v>
      </c>
      <c r="H30" s="27">
        <v>1400</v>
      </c>
      <c r="I30" s="21">
        <f t="shared" si="1"/>
        <v>0</v>
      </c>
    </row>
    <row r="31" spans="2:9" ht="19.5" customHeight="1" x14ac:dyDescent="0.25">
      <c r="B31" s="15" t="s">
        <v>139</v>
      </c>
      <c r="C31" s="31">
        <f t="shared" si="0"/>
        <v>14200</v>
      </c>
      <c r="D31" s="32" t="s">
        <v>166</v>
      </c>
      <c r="E31" s="27">
        <v>700</v>
      </c>
      <c r="F31" s="27">
        <v>2000</v>
      </c>
      <c r="G31" s="27">
        <v>8500</v>
      </c>
      <c r="H31" s="27">
        <v>3000</v>
      </c>
      <c r="I31" s="21">
        <f t="shared" si="1"/>
        <v>0</v>
      </c>
    </row>
    <row r="32" spans="2:9" ht="19.5" customHeight="1" x14ac:dyDescent="0.25">
      <c r="B32" s="15" t="s">
        <v>141</v>
      </c>
      <c r="C32" s="31">
        <f t="shared" si="0"/>
        <v>9500</v>
      </c>
      <c r="D32" s="32" t="s">
        <v>164</v>
      </c>
      <c r="E32" s="27">
        <v>0</v>
      </c>
      <c r="F32" s="27">
        <v>0</v>
      </c>
      <c r="G32" s="27">
        <v>9500</v>
      </c>
      <c r="H32" s="27">
        <v>0</v>
      </c>
      <c r="I32" s="21">
        <f t="shared" si="1"/>
        <v>0</v>
      </c>
    </row>
    <row r="33" spans="2:9" ht="19.5" customHeight="1" x14ac:dyDescent="0.25">
      <c r="B33" s="15" t="s">
        <v>143</v>
      </c>
      <c r="C33" s="31">
        <f t="shared" si="0"/>
        <v>2800</v>
      </c>
      <c r="D33" s="32" t="s">
        <v>164</v>
      </c>
      <c r="E33" s="27">
        <v>0</v>
      </c>
      <c r="F33" s="27">
        <v>0</v>
      </c>
      <c r="G33" s="27">
        <v>2800</v>
      </c>
      <c r="H33" s="27">
        <v>0</v>
      </c>
      <c r="I33" s="21">
        <f t="shared" si="1"/>
        <v>0</v>
      </c>
    </row>
    <row r="34" spans="2:9" ht="19.5" customHeight="1" x14ac:dyDescent="0.25">
      <c r="B34" s="15" t="s">
        <v>145</v>
      </c>
      <c r="C34" s="31">
        <f t="shared" si="0"/>
        <v>7200</v>
      </c>
      <c r="D34" s="32" t="s">
        <v>166</v>
      </c>
      <c r="E34" s="27">
        <v>500</v>
      </c>
      <c r="F34" s="27">
        <v>2200</v>
      </c>
      <c r="G34" s="27">
        <v>3500</v>
      </c>
      <c r="H34" s="27">
        <v>1000</v>
      </c>
      <c r="I34" s="21">
        <f t="shared" si="1"/>
        <v>0</v>
      </c>
    </row>
    <row r="36" spans="2:9" ht="25.5" customHeight="1" x14ac:dyDescent="0.25">
      <c r="B36" s="18" t="s">
        <v>170</v>
      </c>
      <c r="C36" s="19">
        <f>SUM(C7:C34)</f>
        <v>921200</v>
      </c>
      <c r="D36" s="33"/>
      <c r="E36" s="19">
        <f>SUM(E7:E34)</f>
        <v>59400</v>
      </c>
      <c r="F36" s="19">
        <f>SUM(F7:F34)</f>
        <v>381700</v>
      </c>
      <c r="G36" s="19">
        <f>SUM(G7:G34)</f>
        <v>276300</v>
      </c>
      <c r="H36" s="19">
        <f>SUM(H7:H34)</f>
        <v>203800</v>
      </c>
      <c r="I36" s="19">
        <f>C36-SUM(E36:H36)</f>
        <v>0</v>
      </c>
    </row>
    <row r="38" spans="2:9" ht="21.75" customHeight="1" x14ac:dyDescent="0.25">
      <c r="B38" s="10" t="s">
        <v>171</v>
      </c>
      <c r="C38" s="10"/>
      <c r="D38" s="10"/>
      <c r="E38" s="10"/>
      <c r="F38" s="10"/>
      <c r="G38" s="10"/>
      <c r="H38" s="10"/>
      <c r="I38" s="10"/>
    </row>
    <row r="39" spans="2:9" ht="30" customHeight="1" x14ac:dyDescent="0.25">
      <c r="B39" s="34" t="s">
        <v>172</v>
      </c>
      <c r="C39" s="34" t="s">
        <v>173</v>
      </c>
      <c r="E39" s="34" t="s">
        <v>158</v>
      </c>
      <c r="F39" s="34" t="s">
        <v>159</v>
      </c>
      <c r="G39" s="34" t="s">
        <v>160</v>
      </c>
      <c r="H39" s="34" t="s">
        <v>161</v>
      </c>
    </row>
    <row r="40" spans="2:9" ht="21.75" customHeight="1" x14ac:dyDescent="0.25">
      <c r="B40" s="35" t="s">
        <v>174</v>
      </c>
      <c r="C40" s="36"/>
      <c r="E40" s="37">
        <f>SUMPRODUCT((Kostenarten!D5:D36="Materialkosten")*(Kostenarten!F5:F36="Einzelkosten")*Kostenarten!E5:E36)</f>
        <v>303500</v>
      </c>
      <c r="F40" s="37">
        <f>SUMPRODUCT((Kostenarten!D5:D36="Personalkosten")*(Kostenarten!F5:F36="Einzelkosten")*Kostenarten!E5:E36)</f>
        <v>215000</v>
      </c>
      <c r="G40" s="31">
        <f>E40+E36+F40+F36</f>
        <v>959600</v>
      </c>
      <c r="H40" s="31">
        <f>G40</f>
        <v>959600</v>
      </c>
    </row>
    <row r="41" spans="2:9" ht="18" customHeight="1" x14ac:dyDescent="0.25">
      <c r="B41" s="15" t="s">
        <v>175</v>
      </c>
      <c r="C41" s="36"/>
      <c r="E41" s="38" t="s">
        <v>176</v>
      </c>
      <c r="F41" s="38" t="s">
        <v>83</v>
      </c>
      <c r="G41" s="38" t="s">
        <v>177</v>
      </c>
      <c r="H41" s="38" t="s">
        <v>177</v>
      </c>
    </row>
    <row r="42" spans="2:9" ht="21.75" customHeight="1" x14ac:dyDescent="0.25">
      <c r="B42" s="15" t="s">
        <v>178</v>
      </c>
      <c r="C42" s="36"/>
      <c r="E42" s="31">
        <f>E36</f>
        <v>59400</v>
      </c>
      <c r="F42" s="31">
        <f>F36</f>
        <v>381700</v>
      </c>
      <c r="G42" s="31">
        <f>G36</f>
        <v>276300</v>
      </c>
      <c r="H42" s="31">
        <f>H36</f>
        <v>203800</v>
      </c>
    </row>
    <row r="43" spans="2:9" ht="27.75" customHeight="1" x14ac:dyDescent="0.25">
      <c r="B43" s="39" t="s">
        <v>179</v>
      </c>
      <c r="C43" s="40"/>
      <c r="E43" s="41">
        <f>IF(E40=0,0,E42/E40)</f>
        <v>0.19571663920922569</v>
      </c>
      <c r="F43" s="41">
        <f>IF(F40=0,0,F42/F40)</f>
        <v>1.7753488372093023</v>
      </c>
      <c r="G43" s="41">
        <f>IF(G40=0,0,G42/G40)</f>
        <v>0.28793247186327636</v>
      </c>
      <c r="H43" s="41">
        <f>IF(H40=0,0,H42/H40)</f>
        <v>0.21238015839933305</v>
      </c>
    </row>
    <row r="45" spans="2:9" ht="18" customHeight="1" x14ac:dyDescent="0.25">
      <c r="B45" s="2" t="s">
        <v>180</v>
      </c>
      <c r="C45" s="2"/>
      <c r="D45" s="2"/>
      <c r="E45" s="2"/>
      <c r="F45" s="2"/>
      <c r="G45" s="2"/>
      <c r="H45" s="2"/>
      <c r="I45" s="2"/>
    </row>
    <row r="46" spans="2:9" ht="18" customHeight="1" x14ac:dyDescent="0.25">
      <c r="B46" s="2"/>
      <c r="C46" s="2"/>
      <c r="D46" s="2"/>
      <c r="E46" s="2"/>
      <c r="F46" s="2"/>
      <c r="G46" s="2"/>
      <c r="H46" s="2"/>
      <c r="I46" s="2"/>
    </row>
  </sheetData>
  <mergeCells count="4">
    <mergeCell ref="B2:I2"/>
    <mergeCell ref="B3:I3"/>
    <mergeCell ref="B38:I38"/>
    <mergeCell ref="B45:I46"/>
  </mergeCells>
  <conditionalFormatting sqref="I7:I34">
    <cfRule type="cellIs" dxfId="0" priority="2" operator="notEqual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42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M12" sqref="M12"/>
    </sheetView>
  </sheetViews>
  <sheetFormatPr baseColWidth="10" defaultColWidth="8.7109375" defaultRowHeight="15" x14ac:dyDescent="0.25"/>
  <cols>
    <col min="1" max="1" width="2" customWidth="1"/>
    <col min="2" max="2" width="4" customWidth="1"/>
    <col min="3" max="3" width="38" customWidth="1"/>
    <col min="4" max="7" width="16" customWidth="1"/>
    <col min="8" max="8" width="36.28515625" bestFit="1" customWidth="1"/>
  </cols>
  <sheetData>
    <row r="2" spans="2:8" ht="36" customHeight="1" x14ac:dyDescent="0.25">
      <c r="B2" s="55" t="s">
        <v>181</v>
      </c>
      <c r="C2" s="55"/>
      <c r="D2" s="55"/>
      <c r="E2" s="55"/>
      <c r="F2" s="55"/>
      <c r="G2" s="55"/>
      <c r="H2" s="55"/>
    </row>
    <row r="3" spans="2:8" x14ac:dyDescent="0.25">
      <c r="B3" s="12" t="s">
        <v>182</v>
      </c>
      <c r="C3" s="12"/>
      <c r="D3" s="12"/>
      <c r="E3" s="12"/>
      <c r="F3" s="12"/>
      <c r="G3" s="12"/>
      <c r="H3" s="12"/>
    </row>
    <row r="5" spans="2:8" ht="24" customHeight="1" x14ac:dyDescent="0.25">
      <c r="B5" s="1" t="s">
        <v>183</v>
      </c>
      <c r="C5" s="1"/>
      <c r="D5" s="1"/>
      <c r="E5" s="1"/>
      <c r="F5" s="1"/>
      <c r="G5" s="1"/>
      <c r="H5" s="1"/>
    </row>
    <row r="6" spans="2:8" ht="31.5" customHeight="1" x14ac:dyDescent="0.25">
      <c r="B6" s="14" t="s">
        <v>184</v>
      </c>
      <c r="C6" s="14" t="s">
        <v>185</v>
      </c>
      <c r="D6" s="14" t="s">
        <v>186</v>
      </c>
      <c r="E6" s="14" t="s">
        <v>38</v>
      </c>
      <c r="F6" s="14" t="s">
        <v>39</v>
      </c>
      <c r="G6" s="14" t="s">
        <v>40</v>
      </c>
      <c r="H6" s="14" t="s">
        <v>187</v>
      </c>
    </row>
    <row r="7" spans="2:8" ht="19.5" customHeight="1" x14ac:dyDescent="0.25">
      <c r="B7" s="26" t="s">
        <v>188</v>
      </c>
      <c r="C7" s="15" t="s">
        <v>176</v>
      </c>
      <c r="D7" s="36"/>
      <c r="E7" s="27">
        <v>24</v>
      </c>
      <c r="F7" s="27">
        <v>31</v>
      </c>
      <c r="G7" s="27">
        <v>17.5</v>
      </c>
      <c r="H7" s="28" t="s">
        <v>189</v>
      </c>
    </row>
    <row r="8" spans="2:8" ht="19.5" customHeight="1" x14ac:dyDescent="0.25">
      <c r="B8" s="26" t="s">
        <v>190</v>
      </c>
      <c r="C8" s="15" t="s">
        <v>191</v>
      </c>
      <c r="D8" s="42">
        <f>BAB!E43</f>
        <v>0.19571663920922569</v>
      </c>
      <c r="E8" s="21">
        <f>E7*$D$8</f>
        <v>4.6971993410214168</v>
      </c>
      <c r="F8" s="21">
        <f>F7*$D$8</f>
        <v>6.0672158154859961</v>
      </c>
      <c r="G8" s="21">
        <f>G7*$D$8</f>
        <v>3.4250411861614496</v>
      </c>
      <c r="H8" s="43" t="s">
        <v>192</v>
      </c>
    </row>
    <row r="9" spans="2:8" ht="21.75" customHeight="1" x14ac:dyDescent="0.25">
      <c r="B9" s="44"/>
      <c r="C9" s="45" t="s">
        <v>193</v>
      </c>
      <c r="D9" s="44"/>
      <c r="E9" s="31">
        <f>E7+E8</f>
        <v>28.697199341021417</v>
      </c>
      <c r="F9" s="31">
        <f>F7+F8</f>
        <v>37.067215815485994</v>
      </c>
      <c r="G9" s="31">
        <f>G7+G8</f>
        <v>20.925041186161451</v>
      </c>
      <c r="H9" s="46" t="s">
        <v>194</v>
      </c>
    </row>
    <row r="10" spans="2:8" ht="19.5" customHeight="1" x14ac:dyDescent="0.25">
      <c r="B10" s="26" t="s">
        <v>195</v>
      </c>
      <c r="C10" s="15" t="s">
        <v>83</v>
      </c>
      <c r="D10" s="36"/>
      <c r="E10" s="27">
        <v>19</v>
      </c>
      <c r="F10" s="27">
        <v>17</v>
      </c>
      <c r="G10" s="27">
        <v>13</v>
      </c>
      <c r="H10" s="43" t="s">
        <v>196</v>
      </c>
    </row>
    <row r="11" spans="2:8" ht="19.5" customHeight="1" x14ac:dyDescent="0.25">
      <c r="B11" s="26" t="s">
        <v>197</v>
      </c>
      <c r="C11" s="15" t="s">
        <v>198</v>
      </c>
      <c r="D11" s="42">
        <f>BAB!F43</f>
        <v>1.7753488372093023</v>
      </c>
      <c r="E11" s="21">
        <f>E10*$D$11</f>
        <v>33.73162790697674</v>
      </c>
      <c r="F11" s="21">
        <f>F10*$D$11</f>
        <v>30.18093023255814</v>
      </c>
      <c r="G11" s="21">
        <f>G10*$D$11</f>
        <v>23.079534883720928</v>
      </c>
      <c r="H11" s="43" t="s">
        <v>199</v>
      </c>
    </row>
    <row r="12" spans="2:8" ht="19.5" customHeight="1" x14ac:dyDescent="0.25">
      <c r="B12" s="26" t="s">
        <v>200</v>
      </c>
      <c r="C12" s="15" t="s">
        <v>201</v>
      </c>
      <c r="D12" s="36"/>
      <c r="E12" s="27">
        <v>4</v>
      </c>
      <c r="F12" s="27">
        <v>3</v>
      </c>
      <c r="G12" s="27">
        <v>2</v>
      </c>
      <c r="H12" s="43" t="s">
        <v>202</v>
      </c>
    </row>
    <row r="13" spans="2:8" ht="24" customHeight="1" x14ac:dyDescent="0.25">
      <c r="B13" s="47"/>
      <c r="C13" s="48" t="s">
        <v>203</v>
      </c>
      <c r="D13" s="47"/>
      <c r="E13" s="49">
        <f>E9+E10+E11+E12</f>
        <v>85.428827247998157</v>
      </c>
      <c r="F13" s="49">
        <f>F9+F10+F11+F12</f>
        <v>87.248146048044134</v>
      </c>
      <c r="G13" s="49">
        <f>G9+G10+G11+G12</f>
        <v>59.004576069882376</v>
      </c>
      <c r="H13" s="50" t="s">
        <v>204</v>
      </c>
    </row>
    <row r="14" spans="2:8" ht="19.5" customHeight="1" x14ac:dyDescent="0.25">
      <c r="B14" s="26" t="s">
        <v>205</v>
      </c>
      <c r="C14" s="15" t="s">
        <v>206</v>
      </c>
      <c r="D14" s="42">
        <f>BAB!G43</f>
        <v>0.28793247186327636</v>
      </c>
      <c r="E14" s="21">
        <f>E13*$D$14</f>
        <v>24.597733397896928</v>
      </c>
      <c r="F14" s="21">
        <f>F13*$D$14</f>
        <v>25.121574357101494</v>
      </c>
      <c r="G14" s="21">
        <f>G13*$D$14</f>
        <v>16.989333439045957</v>
      </c>
      <c r="H14" s="43" t="s">
        <v>207</v>
      </c>
    </row>
    <row r="15" spans="2:8" ht="19.5" customHeight="1" x14ac:dyDescent="0.25">
      <c r="B15" s="26" t="s">
        <v>208</v>
      </c>
      <c r="C15" s="15" t="s">
        <v>209</v>
      </c>
      <c r="D15" s="42">
        <f>BAB!H43</f>
        <v>0.21238015839933305</v>
      </c>
      <c r="E15" s="21">
        <f>E13*$D$15</f>
        <v>18.143387862799109</v>
      </c>
      <c r="F15" s="21">
        <f>F13*$D$15</f>
        <v>18.529775077731756</v>
      </c>
      <c r="G15" s="21">
        <f>G13*$D$15</f>
        <v>12.531401212007115</v>
      </c>
      <c r="H15" s="43" t="s">
        <v>210</v>
      </c>
    </row>
    <row r="16" spans="2:8" ht="19.5" customHeight="1" x14ac:dyDescent="0.25">
      <c r="B16" s="26" t="s">
        <v>211</v>
      </c>
      <c r="C16" s="15" t="s">
        <v>212</v>
      </c>
      <c r="D16" s="36"/>
      <c r="E16" s="27">
        <v>2</v>
      </c>
      <c r="F16" s="27">
        <v>2.5</v>
      </c>
      <c r="G16" s="27">
        <v>1.5</v>
      </c>
      <c r="H16" s="43" t="s">
        <v>213</v>
      </c>
    </row>
    <row r="17" spans="2:8" ht="27.75" customHeight="1" x14ac:dyDescent="0.25">
      <c r="B17" s="33"/>
      <c r="C17" s="18" t="s">
        <v>214</v>
      </c>
      <c r="D17" s="33"/>
      <c r="E17" s="19">
        <f>E13+E14+E15+E16</f>
        <v>130.1699485086942</v>
      </c>
      <c r="F17" s="19">
        <f>F13+F14+F15+F16</f>
        <v>133.3994954828774</v>
      </c>
      <c r="G17" s="19">
        <f>G13+G14+G15+G16</f>
        <v>90.025310720935451</v>
      </c>
      <c r="H17" s="33"/>
    </row>
    <row r="19" spans="2:8" ht="19.5" customHeight="1" x14ac:dyDescent="0.25">
      <c r="B19" s="26" t="s">
        <v>215</v>
      </c>
      <c r="C19" s="15" t="s">
        <v>216</v>
      </c>
      <c r="D19" s="51">
        <v>0.15</v>
      </c>
      <c r="E19" s="21">
        <f>E17*$D$19</f>
        <v>19.525492276304131</v>
      </c>
      <c r="F19" s="21">
        <f>F17*$D$19</f>
        <v>20.009924322431608</v>
      </c>
      <c r="G19" s="21">
        <f>G17*$D$19</f>
        <v>13.503796608140318</v>
      </c>
      <c r="H19" s="43" t="s">
        <v>217</v>
      </c>
    </row>
    <row r="20" spans="2:8" ht="21.75" customHeight="1" x14ac:dyDescent="0.25">
      <c r="B20" s="47"/>
      <c r="C20" s="48" t="s">
        <v>218</v>
      </c>
      <c r="D20" s="47"/>
      <c r="E20" s="49">
        <f>E17+E19</f>
        <v>149.69544078499834</v>
      </c>
      <c r="F20" s="49">
        <f>F17+F19</f>
        <v>153.409419805309</v>
      </c>
      <c r="G20" s="49">
        <f>G17+G19</f>
        <v>103.52910732907577</v>
      </c>
      <c r="H20" s="47"/>
    </row>
    <row r="23" spans="2:8" ht="24" customHeight="1" x14ac:dyDescent="0.25">
      <c r="B23" s="1" t="s">
        <v>219</v>
      </c>
      <c r="C23" s="1"/>
      <c r="D23" s="1"/>
      <c r="E23" s="1"/>
      <c r="F23" s="1"/>
      <c r="G23" s="1"/>
      <c r="H23" s="1"/>
    </row>
    <row r="24" spans="2:8" ht="31.5" customHeight="1" x14ac:dyDescent="0.25">
      <c r="B24" s="14" t="s">
        <v>184</v>
      </c>
      <c r="C24" s="14" t="s">
        <v>172</v>
      </c>
      <c r="D24" s="33"/>
      <c r="E24" s="14" t="s">
        <v>38</v>
      </c>
      <c r="F24" s="14" t="s">
        <v>39</v>
      </c>
      <c r="G24" s="14" t="s">
        <v>40</v>
      </c>
      <c r="H24" s="14" t="s">
        <v>41</v>
      </c>
    </row>
    <row r="25" spans="2:8" ht="19.5" customHeight="1" x14ac:dyDescent="0.25">
      <c r="B25" s="26" t="s">
        <v>188</v>
      </c>
      <c r="C25" s="15" t="s">
        <v>220</v>
      </c>
      <c r="D25" s="36"/>
      <c r="E25" s="27">
        <v>165</v>
      </c>
      <c r="F25" s="27">
        <v>155</v>
      </c>
      <c r="G25" s="27">
        <v>110</v>
      </c>
      <c r="H25" s="36"/>
    </row>
    <row r="26" spans="2:8" ht="19.5" customHeight="1" x14ac:dyDescent="0.25">
      <c r="B26" s="26" t="s">
        <v>190</v>
      </c>
      <c r="C26" s="15" t="s">
        <v>221</v>
      </c>
      <c r="D26" s="36"/>
      <c r="E26" s="21">
        <f>E7+E10+E12+E16</f>
        <v>49</v>
      </c>
      <c r="F26" s="21">
        <f>F7+F10+F12+F16</f>
        <v>53.5</v>
      </c>
      <c r="G26" s="21">
        <f>G7+G10+G12+G16</f>
        <v>34</v>
      </c>
      <c r="H26" s="36"/>
    </row>
    <row r="27" spans="2:8" ht="21.75" customHeight="1" x14ac:dyDescent="0.25">
      <c r="B27" s="44"/>
      <c r="C27" s="45" t="s">
        <v>222</v>
      </c>
      <c r="D27" s="44"/>
      <c r="E27" s="31">
        <f>E25-E26</f>
        <v>116</v>
      </c>
      <c r="F27" s="31">
        <f>F25-F26</f>
        <v>101.5</v>
      </c>
      <c r="G27" s="31">
        <f>G25-G26</f>
        <v>76</v>
      </c>
      <c r="H27" s="44"/>
    </row>
    <row r="28" spans="2:8" ht="18" customHeight="1" x14ac:dyDescent="0.25">
      <c r="B28" s="52"/>
      <c r="C28" s="28" t="s">
        <v>223</v>
      </c>
      <c r="D28" s="52"/>
      <c r="E28" s="17">
        <f>IF(E25=0,0,E27/E25)</f>
        <v>0.70303030303030301</v>
      </c>
      <c r="F28" s="17">
        <f>IF(F25=0,0,F27/F25)</f>
        <v>0.65483870967741931</v>
      </c>
      <c r="G28" s="17">
        <f>IF(G25=0,0,G27/G25)</f>
        <v>0.69090909090909092</v>
      </c>
      <c r="H28" s="52"/>
    </row>
    <row r="30" spans="2:8" ht="24" customHeight="1" x14ac:dyDescent="0.25">
      <c r="B30" s="10" t="s">
        <v>224</v>
      </c>
      <c r="C30" s="10"/>
      <c r="D30" s="10"/>
      <c r="E30" s="10"/>
      <c r="F30" s="10"/>
      <c r="G30" s="10"/>
      <c r="H30" s="10"/>
    </row>
    <row r="31" spans="2:8" ht="31.5" customHeight="1" x14ac:dyDescent="0.25">
      <c r="B31" s="14" t="s">
        <v>184</v>
      </c>
      <c r="C31" s="14" t="s">
        <v>172</v>
      </c>
      <c r="D31" s="33"/>
      <c r="E31" s="14" t="s">
        <v>38</v>
      </c>
      <c r="F31" s="14" t="s">
        <v>39</v>
      </c>
      <c r="G31" s="14" t="s">
        <v>40</v>
      </c>
      <c r="H31" s="14" t="s">
        <v>41</v>
      </c>
    </row>
    <row r="32" spans="2:8" ht="19.5" customHeight="1" x14ac:dyDescent="0.25">
      <c r="B32" s="26" t="s">
        <v>188</v>
      </c>
      <c r="C32" s="15" t="s">
        <v>225</v>
      </c>
      <c r="D32" s="36"/>
      <c r="E32" s="53">
        <v>4200</v>
      </c>
      <c r="F32" s="53">
        <v>2800</v>
      </c>
      <c r="G32" s="53">
        <v>6500</v>
      </c>
      <c r="H32" s="54">
        <f t="shared" ref="H32:H37" si="0">SUM(E32:G32)</f>
        <v>13500</v>
      </c>
    </row>
    <row r="33" spans="2:8" ht="19.5" customHeight="1" x14ac:dyDescent="0.25">
      <c r="B33" s="26" t="s">
        <v>190</v>
      </c>
      <c r="C33" s="15" t="s">
        <v>226</v>
      </c>
      <c r="D33" s="52"/>
      <c r="E33" s="21">
        <f>E25*E32</f>
        <v>693000</v>
      </c>
      <c r="F33" s="21">
        <f>F25*F32</f>
        <v>434000</v>
      </c>
      <c r="G33" s="21">
        <f>G25*G32</f>
        <v>715000</v>
      </c>
      <c r="H33" s="31">
        <f t="shared" si="0"/>
        <v>1842000</v>
      </c>
    </row>
    <row r="34" spans="2:8" ht="19.5" customHeight="1" x14ac:dyDescent="0.25">
      <c r="B34" s="26" t="s">
        <v>195</v>
      </c>
      <c r="C34" s="15" t="s">
        <v>227</v>
      </c>
      <c r="D34" s="52"/>
      <c r="E34" s="21">
        <f>E26*E32</f>
        <v>205800</v>
      </c>
      <c r="F34" s="21">
        <f>F26*F32</f>
        <v>149800</v>
      </c>
      <c r="G34" s="21">
        <f>G26*G32</f>
        <v>221000</v>
      </c>
      <c r="H34" s="31">
        <f t="shared" si="0"/>
        <v>576600</v>
      </c>
    </row>
    <row r="35" spans="2:8" ht="21.75" customHeight="1" x14ac:dyDescent="0.25">
      <c r="B35" s="44"/>
      <c r="C35" s="45" t="s">
        <v>228</v>
      </c>
      <c r="D35" s="44"/>
      <c r="E35" s="31">
        <f>E33-E34</f>
        <v>487200</v>
      </c>
      <c r="F35" s="31">
        <f>F33-F34</f>
        <v>284200</v>
      </c>
      <c r="G35" s="31">
        <f>G33-G34</f>
        <v>494000</v>
      </c>
      <c r="H35" s="31">
        <f t="shared" si="0"/>
        <v>1265400</v>
      </c>
    </row>
    <row r="36" spans="2:8" ht="19.5" customHeight="1" x14ac:dyDescent="0.25">
      <c r="B36" s="26" t="s">
        <v>197</v>
      </c>
      <c r="C36" s="15" t="s">
        <v>229</v>
      </c>
      <c r="D36" s="52"/>
      <c r="E36" s="27">
        <v>38000</v>
      </c>
      <c r="F36" s="27">
        <v>26000</v>
      </c>
      <c r="G36" s="27">
        <v>18500</v>
      </c>
      <c r="H36" s="31">
        <f t="shared" si="0"/>
        <v>82500</v>
      </c>
    </row>
    <row r="37" spans="2:8" ht="21.75" customHeight="1" x14ac:dyDescent="0.25">
      <c r="B37" s="47"/>
      <c r="C37" s="48" t="s">
        <v>230</v>
      </c>
      <c r="D37" s="47"/>
      <c r="E37" s="49">
        <f>E35-E36</f>
        <v>449200</v>
      </c>
      <c r="F37" s="49">
        <f>F35-F36</f>
        <v>258200</v>
      </c>
      <c r="G37" s="49">
        <f>G35-G36</f>
        <v>475500</v>
      </c>
      <c r="H37" s="49">
        <f t="shared" si="0"/>
        <v>1182900</v>
      </c>
    </row>
    <row r="38" spans="2:8" ht="19.5" customHeight="1" x14ac:dyDescent="0.25">
      <c r="B38" s="26" t="s">
        <v>200</v>
      </c>
      <c r="C38" s="15" t="s">
        <v>231</v>
      </c>
      <c r="D38" s="52"/>
      <c r="E38" s="36"/>
      <c r="F38" s="36"/>
      <c r="G38" s="36"/>
      <c r="H38" s="27">
        <v>838700</v>
      </c>
    </row>
    <row r="39" spans="2:8" ht="27.75" customHeight="1" x14ac:dyDescent="0.25">
      <c r="B39" s="33"/>
      <c r="C39" s="18" t="s">
        <v>232</v>
      </c>
      <c r="D39" s="33"/>
      <c r="E39" s="33"/>
      <c r="F39" s="33"/>
      <c r="G39" s="33"/>
      <c r="H39" s="19">
        <f>H37-H38</f>
        <v>344200</v>
      </c>
    </row>
    <row r="41" spans="2:8" ht="18" customHeight="1" x14ac:dyDescent="0.25">
      <c r="B41" s="2" t="s">
        <v>233</v>
      </c>
      <c r="C41" s="2"/>
      <c r="D41" s="2"/>
      <c r="E41" s="2"/>
      <c r="F41" s="2"/>
      <c r="G41" s="2"/>
      <c r="H41" s="2"/>
    </row>
    <row r="42" spans="2:8" ht="18" customHeight="1" x14ac:dyDescent="0.25">
      <c r="B42" s="2"/>
      <c r="C42" s="2"/>
      <c r="D42" s="2"/>
      <c r="E42" s="2"/>
      <c r="F42" s="2"/>
      <c r="G42" s="2"/>
      <c r="H42" s="2"/>
    </row>
  </sheetData>
  <mergeCells count="6">
    <mergeCell ref="B41:H42"/>
    <mergeCell ref="B2:H2"/>
    <mergeCell ref="B3:H3"/>
    <mergeCell ref="B5:H5"/>
    <mergeCell ref="B23:H23"/>
    <mergeCell ref="B30:H30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Übersicht</vt:lpstr>
      <vt:lpstr>Kostenarten</vt:lpstr>
      <vt:lpstr>BAB</vt:lpstr>
      <vt:lpstr>Kalkulation &amp; DB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2026-06-17T04:44:43Z</dcterms:created>
  <dcterms:modified xsi:type="dcterms:W3CDTF">2026-06-17T06:13:20Z</dcterms:modified>
  <dc:language>en-US</dc:language>
</cp:coreProperties>
</file>