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2522E816-72DE-4041-851F-E42A3250EB35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Konzept" sheetId="1" r:id="rId1"/>
    <sheet name="Planung" sheetId="2" r:id="rId2"/>
    <sheet name="Budget" sheetId="3" r:id="rId3"/>
    <sheet name="Bewertung" sheetId="4" r:id="rId4"/>
    <sheet name="Listen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4" l="1"/>
  <c r="E26" i="4"/>
  <c r="E25" i="4"/>
  <c r="E24" i="4"/>
  <c r="E23" i="4"/>
  <c r="E22" i="4"/>
  <c r="E21" i="4"/>
  <c r="E20" i="4"/>
  <c r="D12" i="4"/>
  <c r="D13" i="4" s="1"/>
  <c r="B12" i="4"/>
  <c r="D11" i="4"/>
  <c r="D10" i="4"/>
  <c r="D9" i="4"/>
  <c r="D8" i="4"/>
  <c r="D7" i="4"/>
  <c r="D6" i="4"/>
  <c r="Q14" i="3"/>
  <c r="O14" i="3"/>
  <c r="O17" i="3" s="1"/>
  <c r="N14" i="3"/>
  <c r="N17" i="3" s="1"/>
  <c r="M14" i="3"/>
  <c r="M17" i="3" s="1"/>
  <c r="L14" i="3"/>
  <c r="L17" i="3" s="1"/>
  <c r="K14" i="3"/>
  <c r="K17" i="3" s="1"/>
  <c r="J14" i="3"/>
  <c r="J17" i="3" s="1"/>
  <c r="I14" i="3"/>
  <c r="I17" i="3" s="1"/>
  <c r="H14" i="3"/>
  <c r="H17" i="3" s="1"/>
  <c r="G14" i="3"/>
  <c r="G17" i="3" s="1"/>
  <c r="F14" i="3"/>
  <c r="F17" i="3" s="1"/>
  <c r="E14" i="3"/>
  <c r="E17" i="3" s="1"/>
  <c r="D14" i="3"/>
  <c r="D17" i="3" s="1"/>
  <c r="P13" i="3"/>
  <c r="R13" i="3" s="1"/>
  <c r="P12" i="3"/>
  <c r="R12" i="3" s="1"/>
  <c r="P11" i="3"/>
  <c r="R11" i="3" s="1"/>
  <c r="R10" i="3"/>
  <c r="P10" i="3"/>
  <c r="P9" i="3"/>
  <c r="R9" i="3" s="1"/>
  <c r="P8" i="3"/>
  <c r="R8" i="3" s="1"/>
  <c r="P7" i="3"/>
  <c r="P14" i="3" s="1"/>
  <c r="C8" i="1" s="1"/>
  <c r="P6" i="3"/>
  <c r="R6" i="3" s="1"/>
  <c r="AB23" i="2"/>
  <c r="AA23" i="2"/>
  <c r="Z23" i="2"/>
  <c r="Y23" i="2"/>
  <c r="X23" i="2"/>
  <c r="W23" i="2"/>
  <c r="V23" i="2"/>
  <c r="U23" i="2"/>
  <c r="T23" i="2"/>
  <c r="S23" i="2"/>
  <c r="R23" i="2"/>
  <c r="Q23" i="2"/>
  <c r="N23" i="2"/>
  <c r="J23" i="2"/>
  <c r="AB22" i="2"/>
  <c r="AA22" i="2"/>
  <c r="Z22" i="2"/>
  <c r="Y22" i="2"/>
  <c r="X22" i="2"/>
  <c r="W22" i="2"/>
  <c r="V22" i="2"/>
  <c r="U22" i="2"/>
  <c r="T22" i="2"/>
  <c r="S22" i="2"/>
  <c r="R22" i="2"/>
  <c r="Q22" i="2"/>
  <c r="N22" i="2"/>
  <c r="J22" i="2"/>
  <c r="AB21" i="2"/>
  <c r="AA21" i="2"/>
  <c r="Z21" i="2"/>
  <c r="Y21" i="2"/>
  <c r="X21" i="2"/>
  <c r="W21" i="2"/>
  <c r="V21" i="2"/>
  <c r="U21" i="2"/>
  <c r="T21" i="2"/>
  <c r="S21" i="2"/>
  <c r="R21" i="2"/>
  <c r="Q21" i="2"/>
  <c r="N21" i="2"/>
  <c r="J21" i="2"/>
  <c r="AB20" i="2"/>
  <c r="AA20" i="2"/>
  <c r="Z20" i="2"/>
  <c r="Y20" i="2"/>
  <c r="X20" i="2"/>
  <c r="W20" i="2"/>
  <c r="V20" i="2"/>
  <c r="U20" i="2"/>
  <c r="T20" i="2"/>
  <c r="S20" i="2"/>
  <c r="R20" i="2"/>
  <c r="Q20" i="2"/>
  <c r="N20" i="2"/>
  <c r="J20" i="2"/>
  <c r="AB19" i="2"/>
  <c r="AA19" i="2"/>
  <c r="Z19" i="2"/>
  <c r="Y19" i="2"/>
  <c r="X19" i="2"/>
  <c r="W19" i="2"/>
  <c r="V19" i="2"/>
  <c r="U19" i="2"/>
  <c r="T19" i="2"/>
  <c r="S19" i="2"/>
  <c r="R19" i="2"/>
  <c r="Q19" i="2"/>
  <c r="N19" i="2"/>
  <c r="J19" i="2"/>
  <c r="AB18" i="2"/>
  <c r="AA18" i="2"/>
  <c r="Z18" i="2"/>
  <c r="Y18" i="2"/>
  <c r="X18" i="2"/>
  <c r="W18" i="2"/>
  <c r="V18" i="2"/>
  <c r="U18" i="2"/>
  <c r="T18" i="2"/>
  <c r="S18" i="2"/>
  <c r="R18" i="2"/>
  <c r="Q18" i="2"/>
  <c r="N18" i="2"/>
  <c r="J18" i="2"/>
  <c r="AB17" i="2"/>
  <c r="AA17" i="2"/>
  <c r="Z17" i="2"/>
  <c r="Y17" i="2"/>
  <c r="X17" i="2"/>
  <c r="W17" i="2"/>
  <c r="V17" i="2"/>
  <c r="U17" i="2"/>
  <c r="T17" i="2"/>
  <c r="S17" i="2"/>
  <c r="R17" i="2"/>
  <c r="Q17" i="2"/>
  <c r="N17" i="2"/>
  <c r="J17" i="2"/>
  <c r="AB16" i="2"/>
  <c r="AA16" i="2"/>
  <c r="Z16" i="2"/>
  <c r="Y16" i="2"/>
  <c r="X16" i="2"/>
  <c r="W16" i="2"/>
  <c r="V16" i="2"/>
  <c r="U16" i="2"/>
  <c r="T16" i="2"/>
  <c r="S16" i="2"/>
  <c r="R16" i="2"/>
  <c r="Q16" i="2"/>
  <c r="N16" i="2"/>
  <c r="J16" i="2"/>
  <c r="AB15" i="2"/>
  <c r="AA15" i="2"/>
  <c r="Z15" i="2"/>
  <c r="Y15" i="2"/>
  <c r="X15" i="2"/>
  <c r="W15" i="2"/>
  <c r="V15" i="2"/>
  <c r="U15" i="2"/>
  <c r="T15" i="2"/>
  <c r="S15" i="2"/>
  <c r="R15" i="2"/>
  <c r="Q15" i="2"/>
  <c r="N15" i="2"/>
  <c r="J15" i="2"/>
  <c r="AB14" i="2"/>
  <c r="AA14" i="2"/>
  <c r="Z14" i="2"/>
  <c r="Y14" i="2"/>
  <c r="X14" i="2"/>
  <c r="W14" i="2"/>
  <c r="V14" i="2"/>
  <c r="U14" i="2"/>
  <c r="T14" i="2"/>
  <c r="S14" i="2"/>
  <c r="R14" i="2"/>
  <c r="Q14" i="2"/>
  <c r="N14" i="2"/>
  <c r="J14" i="2"/>
  <c r="AB13" i="2"/>
  <c r="AA13" i="2"/>
  <c r="Z13" i="2"/>
  <c r="Y13" i="2"/>
  <c r="X13" i="2"/>
  <c r="W13" i="2"/>
  <c r="V13" i="2"/>
  <c r="U13" i="2"/>
  <c r="T13" i="2"/>
  <c r="S13" i="2"/>
  <c r="R13" i="2"/>
  <c r="Q13" i="2"/>
  <c r="N13" i="2"/>
  <c r="J13" i="2"/>
  <c r="AB12" i="2"/>
  <c r="AA12" i="2"/>
  <c r="Z12" i="2"/>
  <c r="Y12" i="2"/>
  <c r="X12" i="2"/>
  <c r="W12" i="2"/>
  <c r="V12" i="2"/>
  <c r="U12" i="2"/>
  <c r="T12" i="2"/>
  <c r="S12" i="2"/>
  <c r="R12" i="2"/>
  <c r="Q12" i="2"/>
  <c r="N12" i="2"/>
  <c r="J12" i="2"/>
  <c r="AB11" i="2"/>
  <c r="AA11" i="2"/>
  <c r="Z11" i="2"/>
  <c r="Y11" i="2"/>
  <c r="X11" i="2"/>
  <c r="W11" i="2"/>
  <c r="V11" i="2"/>
  <c r="U11" i="2"/>
  <c r="T11" i="2"/>
  <c r="S11" i="2"/>
  <c r="R11" i="2"/>
  <c r="Q11" i="2"/>
  <c r="N11" i="2"/>
  <c r="J11" i="2"/>
  <c r="AB10" i="2"/>
  <c r="AA10" i="2"/>
  <c r="Z10" i="2"/>
  <c r="Y10" i="2"/>
  <c r="X10" i="2"/>
  <c r="W10" i="2"/>
  <c r="V10" i="2"/>
  <c r="U10" i="2"/>
  <c r="T10" i="2"/>
  <c r="S10" i="2"/>
  <c r="R10" i="2"/>
  <c r="Q10" i="2"/>
  <c r="N10" i="2"/>
  <c r="J10" i="2"/>
  <c r="AB9" i="2"/>
  <c r="AA9" i="2"/>
  <c r="Z9" i="2"/>
  <c r="Y9" i="2"/>
  <c r="X9" i="2"/>
  <c r="W9" i="2"/>
  <c r="V9" i="2"/>
  <c r="U9" i="2"/>
  <c r="T9" i="2"/>
  <c r="S9" i="2"/>
  <c r="R9" i="2"/>
  <c r="Q9" i="2"/>
  <c r="N9" i="2"/>
  <c r="J9" i="2"/>
  <c r="AB8" i="2"/>
  <c r="AA8" i="2"/>
  <c r="Z8" i="2"/>
  <c r="Y8" i="2"/>
  <c r="X8" i="2"/>
  <c r="W8" i="2"/>
  <c r="V8" i="2"/>
  <c r="U8" i="2"/>
  <c r="T8" i="2"/>
  <c r="S8" i="2"/>
  <c r="R8" i="2"/>
  <c r="Q8" i="2"/>
  <c r="N8" i="2"/>
  <c r="J8" i="2"/>
  <c r="AB7" i="2"/>
  <c r="AA7" i="2"/>
  <c r="Z7" i="2"/>
  <c r="Y7" i="2"/>
  <c r="X7" i="2"/>
  <c r="W7" i="2"/>
  <c r="V7" i="2"/>
  <c r="U7" i="2"/>
  <c r="T7" i="2"/>
  <c r="S7" i="2"/>
  <c r="R7" i="2"/>
  <c r="Q7" i="2"/>
  <c r="N7" i="2"/>
  <c r="J7" i="2"/>
  <c r="AB6" i="2"/>
  <c r="AA6" i="2"/>
  <c r="Z6" i="2"/>
  <c r="Y6" i="2"/>
  <c r="X6" i="2"/>
  <c r="W6" i="2"/>
  <c r="V6" i="2"/>
  <c r="U6" i="2"/>
  <c r="T6" i="2"/>
  <c r="S6" i="2"/>
  <c r="R6" i="2"/>
  <c r="Q6" i="2"/>
  <c r="N6" i="2"/>
  <c r="J6" i="2"/>
  <c r="K8" i="1"/>
  <c r="I8" i="1"/>
  <c r="E8" i="1"/>
  <c r="D15" i="4" l="1"/>
  <c r="A8" i="1"/>
  <c r="R7" i="3"/>
  <c r="R14" i="3" s="1"/>
  <c r="G8" i="1" s="1"/>
  <c r="K5" i="1" l="1"/>
</calcChain>
</file>

<file path=xl/sharedStrings.xml><?xml version="1.0" encoding="utf-8"?>
<sst xmlns="http://schemas.openxmlformats.org/spreadsheetml/2006/main" count="382" uniqueCount="239">
  <si>
    <t>Generische Excel-Vorlage zur Entwicklung, Prüfung und Entscheidung eines Konzepts. Gelbe Felder sind Eingaben, grüne/helle Felder berechnen sich automatisch.</t>
  </si>
  <si>
    <t>Konzepttitel</t>
  </si>
  <si>
    <t>Beispielkonzept: Verbesserung eines internen Ablaufs</t>
  </si>
  <si>
    <t>Version</t>
  </si>
  <si>
    <t>1.0</t>
  </si>
  <si>
    <t>Jahr</t>
  </si>
  <si>
    <t>Letzte Aktualisierung</t>
  </si>
  <si>
    <t>17.06.2026</t>
  </si>
  <si>
    <t>Verantwortlich</t>
  </si>
  <si>
    <t>Projektleitung</t>
  </si>
  <si>
    <t>Status</t>
  </si>
  <si>
    <t>Entwurf</t>
  </si>
  <si>
    <t>Entscheidungstermin</t>
  </si>
  <si>
    <t>30.06.2026</t>
  </si>
  <si>
    <t>Entscheidung</t>
  </si>
  <si>
    <t>Entscheidungsreife</t>
  </si>
  <si>
    <t>Gesamtbudget</t>
  </si>
  <si>
    <t>Ist-Kosten</t>
  </si>
  <si>
    <t>Budgetreserve</t>
  </si>
  <si>
    <t>Fortschritt</t>
  </si>
  <si>
    <t>Risiko Ø</t>
  </si>
  <si>
    <t>Kurzfassung</t>
  </si>
  <si>
    <t>Ausgangslage</t>
  </si>
  <si>
    <t>Zielbild</t>
  </si>
  <si>
    <t>Zielgruppe</t>
  </si>
  <si>
    <t>In 2026 soll ein wiederholbarer Ablauf geschaffen werden, der Anfragen klarer priorisiert, Zuständigkeiten sichtbar macht und Entscheidungen schneller vorbereitet.</t>
  </si>
  <si>
    <t>Der aktuelle Ablauf ist historisch gewachsen. Informationen liegen an mehreren Stellen, Prioritäten werden uneinheitlich bewertet und Statusabfragen kosten Zeit.</t>
  </si>
  <si>
    <t>Ein schlanker, dokumentierter und messbarer Prozess mit klaren Rollen, einfachen Entscheidungskriterien und transparentem Fortschritt.</t>
  </si>
  <si>
    <t>Interne Fachbereiche, Projektleitung, Entscheidungsträger und beteiligte Dienstleister. Die Vorlage kann für beliebige Vorhaben angepasst werden.</t>
  </si>
  <si>
    <t>Lösungsidee</t>
  </si>
  <si>
    <t>Nutzen</t>
  </si>
  <si>
    <t>Abgrenzung / Nicht-Ziele</t>
  </si>
  <si>
    <t>Annahmen</t>
  </si>
  <si>
    <t>Die Lösung kombiniert eine gemeinsame Konzeptlogik, Maßnahmenplanung, Budgetübersicht, Risikobewertung und eine Entscheidungsempfehlung.</t>
  </si>
  <si>
    <t>Mehr Klarheit, weniger Rückfragen, bessere Priorisierung, nachvollziehbare Budgetentscheidung und ein gemeinsamer Arbeitsstand.</t>
  </si>
  <si>
    <t>Keine Detailimplementierung einzelner Systeme, keine Vertragsprüfung, keine endgültige Ressourcenfreigabe ohne separate Entscheidung.</t>
  </si>
  <si>
    <t>Alle Bereiche liefern rechtzeitig Rückmeldung. Das Budget bleibt innerhalb der geplanten Reserve. Die Umsetzung startet frühestens nach Freigabe.</t>
  </si>
  <si>
    <t>Erfolgskriterien</t>
  </si>
  <si>
    <t>Rahmenbedingungen</t>
  </si>
  <si>
    <t>Offene Punkte</t>
  </si>
  <si>
    <t>Freigabe / Entscheidung</t>
  </si>
  <si>
    <t>Mindestens 70 % Entscheidungsreife, keine kritischen Risiken ohne Gegenmaßnahme, Budgetreserve nicht negativ, Fortschritt der Vorbereitung über 60 %.</t>
  </si>
  <si>
    <t>Zeitraum 2026, vorhandene interne Ressourcen, keine zusätzliche Softwarepflicht, regelmäßige Abstimmung alle zwei Wochen.</t>
  </si>
  <si>
    <t>Welche Datenquellen werden verbindlich genutzt? Wer gibt finale Prioritäten frei? Welche Übergabedokumentation ist ausreichend?</t>
  </si>
  <si>
    <t>Bei positiver Bewertung wird das Konzept zur Umsetzung freigegeben. Bei negativer Bewertung werden Risiken, Budget oder Zielbild überarbeitet.</t>
  </si>
  <si>
    <t>Maßnahmen, Zeitplan und Fortschritt 2026</t>
  </si>
  <si>
    <t>Eingaben: Phase, Arbeitspaket, Verantwortliche, Priorität, Status, Start/Ende, Fortschritt und Budget. Die Monatsübersicht wird automatisch aus Start- und Enddatum erzeugt.</t>
  </si>
  <si>
    <t>ID</t>
  </si>
  <si>
    <t>Phase</t>
  </si>
  <si>
    <t>Arbeitspaket / Maßnahme</t>
  </si>
  <si>
    <t>Zielbezug</t>
  </si>
  <si>
    <t>Priorität</t>
  </si>
  <si>
    <t>Start</t>
  </si>
  <si>
    <t>Ende</t>
  </si>
  <si>
    <t>Dauer Tage</t>
  </si>
  <si>
    <t>Budget geplant</t>
  </si>
  <si>
    <t>Risiko</t>
  </si>
  <si>
    <t>Nächster Schritt</t>
  </si>
  <si>
    <t>Analyse</t>
  </si>
  <si>
    <t>Ausgangslage erfassen</t>
  </si>
  <si>
    <t>Problem und Bedarf</t>
  </si>
  <si>
    <t>Hoch</t>
  </si>
  <si>
    <t>Erledigt</t>
  </si>
  <si>
    <t>Niedrig</t>
  </si>
  <si>
    <t>Ergebnisse in Kurzfassung übernehmen</t>
  </si>
  <si>
    <t>Stakeholder und Zielgruppe klären</t>
  </si>
  <si>
    <t>Fachbereich</t>
  </si>
  <si>
    <t>Mittel</t>
  </si>
  <si>
    <t>Stakeholderliste aktualisieren</t>
  </si>
  <si>
    <t>Konzept</t>
  </si>
  <si>
    <t>Zielbild und Nicht-Ziele definieren</t>
  </si>
  <si>
    <t>Freigabefähige Fassung prüfen</t>
  </si>
  <si>
    <t>Lösungsvarianten vergleichen</t>
  </si>
  <si>
    <t>In Arbeit</t>
  </si>
  <si>
    <t>Bewertung mit Kriterien abgleichen</t>
  </si>
  <si>
    <t>Planung</t>
  </si>
  <si>
    <t>Maßnahmenpakete strukturieren</t>
  </si>
  <si>
    <t>Umsetzung</t>
  </si>
  <si>
    <t>Abhängigkeiten ergänzen</t>
  </si>
  <si>
    <t>Budgetrahmen abstimmen</t>
  </si>
  <si>
    <t>Budget</t>
  </si>
  <si>
    <t>Finanzen</t>
  </si>
  <si>
    <t>Reserve und Ist-Kosten prüfen</t>
  </si>
  <si>
    <t>Prüfung</t>
  </si>
  <si>
    <t>Risikoprüfung durchführen</t>
  </si>
  <si>
    <t>Risiken</t>
  </si>
  <si>
    <t>Recht / Compliance</t>
  </si>
  <si>
    <t>Offen</t>
  </si>
  <si>
    <t>Kritische Risiken priorisieren</t>
  </si>
  <si>
    <t>Entscheidungsvorlage finalisieren</t>
  </si>
  <si>
    <t>Empfehlung aus Bewertung übernehmen</t>
  </si>
  <si>
    <t>Pilotphase vorbereiten</t>
  </si>
  <si>
    <t>Pilot</t>
  </si>
  <si>
    <t>Pilotumfang bestätigen</t>
  </si>
  <si>
    <t>Kommunikation vorbereiten</t>
  </si>
  <si>
    <t>Akzeptanz</t>
  </si>
  <si>
    <t>Kommunikation</t>
  </si>
  <si>
    <t>Kernbotschaft formulieren</t>
  </si>
  <si>
    <t>Übergabe</t>
  </si>
  <si>
    <t>Ergebnisse dokumentieren</t>
  </si>
  <si>
    <t>Dokumentation</t>
  </si>
  <si>
    <t>Vorlagenstand sichern</t>
  </si>
  <si>
    <t>Nachbereitung</t>
  </si>
  <si>
    <t>Erfolgsmessung auswerten</t>
  </si>
  <si>
    <t>Kennzahlen nach Pilot definieren</t>
  </si>
  <si>
    <t>Budgetplanung 2026</t>
  </si>
  <si>
    <t>Planen Sie Kosten pro Kategorie und Monat. Gesamtwerte, Ist-Kosten und Budgetreserve werden automatisch berechnet.</t>
  </si>
  <si>
    <t>Kategorie</t>
  </si>
  <si>
    <t>Beschreibung</t>
  </si>
  <si>
    <t>Gesamt geplant</t>
  </si>
  <si>
    <t>Kommentar</t>
  </si>
  <si>
    <t>Personalaufwand</t>
  </si>
  <si>
    <t>interne Arbeitszeit und Koordination</t>
  </si>
  <si>
    <t>Aufwand über Rollen prüfen</t>
  </si>
  <si>
    <t>Externe Leistungen</t>
  </si>
  <si>
    <t>Moderation, Beratung oder Prüfung</t>
  </si>
  <si>
    <t>Extern</t>
  </si>
  <si>
    <t>Nur bei Bedarf abrufen</t>
  </si>
  <si>
    <t>Material / Tools</t>
  </si>
  <si>
    <t>Arbeitsmaterial, Vorlagen, technische Hilfsmittel</t>
  </si>
  <si>
    <t>IT / Tools</t>
  </si>
  <si>
    <t>Bestehende Tools bevorzugen</t>
  </si>
  <si>
    <t>Informationsmaterial und interne Abstimmung</t>
  </si>
  <si>
    <t>Nach Freigabe intensivieren</t>
  </si>
  <si>
    <t>Schulung / Übergabe</t>
  </si>
  <si>
    <t>kurze Einführung, Dokumentation, Übergabe</t>
  </si>
  <si>
    <t>Je nach Pilotumfang</t>
  </si>
  <si>
    <t>Reisekosten / Termine</t>
  </si>
  <si>
    <t>optionale Präsenztermine</t>
  </si>
  <si>
    <t>Nur wenn erforderlich</t>
  </si>
  <si>
    <t>Risikoreserve</t>
  </si>
  <si>
    <t>Puffer für ungeplante Anpassungen</t>
  </si>
  <si>
    <t>Reserve nicht fest verplanen</t>
  </si>
  <si>
    <t>Sonstiges</t>
  </si>
  <si>
    <t>kleine Nebenkosten</t>
  </si>
  <si>
    <t>Kleinteile und Gebühren</t>
  </si>
  <si>
    <t>Gesamt</t>
  </si>
  <si>
    <t>Monatsbudget</t>
  </si>
  <si>
    <t>Bewertung, Risiken und Stakeholder</t>
  </si>
  <si>
    <t>Bewerten Sie das Konzept mit gewichteten Kriterien. Risiken und Stakeholder helfen, die Entscheidung nachvollziehbar zu machen.</t>
  </si>
  <si>
    <t>Bewertungsmatrix</t>
  </si>
  <si>
    <t>Kriterium</t>
  </si>
  <si>
    <t>Gewicht</t>
  </si>
  <si>
    <t>Bewertung 1-5</t>
  </si>
  <si>
    <t>Gewichtete Punkte</t>
  </si>
  <si>
    <t>Begründung</t>
  </si>
  <si>
    <t>Nutzen / Wirkung</t>
  </si>
  <si>
    <t>Verbessert Transparenz und reduziert Abstimmungsaufwand.</t>
  </si>
  <si>
    <t>Dringlichkeit</t>
  </si>
  <si>
    <t>Relevanter Bedarf, aber keine akute Krise.</t>
  </si>
  <si>
    <t>Machbarkeit</t>
  </si>
  <si>
    <t>Umsetzung mit vorhandenen Ressourcen möglich.</t>
  </si>
  <si>
    <t>Budgetverträglichkeit</t>
  </si>
  <si>
    <t>Kostenrahmen ist überschaubar und planbar.</t>
  </si>
  <si>
    <t>Einige Rollen müssen aktiv eingebunden werden.</t>
  </si>
  <si>
    <t>Nachhaltigkeit</t>
  </si>
  <si>
    <t>Vorlage und Prozess können wiederverwendet werden.</t>
  </si>
  <si>
    <t>Summe / Prüfung</t>
  </si>
  <si>
    <t>Empfehlung</t>
  </si>
  <si>
    <t>Risikoregister</t>
  </si>
  <si>
    <t>Ursache</t>
  </si>
  <si>
    <t>Eintritt 1-5</t>
  </si>
  <si>
    <t>Auswirkung 1-5</t>
  </si>
  <si>
    <t>Score</t>
  </si>
  <si>
    <t>Gegenmaßnahme</t>
  </si>
  <si>
    <t>Eigentümer</t>
  </si>
  <si>
    <t>Unklare Zuständigkeiten</t>
  </si>
  <si>
    <t>Rollen sind nicht verbindlich geklärt</t>
  </si>
  <si>
    <t>RACI oder Rollenliste ergänzen</t>
  </si>
  <si>
    <t>Budgetüberschreitung</t>
  </si>
  <si>
    <t>Leistungsumfang wächst während der Planung</t>
  </si>
  <si>
    <t>Reserve definieren und Scope begrenzen</t>
  </si>
  <si>
    <t>Geringe Akzeptanz</t>
  </si>
  <si>
    <t>Betroffene werden zu spät eingebunden</t>
  </si>
  <si>
    <t>Feedbackrunde und kurze Einführung planen</t>
  </si>
  <si>
    <t>Datenbasis unvollständig</t>
  </si>
  <si>
    <t>Informationen liegen in mehreren Systemen</t>
  </si>
  <si>
    <t>Quellenliste und Datenverantwortung klären</t>
  </si>
  <si>
    <t>Entscheidung verzögert sich</t>
  </si>
  <si>
    <t>Freigabetermin wird verschoben</t>
  </si>
  <si>
    <t>Entscheidungsvorlage frühzeitig abstimmen</t>
  </si>
  <si>
    <t>Technische Abhängigkeiten</t>
  </si>
  <si>
    <t>Bestehende Tools sind nicht ausreichend</t>
  </si>
  <si>
    <t>Mindestanforderungen und Alternativen prüfen</t>
  </si>
  <si>
    <t>Rechtliche Prüfung nötig</t>
  </si>
  <si>
    <t>Datenschutz oder Compliance betrifft Umsetzung</t>
  </si>
  <si>
    <t>Frühzeitige Kurzprüfung einplanen</t>
  </si>
  <si>
    <t>Nutzen nicht messbar</t>
  </si>
  <si>
    <t>Erfolgskriterien sind zu weich formuliert</t>
  </si>
  <si>
    <t>Messbare Kennzahlen und Zielwerte ergänzen</t>
  </si>
  <si>
    <t>Stakeholder-Übersicht</t>
  </si>
  <si>
    <t>Stakeholder</t>
  </si>
  <si>
    <t>Interesse</t>
  </si>
  <si>
    <t>Einfluss</t>
  </si>
  <si>
    <t>Erwartung / Bedarf</t>
  </si>
  <si>
    <t>Beitrag</t>
  </si>
  <si>
    <t>Kommunikationsrhythmus</t>
  </si>
  <si>
    <t>Entscheidungsträger</t>
  </si>
  <si>
    <t>klare Empfehlung und Budgetrahmen</t>
  </si>
  <si>
    <t>Freigabe / Priorisierung</t>
  </si>
  <si>
    <t>Monatlich</t>
  </si>
  <si>
    <t>Wartet</t>
  </si>
  <si>
    <t>praktikable Lösung ohne Mehrarbeit</t>
  </si>
  <si>
    <t>Anforderungen / Tests</t>
  </si>
  <si>
    <t>14-tägig</t>
  </si>
  <si>
    <t>belastbare Kosten und Reserve</t>
  </si>
  <si>
    <t>Budgetprüfung</t>
  </si>
  <si>
    <t>Bei Meilenstein</t>
  </si>
  <si>
    <t>klare Botschaften und Timing</t>
  </si>
  <si>
    <t>Kommunikationsplan</t>
  </si>
  <si>
    <t>Bei Bedarf</t>
  </si>
  <si>
    <t>Externe Beteiligte</t>
  </si>
  <si>
    <t>frühe Information über Aufgaben</t>
  </si>
  <si>
    <t>Spezialwissen</t>
  </si>
  <si>
    <t>Risikostufe</t>
  </si>
  <si>
    <t>Verantwortliche Rolle</t>
  </si>
  <si>
    <t>Bewertung</t>
  </si>
  <si>
    <t>sehr schwach / kaum erfüllt</t>
  </si>
  <si>
    <t>schwach / nur teilweise erfüllt</t>
  </si>
  <si>
    <t>solide / ausreichend erfüllt</t>
  </si>
  <si>
    <t>Kritisch</t>
  </si>
  <si>
    <t>gut / überwiegend erfüllt</t>
  </si>
  <si>
    <t>Abgebrochen</t>
  </si>
  <si>
    <t>sehr gut / vollständig erfüllt</t>
  </si>
  <si>
    <t>Geschäftsführung</t>
  </si>
  <si>
    <t>Hinweis: Diese Listen steuern die Dropdown-Felder in den anderen Blättern. Sie können die Beispielwerte bei Bedarf anpassen.</t>
  </si>
  <si>
    <t>ene 26</t>
  </si>
  <si>
    <t>feb 26</t>
  </si>
  <si>
    <t>mar 26</t>
  </si>
  <si>
    <t>abr 26</t>
  </si>
  <si>
    <t>may 26</t>
  </si>
  <si>
    <t>jun 26</t>
  </si>
  <si>
    <t>jul 26</t>
  </si>
  <si>
    <t>ago 26</t>
  </si>
  <si>
    <t>sep 26</t>
  </si>
  <si>
    <t>oct 26</t>
  </si>
  <si>
    <t>nov 26</t>
  </si>
  <si>
    <t>dic 26</t>
  </si>
  <si>
    <t>Konzept Vorlage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</si>
</sst>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\ &quot;€&quot;"/>
    <numFmt numFmtId="166" formatCode="0.0"/>
    <numFmt numFmtId="167" formatCode="mmm\ yy"/>
  </numFmts>
  <fonts count="8" x14ac:knownFonts="1">
    <font>
      <sz val="11"/>
      <name val="Carlito"/>
    </font>
    <font>
      <sz val="10"/>
      <color rgb="FF1F2937"/>
      <name val="Aptos"/>
    </font>
    <font>
      <b/>
      <sz val="18"/>
      <color rgb="FFFFFFFF"/>
      <name val="Aptos"/>
    </font>
    <font>
      <i/>
      <sz val="10"/>
      <color rgb="FF00484E"/>
      <name val="Aptos"/>
    </font>
    <font>
      <b/>
      <sz val="10"/>
      <color rgb="FF00484E"/>
      <name val="Aptos"/>
    </font>
    <font>
      <b/>
      <sz val="10"/>
      <color rgb="FFFFFFFF"/>
      <name val="Aptos"/>
    </font>
    <font>
      <b/>
      <sz val="15"/>
      <color rgb="FF00484E"/>
      <name val="Aptos"/>
    </font>
    <font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00484E"/>
      </patternFill>
    </fill>
    <fill>
      <patternFill patternType="solid">
        <fgColor rgb="FFCFE8E5"/>
      </patternFill>
    </fill>
    <fill>
      <patternFill patternType="solid">
        <fgColor rgb="FFE6F3F1"/>
      </patternFill>
    </fill>
    <fill>
      <patternFill patternType="solid">
        <fgColor rgb="FFFFFDF5"/>
      </patternFill>
    </fill>
    <fill>
      <patternFill patternType="solid">
        <fgColor rgb="FFF4FAF9"/>
      </patternFill>
    </fill>
    <fill>
      <patternFill patternType="solid">
        <fgColor rgb="FF05394B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1" applyFont="1" applyAlignment="1">
      <alignment wrapText="1"/>
    </xf>
    <xf numFmtId="0" fontId="1" fillId="0" borderId="0" xfId="1" applyFont="1"/>
    <xf numFmtId="0" fontId="1" fillId="6" borderId="0" xfId="1" applyFont="1" applyFill="1" applyAlignment="1">
      <alignment vertical="center" wrapText="1"/>
    </xf>
    <xf numFmtId="0" fontId="1" fillId="0" borderId="0" xfId="1" applyFont="1" applyAlignment="1">
      <alignment vertical="top" wrapText="1"/>
    </xf>
    <xf numFmtId="164" fontId="1" fillId="0" borderId="0" xfId="1" applyNumberFormat="1" applyFont="1" applyAlignment="1">
      <alignment vertical="top" wrapText="1"/>
    </xf>
    <xf numFmtId="9" fontId="1" fillId="0" borderId="0" xfId="1" applyNumberFormat="1" applyFont="1" applyAlignment="1">
      <alignment vertical="top" wrapText="1"/>
    </xf>
    <xf numFmtId="165" fontId="1" fillId="0" borderId="0" xfId="1" applyNumberFormat="1" applyFont="1" applyAlignment="1">
      <alignment vertical="top" wrapText="1"/>
    </xf>
    <xf numFmtId="165" fontId="1" fillId="6" borderId="0" xfId="1" applyNumberFormat="1" applyFont="1" applyFill="1" applyAlignment="1">
      <alignment vertical="center" wrapText="1"/>
    </xf>
    <xf numFmtId="9" fontId="1" fillId="6" borderId="0" xfId="1" applyNumberFormat="1" applyFont="1" applyFill="1" applyAlignment="1">
      <alignment vertical="center" wrapText="1"/>
    </xf>
    <xf numFmtId="0" fontId="4" fillId="4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167" fontId="5" fillId="2" borderId="0" xfId="1" applyNumberFormat="1" applyFont="1" applyFill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165" fontId="5" fillId="2" borderId="0" xfId="1" applyNumberFormat="1" applyFont="1" applyFill="1" applyAlignment="1">
      <alignment horizontal="center" vertical="center" wrapText="1"/>
    </xf>
    <xf numFmtId="0" fontId="1" fillId="5" borderId="0" xfId="1" applyFont="1" applyFill="1" applyAlignment="1">
      <alignment vertical="top" wrapText="1"/>
    </xf>
    <xf numFmtId="164" fontId="1" fillId="5" borderId="0" xfId="1" applyNumberFormat="1" applyFont="1" applyFill="1" applyAlignment="1">
      <alignment vertical="top" wrapText="1"/>
    </xf>
    <xf numFmtId="164" fontId="1" fillId="6" borderId="0" xfId="1" applyNumberFormat="1" applyFont="1" applyFill="1" applyAlignment="1">
      <alignment vertical="center" wrapText="1"/>
    </xf>
    <xf numFmtId="0" fontId="1" fillId="6" borderId="0" xfId="1" applyFont="1" applyFill="1" applyAlignment="1">
      <alignment vertical="center" wrapText="1"/>
    </xf>
    <xf numFmtId="0" fontId="4" fillId="4" borderId="0" xfId="1" applyFont="1" applyFill="1" applyAlignment="1">
      <alignment horizontal="left" vertical="center" wrapText="1"/>
    </xf>
    <xf numFmtId="166" fontId="6" fillId="6" borderId="0" xfId="1" applyNumberFormat="1" applyFont="1" applyFill="1" applyAlignment="1">
      <alignment horizontal="center" vertical="center"/>
    </xf>
    <xf numFmtId="0" fontId="6" fillId="6" borderId="0" xfId="1" applyFont="1" applyFill="1" applyAlignment="1">
      <alignment horizontal="center" vertical="center"/>
    </xf>
    <xf numFmtId="9" fontId="6" fillId="6" borderId="0" xfId="1" applyNumberFormat="1" applyFont="1" applyFill="1" applyAlignment="1">
      <alignment horizontal="center" vertical="center"/>
    </xf>
    <xf numFmtId="165" fontId="6" fillId="6" borderId="0" xfId="1" applyNumberFormat="1" applyFont="1" applyFill="1" applyAlignment="1">
      <alignment horizontal="center" vertical="center"/>
    </xf>
    <xf numFmtId="0" fontId="3" fillId="3" borderId="0" xfId="1" applyFont="1" applyFill="1" applyAlignment="1">
      <alignment horizontal="left" vertical="center" wrapText="1"/>
    </xf>
    <xf numFmtId="0" fontId="5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0" fontId="1" fillId="0" borderId="0" xfId="1" applyFont="1"/>
    <xf numFmtId="0" fontId="2" fillId="7" borderId="0" xfId="1" applyFont="1" applyFill="1" applyAlignment="1">
      <alignment horizontal="left" vertical="center" wrapText="1"/>
    </xf>
  </cellXfs>
  <cellStyles count="2">
    <cellStyle name="Normal" xfId="1" xr:uid="{00000000-0005-0000-0000-000000000000}"/>
    <cellStyle name="Standard" xfId="0" builtinId="0"/>
  </cellStyles>
  <dxfs count="12">
    <dxf>
      <font>
        <color rgb="FF14532D"/>
      </font>
      <fill>
        <patternFill patternType="solid">
          <bgColor rgb="FFDDF7E8"/>
        </patternFill>
      </fill>
    </dxf>
    <dxf>
      <font>
        <color rgb="FF991B1B"/>
      </font>
      <fill>
        <patternFill patternType="solid">
          <bgColor rgb="FFFDE2E2"/>
        </patternFill>
      </fill>
    </dxf>
    <dxf>
      <font>
        <color rgb="FF00484E"/>
      </font>
      <fill>
        <patternFill patternType="solid">
          <bgColor rgb="FFCFE8E5"/>
        </patternFill>
      </fill>
    </dxf>
    <dxf>
      <fill>
        <patternFill patternType="solid">
          <bgColor rgb="FFFFF4CE"/>
        </patternFill>
      </fill>
    </dxf>
    <dxf>
      <fill>
        <patternFill patternType="solid">
          <bgColor rgb="FFFDE2E2"/>
        </patternFill>
      </fill>
    </dxf>
    <dxf>
      <font>
        <b/>
        <color rgb="FFFFFFFF"/>
      </font>
      <fill>
        <patternFill patternType="solid">
          <bgColor rgb="FF991B1B"/>
        </patternFill>
      </fill>
    </dxf>
    <dxf>
      <font>
        <color rgb="FF14532D"/>
      </font>
      <fill>
        <patternFill patternType="solid">
          <bgColor rgb="FFDDF7E8"/>
        </patternFill>
      </fill>
    </dxf>
    <dxf>
      <font>
        <color rgb="FF991B1B"/>
      </font>
      <fill>
        <patternFill patternType="solid">
          <bgColor rgb="FFFDE2E2"/>
        </patternFill>
      </fill>
    </dxf>
    <dxf>
      <fill>
        <patternFill patternType="solid">
          <bgColor rgb="FFFDE2E2"/>
        </patternFill>
      </fill>
    </dxf>
    <dxf>
      <fill>
        <patternFill patternType="solid">
          <bgColor rgb="FFE0E7FF"/>
        </patternFill>
      </fill>
    </dxf>
    <dxf>
      <fill>
        <patternFill patternType="solid">
          <bgColor rgb="FFFFF4CE"/>
        </patternFill>
      </fill>
    </dxf>
    <dxf>
      <fill>
        <patternFill patternType="solid">
          <bgColor rgb="FFDDF7E8"/>
        </patternFill>
      </fill>
    </dxf>
  </dxfs>
  <tableStyles count="0" defaultTableStyle="TableStyleMedium2" defaultPivotStyle="PivotStyleLight16"/>
  <colors>
    <mruColors>
      <color rgb="FF05394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Budget</c:v>
          </c:tx>
          <c:invertIfNegative val="1"/>
          <c:cat>
            <c:strRef>
              <c:f>Budget!$D$5:$O$5</c:f>
              <c:strCache>
                <c:ptCount val="12"/>
                <c:pt idx="0">
                  <c:v>ene 26</c:v>
                </c:pt>
                <c:pt idx="1">
                  <c:v>feb 26</c:v>
                </c:pt>
                <c:pt idx="2">
                  <c:v>mar 26</c:v>
                </c:pt>
                <c:pt idx="3">
                  <c:v>abr 26</c:v>
                </c:pt>
                <c:pt idx="4">
                  <c:v>may 26</c:v>
                </c:pt>
                <c:pt idx="5">
                  <c:v>jun 26</c:v>
                </c:pt>
                <c:pt idx="6">
                  <c:v>jul 26</c:v>
                </c:pt>
                <c:pt idx="7">
                  <c:v>ago 26</c:v>
                </c:pt>
                <c:pt idx="8">
                  <c:v>sep 26</c:v>
                </c:pt>
                <c:pt idx="9">
                  <c:v>oct 26</c:v>
                </c:pt>
                <c:pt idx="10">
                  <c:v>nov 26</c:v>
                </c:pt>
                <c:pt idx="11">
                  <c:v>dic 26</c:v>
                </c:pt>
              </c:strCache>
            </c:strRef>
          </c:cat>
          <c:val>
            <c:numRef>
              <c:f>Budget!$D$14:$O$14</c:f>
              <c:numCache>
                <c:formatCode>#,##0\ "€"</c:formatCode>
                <c:ptCount val="12"/>
                <c:pt idx="0">
                  <c:v>850</c:v>
                </c:pt>
                <c:pt idx="1">
                  <c:v>950</c:v>
                </c:pt>
                <c:pt idx="2">
                  <c:v>2000</c:v>
                </c:pt>
                <c:pt idx="3">
                  <c:v>2400</c:v>
                </c:pt>
                <c:pt idx="4">
                  <c:v>2600</c:v>
                </c:pt>
                <c:pt idx="5">
                  <c:v>1900</c:v>
                </c:pt>
                <c:pt idx="6">
                  <c:v>1650</c:v>
                </c:pt>
                <c:pt idx="7">
                  <c:v>1450</c:v>
                </c:pt>
                <c:pt idx="8">
                  <c:v>900</c:v>
                </c:pt>
                <c:pt idx="9">
                  <c:v>500</c:v>
                </c:pt>
                <c:pt idx="10">
                  <c:v>350</c:v>
                </c:pt>
                <c:pt idx="1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C7-4180-9A25-FD5E1C5A1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\ &quot;€&quot;" sourceLinked="1"/>
        <c:majorTickMark val="none"/>
        <c:minorTickMark val="none"/>
        <c:tickLblPos val="nextTo"/>
        <c:crossAx val="48650112"/>
        <c:crosses val="autoZero"/>
        <c:crossBetween val="between"/>
      </c:valAx>
      <c:spPr>
        <a:solidFill>
          <a:srgbClr val="FFFFCC"/>
        </a:solidFill>
      </c:spPr>
    </c:plotArea>
    <c:legend>
      <c:legendPos val="b"/>
      <c:overlay val="0"/>
    </c:legend>
    <c:plotVisOnly val="1"/>
    <c:dispBlanksAs val="zero"/>
    <c:showDLblsOverMax val="1"/>
  </c:chart>
  <c:spPr>
    <a:solidFill>
      <a:srgbClr val="FFFFCC"/>
    </a:solidFill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0</xdr:rowOff>
    </xdr:from>
    <xdr:to>
      <xdr:col>19</xdr:col>
      <xdr:colOff>0</xdr:colOff>
      <xdr:row>35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Planung" displayName="tblPlanung" ref="A5:AB23">
  <tableColumns count="28">
    <tableColumn id="1" xr3:uid="{00000000-0010-0000-0000-000001000000}" name="ID"/>
    <tableColumn id="2" xr3:uid="{00000000-0010-0000-0000-000002000000}" name="Phase"/>
    <tableColumn id="3" xr3:uid="{00000000-0010-0000-0000-000003000000}" name="Arbeitspaket / Maßnahme"/>
    <tableColumn id="4" xr3:uid="{00000000-0010-0000-0000-000004000000}" name="Zielbezug"/>
    <tableColumn id="5" xr3:uid="{00000000-0010-0000-0000-000005000000}" name="Verantwortlich"/>
    <tableColumn id="6" xr3:uid="{00000000-0010-0000-0000-000006000000}" name="Priorität"/>
    <tableColumn id="7" xr3:uid="{00000000-0010-0000-0000-000007000000}" name="Status"/>
    <tableColumn id="8" xr3:uid="{00000000-0010-0000-0000-000008000000}" name="Start"/>
    <tableColumn id="9" xr3:uid="{00000000-0010-0000-0000-000009000000}" name="Ende"/>
    <tableColumn id="10" xr3:uid="{00000000-0010-0000-0000-00000A000000}" name="Dauer Tage"/>
    <tableColumn id="11" xr3:uid="{00000000-0010-0000-0000-00000B000000}" name="Fortschritt"/>
    <tableColumn id="12" xr3:uid="{00000000-0010-0000-0000-00000C000000}" name="Budget geplant"/>
    <tableColumn id="13" xr3:uid="{00000000-0010-0000-0000-00000D000000}" name="Ist-Kosten"/>
    <tableColumn id="14" xr3:uid="{00000000-0010-0000-0000-00000E000000}" name="Budgetreserve"/>
    <tableColumn id="15" xr3:uid="{00000000-0010-0000-0000-00000F000000}" name="Risiko"/>
    <tableColumn id="16" xr3:uid="{00000000-0010-0000-0000-000010000000}" name="Nächster Schritt"/>
    <tableColumn id="17" xr3:uid="{00000000-0010-0000-0000-000011000000}" name="ene 26"/>
    <tableColumn id="18" xr3:uid="{00000000-0010-0000-0000-000012000000}" name="feb 26"/>
    <tableColumn id="19" xr3:uid="{00000000-0010-0000-0000-000013000000}" name="mar 26"/>
    <tableColumn id="20" xr3:uid="{00000000-0010-0000-0000-000014000000}" name="abr 26"/>
    <tableColumn id="21" xr3:uid="{00000000-0010-0000-0000-000015000000}" name="may 26"/>
    <tableColumn id="22" xr3:uid="{00000000-0010-0000-0000-000016000000}" name="jun 26"/>
    <tableColumn id="23" xr3:uid="{00000000-0010-0000-0000-000017000000}" name="jul 26"/>
    <tableColumn id="24" xr3:uid="{00000000-0010-0000-0000-000018000000}" name="ago 26"/>
    <tableColumn id="25" xr3:uid="{00000000-0010-0000-0000-000019000000}" name="sep 26"/>
    <tableColumn id="26" xr3:uid="{00000000-0010-0000-0000-00001A000000}" name="oct 26"/>
    <tableColumn id="27" xr3:uid="{00000000-0010-0000-0000-00001B000000}" name="nov 26"/>
    <tableColumn id="28" xr3:uid="{00000000-0010-0000-0000-00001C000000}" name="dic 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blBudget" displayName="tblBudget" ref="A5:S14">
  <tableColumns count="19">
    <tableColumn id="1" xr3:uid="{00000000-0010-0000-0100-000001000000}" name="Kategorie"/>
    <tableColumn id="2" xr3:uid="{00000000-0010-0000-0100-000002000000}" name="Beschreibung"/>
    <tableColumn id="3" xr3:uid="{00000000-0010-0000-0100-000003000000}" name="Verantwortlich"/>
    <tableColumn id="4" xr3:uid="{00000000-0010-0000-0100-000004000000}" name="ene 26"/>
    <tableColumn id="5" xr3:uid="{00000000-0010-0000-0100-000005000000}" name="feb 26"/>
    <tableColumn id="6" xr3:uid="{00000000-0010-0000-0100-000006000000}" name="mar 26"/>
    <tableColumn id="7" xr3:uid="{00000000-0010-0000-0100-000007000000}" name="abr 26"/>
    <tableColumn id="8" xr3:uid="{00000000-0010-0000-0100-000008000000}" name="may 26"/>
    <tableColumn id="9" xr3:uid="{00000000-0010-0000-0100-000009000000}" name="jun 26"/>
    <tableColumn id="10" xr3:uid="{00000000-0010-0000-0100-00000A000000}" name="jul 26"/>
    <tableColumn id="11" xr3:uid="{00000000-0010-0000-0100-00000B000000}" name="ago 26"/>
    <tableColumn id="12" xr3:uid="{00000000-0010-0000-0100-00000C000000}" name="sep 26"/>
    <tableColumn id="13" xr3:uid="{00000000-0010-0000-0100-00000D000000}" name="oct 26"/>
    <tableColumn id="14" xr3:uid="{00000000-0010-0000-0100-00000E000000}" name="nov 26"/>
    <tableColumn id="15" xr3:uid="{00000000-0010-0000-0100-00000F000000}" name="dic 26"/>
    <tableColumn id="16" xr3:uid="{00000000-0010-0000-0100-000010000000}" name="Gesamt geplant"/>
    <tableColumn id="17" xr3:uid="{00000000-0010-0000-0100-000011000000}" name="Ist-Kosten"/>
    <tableColumn id="18" xr3:uid="{00000000-0010-0000-0100-000012000000}" name="Budgetreserve"/>
    <tableColumn id="19" xr3:uid="{00000000-0010-0000-0100-000013000000}" name="Kommentar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blBewertung" displayName="tblBewertung" ref="A5:E11">
  <tableColumns count="5">
    <tableColumn id="1" xr3:uid="{00000000-0010-0000-0200-000001000000}" name="Kriterium"/>
    <tableColumn id="2" xr3:uid="{00000000-0010-0000-0200-000002000000}" name="Gewicht"/>
    <tableColumn id="3" xr3:uid="{00000000-0010-0000-0200-000003000000}" name="Bewertung 1-5"/>
    <tableColumn id="4" xr3:uid="{00000000-0010-0000-0200-000004000000}" name="Gewichtete Punkte"/>
    <tableColumn id="5" xr3:uid="{00000000-0010-0000-0200-000005000000}" name="Begründung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blRisiken" displayName="tblRisiken" ref="A19:H27">
  <tableColumns count="8">
    <tableColumn id="1" xr3:uid="{00000000-0010-0000-0300-000001000000}" name="Risiko"/>
    <tableColumn id="2" xr3:uid="{00000000-0010-0000-0300-000002000000}" name="Ursache"/>
    <tableColumn id="3" xr3:uid="{00000000-0010-0000-0300-000003000000}" name="Eintritt 1-5"/>
    <tableColumn id="4" xr3:uid="{00000000-0010-0000-0300-000004000000}" name="Auswirkung 1-5"/>
    <tableColumn id="5" xr3:uid="{00000000-0010-0000-0300-000005000000}" name="Score"/>
    <tableColumn id="6" xr3:uid="{00000000-0010-0000-0300-000006000000}" name="Gegenmaßnahme"/>
    <tableColumn id="7" xr3:uid="{00000000-0010-0000-0300-000007000000}" name="Eigentümer"/>
    <tableColumn id="8" xr3:uid="{00000000-0010-0000-0300-000008000000}" name="Status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blStakeholder" displayName="tblStakeholder" ref="A31:G36">
  <tableColumns count="7">
    <tableColumn id="1" xr3:uid="{00000000-0010-0000-0400-000001000000}" name="Stakeholder"/>
    <tableColumn id="2" xr3:uid="{00000000-0010-0000-0400-000002000000}" name="Interesse"/>
    <tableColumn id="3" xr3:uid="{00000000-0010-0000-0400-000003000000}" name="Einfluss"/>
    <tableColumn id="4" xr3:uid="{00000000-0010-0000-0400-000004000000}" name="Erwartung / Bedarf"/>
    <tableColumn id="5" xr3:uid="{00000000-0010-0000-0400-000005000000}" name="Beitrag"/>
    <tableColumn id="6" xr3:uid="{00000000-0010-0000-0400-000006000000}" name="Kommunikationsrhythmus"/>
    <tableColumn id="7" xr3:uid="{00000000-0010-0000-0400-000007000000}" name="Statu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0"/>
  <sheetViews>
    <sheetView tabSelected="1" workbookViewId="0">
      <selection activeCell="D11" sqref="D11:F13"/>
    </sheetView>
  </sheetViews>
  <sheetFormatPr baseColWidth="10" defaultColWidth="9" defaultRowHeight="15" x14ac:dyDescent="0.25"/>
  <cols>
    <col min="1" max="12" width="16" customWidth="1"/>
  </cols>
  <sheetData>
    <row r="1" spans="1:28" ht="27.95" customHeight="1" x14ac:dyDescent="0.25">
      <c r="A1" s="28" t="s">
        <v>238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27" x14ac:dyDescent="0.25">
      <c r="A4" s="10" t="s">
        <v>1</v>
      </c>
      <c r="B4" s="15" t="s">
        <v>2</v>
      </c>
      <c r="C4" s="15"/>
      <c r="D4" s="10" t="s">
        <v>3</v>
      </c>
      <c r="E4" s="15" t="s">
        <v>4</v>
      </c>
      <c r="F4" s="15"/>
      <c r="G4" s="10" t="s">
        <v>5</v>
      </c>
      <c r="H4" s="15">
        <v>2026</v>
      </c>
      <c r="I4" s="15"/>
      <c r="J4" s="10" t="s">
        <v>6</v>
      </c>
      <c r="K4" s="17" t="s">
        <v>7</v>
      </c>
      <c r="L4" s="18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7" x14ac:dyDescent="0.25">
      <c r="A5" s="10" t="s">
        <v>8</v>
      </c>
      <c r="B5" s="15" t="s">
        <v>9</v>
      </c>
      <c r="C5" s="15"/>
      <c r="D5" s="10" t="s">
        <v>10</v>
      </c>
      <c r="E5" s="15" t="s">
        <v>11</v>
      </c>
      <c r="F5" s="15"/>
      <c r="G5" s="10" t="s">
        <v>12</v>
      </c>
      <c r="H5" s="16" t="s">
        <v>13</v>
      </c>
      <c r="I5" s="15"/>
      <c r="J5" s="10" t="s">
        <v>14</v>
      </c>
      <c r="K5" s="18" t="str">
        <f>IF(AND(A8&gt;=0.7,G8&gt;=0,K8&lt;=9,I8&gt;=0.6),"Freigabe empfohlen",IF(AND(A8&gt;=0.7,G8&gt;=0,K8&lt;=9),"Vorbereitung fortsetzen","Überarbeitung nötig"))</f>
        <v>Vorbereitung fortsetzen</v>
      </c>
      <c r="L5" s="18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25" t="s">
        <v>15</v>
      </c>
      <c r="B7" s="25"/>
      <c r="C7" s="25" t="s">
        <v>16</v>
      </c>
      <c r="D7" s="25"/>
      <c r="E7" s="25" t="s">
        <v>17</v>
      </c>
      <c r="F7" s="25"/>
      <c r="G7" s="25" t="s">
        <v>18</v>
      </c>
      <c r="H7" s="25"/>
      <c r="I7" s="25" t="s">
        <v>19</v>
      </c>
      <c r="J7" s="25"/>
      <c r="K7" s="25" t="s">
        <v>20</v>
      </c>
      <c r="L7" s="25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30" customHeight="1" x14ac:dyDescent="0.25">
      <c r="A8" s="22">
        <f>Bewertung!D13</f>
        <v>0.74</v>
      </c>
      <c r="B8" s="21"/>
      <c r="C8" s="23">
        <f>Budget!P14</f>
        <v>15900</v>
      </c>
      <c r="D8" s="23"/>
      <c r="E8" s="23">
        <f>Budget!Q14</f>
        <v>5200</v>
      </c>
      <c r="F8" s="23"/>
      <c r="G8" s="23">
        <f>Budget!R14</f>
        <v>10700</v>
      </c>
      <c r="H8" s="23"/>
      <c r="I8" s="22">
        <f>AVERAGEIF(Planung!G6:G23,"&lt;&gt;Abgebrochen",Planung!K6:K23)</f>
        <v>0.43333333333333329</v>
      </c>
      <c r="J8" s="21"/>
      <c r="K8" s="20">
        <f>AVERAGE(Bewertung!E20:E27)</f>
        <v>8.625</v>
      </c>
      <c r="L8" s="2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19" t="s">
        <v>21</v>
      </c>
      <c r="B10" s="19"/>
      <c r="C10" s="19"/>
      <c r="D10" s="19" t="s">
        <v>22</v>
      </c>
      <c r="E10" s="19"/>
      <c r="F10" s="19"/>
      <c r="G10" s="19" t="s">
        <v>23</v>
      </c>
      <c r="H10" s="19"/>
      <c r="I10" s="19"/>
      <c r="J10" s="19" t="s">
        <v>24</v>
      </c>
      <c r="K10" s="19"/>
      <c r="L10" s="19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45.95" customHeight="1" x14ac:dyDescent="0.25">
      <c r="A11" s="15" t="s">
        <v>25</v>
      </c>
      <c r="B11" s="15"/>
      <c r="C11" s="15"/>
      <c r="D11" s="15" t="s">
        <v>26</v>
      </c>
      <c r="E11" s="15"/>
      <c r="F11" s="15"/>
      <c r="G11" s="15" t="s">
        <v>27</v>
      </c>
      <c r="H11" s="15"/>
      <c r="I11" s="15"/>
      <c r="J11" s="15" t="s">
        <v>28</v>
      </c>
      <c r="K11" s="15"/>
      <c r="L11" s="15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45.9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45.9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19" t="s">
        <v>29</v>
      </c>
      <c r="B15" s="19"/>
      <c r="C15" s="19"/>
      <c r="D15" s="19" t="s">
        <v>30</v>
      </c>
      <c r="E15" s="19"/>
      <c r="F15" s="19"/>
      <c r="G15" s="19" t="s">
        <v>31</v>
      </c>
      <c r="H15" s="19"/>
      <c r="I15" s="19"/>
      <c r="J15" s="19" t="s">
        <v>32</v>
      </c>
      <c r="K15" s="19"/>
      <c r="L15" s="19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45.95" customHeight="1" x14ac:dyDescent="0.25">
      <c r="A16" s="15" t="s">
        <v>33</v>
      </c>
      <c r="B16" s="15"/>
      <c r="C16" s="15"/>
      <c r="D16" s="15" t="s">
        <v>34</v>
      </c>
      <c r="E16" s="15"/>
      <c r="F16" s="15"/>
      <c r="G16" s="15" t="s">
        <v>35</v>
      </c>
      <c r="H16" s="15"/>
      <c r="I16" s="15"/>
      <c r="J16" s="15" t="s">
        <v>36</v>
      </c>
      <c r="K16" s="15"/>
      <c r="L16" s="1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45.9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45.95" customHeight="1" x14ac:dyDescent="0.25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19" t="s">
        <v>37</v>
      </c>
      <c r="B20" s="19"/>
      <c r="C20" s="19"/>
      <c r="D20" s="19" t="s">
        <v>38</v>
      </c>
      <c r="E20" s="19"/>
      <c r="F20" s="19"/>
      <c r="G20" s="19" t="s">
        <v>39</v>
      </c>
      <c r="H20" s="19"/>
      <c r="I20" s="19"/>
      <c r="J20" s="19" t="s">
        <v>40</v>
      </c>
      <c r="K20" s="19"/>
      <c r="L20" s="19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45.95" customHeight="1" x14ac:dyDescent="0.25">
      <c r="A21" s="15" t="s">
        <v>41</v>
      </c>
      <c r="B21" s="15"/>
      <c r="C21" s="15"/>
      <c r="D21" s="15" t="s">
        <v>42</v>
      </c>
      <c r="E21" s="15"/>
      <c r="F21" s="15"/>
      <c r="G21" s="15" t="s">
        <v>43</v>
      </c>
      <c r="H21" s="15"/>
      <c r="I21" s="15"/>
      <c r="J21" s="15" t="s">
        <v>44</v>
      </c>
      <c r="K21" s="15"/>
      <c r="L21" s="15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45.95" customHeight="1" x14ac:dyDescent="0.25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45.9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</sheetData>
  <mergeCells count="46">
    <mergeCell ref="A1:L1"/>
    <mergeCell ref="A2:L2"/>
    <mergeCell ref="A7:B7"/>
    <mergeCell ref="C7:D7"/>
    <mergeCell ref="E7:F7"/>
    <mergeCell ref="G7:H7"/>
    <mergeCell ref="I7:J7"/>
    <mergeCell ref="K7:L7"/>
    <mergeCell ref="A20:C20"/>
    <mergeCell ref="D20:F20"/>
    <mergeCell ref="G20:I20"/>
    <mergeCell ref="J20:L20"/>
    <mergeCell ref="K8:L8"/>
    <mergeCell ref="A10:C10"/>
    <mergeCell ref="D10:F10"/>
    <mergeCell ref="G10:I10"/>
    <mergeCell ref="J10:L10"/>
    <mergeCell ref="A8:B8"/>
    <mergeCell ref="C8:D8"/>
    <mergeCell ref="E8:F8"/>
    <mergeCell ref="G8:H8"/>
    <mergeCell ref="I8:J8"/>
    <mergeCell ref="A16:C18"/>
    <mergeCell ref="D16:F18"/>
    <mergeCell ref="G16:I18"/>
    <mergeCell ref="J16:L18"/>
    <mergeCell ref="A15:C15"/>
    <mergeCell ref="D15:F15"/>
    <mergeCell ref="G15:I15"/>
    <mergeCell ref="J15:L15"/>
    <mergeCell ref="A21:C23"/>
    <mergeCell ref="D21:F23"/>
    <mergeCell ref="G21:I23"/>
    <mergeCell ref="J21:L23"/>
    <mergeCell ref="B4:C4"/>
    <mergeCell ref="B5:C5"/>
    <mergeCell ref="E4:F4"/>
    <mergeCell ref="E5:F5"/>
    <mergeCell ref="H4:I4"/>
    <mergeCell ref="H5:I5"/>
    <mergeCell ref="K4:L4"/>
    <mergeCell ref="K5:L5"/>
    <mergeCell ref="A11:C13"/>
    <mergeCell ref="D11:F13"/>
    <mergeCell ref="G11:I13"/>
    <mergeCell ref="J11:L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60"/>
  <sheetViews>
    <sheetView workbookViewId="0">
      <selection sqref="A1:AB1"/>
    </sheetView>
  </sheetViews>
  <sheetFormatPr baseColWidth="10" defaultColWidth="9" defaultRowHeight="15" x14ac:dyDescent="0.25"/>
  <cols>
    <col min="1" max="1" width="7" customWidth="1"/>
    <col min="2" max="2" width="14" customWidth="1"/>
    <col min="3" max="3" width="30" customWidth="1"/>
    <col min="4" max="5" width="18" customWidth="1"/>
    <col min="6" max="6" width="12" customWidth="1"/>
    <col min="7" max="7" width="13" customWidth="1"/>
    <col min="8" max="9" width="12" customWidth="1"/>
    <col min="10" max="10" width="11" customWidth="1"/>
    <col min="11" max="11" width="12" customWidth="1"/>
    <col min="12" max="12" width="15" customWidth="1"/>
    <col min="13" max="13" width="13" customWidth="1"/>
    <col min="14" max="14" width="14" customWidth="1"/>
    <col min="15" max="15" width="12" customWidth="1"/>
    <col min="16" max="16" width="28" customWidth="1"/>
    <col min="17" max="28" width="9" customWidth="1"/>
  </cols>
  <sheetData>
    <row r="1" spans="1:28" ht="24" x14ac:dyDescent="0.25">
      <c r="A1" s="26" t="s">
        <v>45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</row>
    <row r="2" spans="1:28" x14ac:dyDescent="0.25">
      <c r="A2" s="24" t="s">
        <v>46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11" t="s">
        <v>47</v>
      </c>
      <c r="B5" s="11" t="s">
        <v>48</v>
      </c>
      <c r="C5" s="11" t="s">
        <v>49</v>
      </c>
      <c r="D5" s="11" t="s">
        <v>50</v>
      </c>
      <c r="E5" s="11" t="s">
        <v>8</v>
      </c>
      <c r="F5" s="11" t="s">
        <v>51</v>
      </c>
      <c r="G5" s="11" t="s">
        <v>10</v>
      </c>
      <c r="H5" s="11" t="s">
        <v>52</v>
      </c>
      <c r="I5" s="11" t="s">
        <v>53</v>
      </c>
      <c r="J5" s="11" t="s">
        <v>54</v>
      </c>
      <c r="K5" s="11" t="s">
        <v>19</v>
      </c>
      <c r="L5" s="11" t="s">
        <v>55</v>
      </c>
      <c r="M5" s="11" t="s">
        <v>17</v>
      </c>
      <c r="N5" s="11" t="s">
        <v>18</v>
      </c>
      <c r="O5" s="11" t="s">
        <v>56</v>
      </c>
      <c r="P5" s="11" t="s">
        <v>57</v>
      </c>
      <c r="Q5" s="12" t="s">
        <v>226</v>
      </c>
      <c r="R5" s="12" t="s">
        <v>227</v>
      </c>
      <c r="S5" s="12" t="s">
        <v>228</v>
      </c>
      <c r="T5" s="12" t="s">
        <v>229</v>
      </c>
      <c r="U5" s="12" t="s">
        <v>230</v>
      </c>
      <c r="V5" s="12" t="s">
        <v>231</v>
      </c>
      <c r="W5" s="12" t="s">
        <v>232</v>
      </c>
      <c r="X5" s="12" t="s">
        <v>233</v>
      </c>
      <c r="Y5" s="12" t="s">
        <v>234</v>
      </c>
      <c r="Z5" s="12" t="s">
        <v>235</v>
      </c>
      <c r="AA5" s="12" t="s">
        <v>236</v>
      </c>
      <c r="AB5" s="12" t="s">
        <v>237</v>
      </c>
    </row>
    <row r="6" spans="1:28" ht="27" x14ac:dyDescent="0.25">
      <c r="A6" s="4">
        <v>1</v>
      </c>
      <c r="B6" s="4" t="s">
        <v>58</v>
      </c>
      <c r="C6" s="4" t="s">
        <v>59</v>
      </c>
      <c r="D6" s="4" t="s">
        <v>60</v>
      </c>
      <c r="E6" s="4" t="s">
        <v>9</v>
      </c>
      <c r="F6" s="4" t="s">
        <v>61</v>
      </c>
      <c r="G6" s="4" t="s">
        <v>62</v>
      </c>
      <c r="H6" s="5">
        <v>46030</v>
      </c>
      <c r="I6" s="5">
        <v>46045</v>
      </c>
      <c r="J6" s="4">
        <f t="shared" ref="J6:J23" si="0">IF(OR(H6="",I6=""),"",I6-H6+1)</f>
        <v>16</v>
      </c>
      <c r="K6" s="6">
        <v>1</v>
      </c>
      <c r="L6" s="7">
        <v>1200</v>
      </c>
      <c r="M6" s="7">
        <v>1100</v>
      </c>
      <c r="N6" s="7">
        <f t="shared" ref="N6:N23" si="1">IF($L6="","",$L6-N($M6))</f>
        <v>100</v>
      </c>
      <c r="O6" s="4" t="s">
        <v>63</v>
      </c>
      <c r="P6" s="4" t="s">
        <v>64</v>
      </c>
      <c r="Q6" s="13" t="str">
        <f t="shared" ref="Q6:AB15" si="2">IF(AND($H6&lt;&gt;"",$I6&lt;&gt;"",$H6&lt;=EOMONTH(Q$5,0),$I6&gt;=Q$5),"■","")</f>
        <v/>
      </c>
      <c r="R6" s="13" t="str">
        <f t="shared" si="2"/>
        <v/>
      </c>
      <c r="S6" s="13" t="str">
        <f t="shared" si="2"/>
        <v/>
      </c>
      <c r="T6" s="13" t="str">
        <f t="shared" si="2"/>
        <v/>
      </c>
      <c r="U6" s="13" t="str">
        <f t="shared" si="2"/>
        <v/>
      </c>
      <c r="V6" s="13" t="str">
        <f t="shared" si="2"/>
        <v/>
      </c>
      <c r="W6" s="13" t="str">
        <f t="shared" si="2"/>
        <v/>
      </c>
      <c r="X6" s="13" t="str">
        <f t="shared" si="2"/>
        <v/>
      </c>
      <c r="Y6" s="13" t="str">
        <f t="shared" si="2"/>
        <v/>
      </c>
      <c r="Z6" s="13" t="str">
        <f t="shared" si="2"/>
        <v/>
      </c>
      <c r="AA6" s="13" t="str">
        <f t="shared" si="2"/>
        <v/>
      </c>
      <c r="AB6" s="13" t="str">
        <f t="shared" si="2"/>
        <v/>
      </c>
    </row>
    <row r="7" spans="1:28" x14ac:dyDescent="0.25">
      <c r="A7" s="4">
        <v>2</v>
      </c>
      <c r="B7" s="4" t="s">
        <v>58</v>
      </c>
      <c r="C7" s="4" t="s">
        <v>65</v>
      </c>
      <c r="D7" s="4" t="s">
        <v>24</v>
      </c>
      <c r="E7" s="4" t="s">
        <v>66</v>
      </c>
      <c r="F7" s="4" t="s">
        <v>61</v>
      </c>
      <c r="G7" s="4" t="s">
        <v>62</v>
      </c>
      <c r="H7" s="5">
        <v>46037</v>
      </c>
      <c r="I7" s="5">
        <v>46058</v>
      </c>
      <c r="J7" s="4">
        <f t="shared" si="0"/>
        <v>22</v>
      </c>
      <c r="K7" s="6">
        <v>1</v>
      </c>
      <c r="L7" s="7">
        <v>900</v>
      </c>
      <c r="M7" s="7">
        <v>850</v>
      </c>
      <c r="N7" s="7">
        <f t="shared" si="1"/>
        <v>50</v>
      </c>
      <c r="O7" s="4" t="s">
        <v>67</v>
      </c>
      <c r="P7" s="4" t="s">
        <v>68</v>
      </c>
      <c r="Q7" s="13" t="str">
        <f t="shared" si="2"/>
        <v/>
      </c>
      <c r="R7" s="13" t="str">
        <f t="shared" si="2"/>
        <v/>
      </c>
      <c r="S7" s="13" t="str">
        <f t="shared" si="2"/>
        <v/>
      </c>
      <c r="T7" s="13" t="str">
        <f t="shared" si="2"/>
        <v/>
      </c>
      <c r="U7" s="13" t="str">
        <f t="shared" si="2"/>
        <v/>
      </c>
      <c r="V7" s="13" t="str">
        <f t="shared" si="2"/>
        <v/>
      </c>
      <c r="W7" s="13" t="str">
        <f t="shared" si="2"/>
        <v/>
      </c>
      <c r="X7" s="13" t="str">
        <f t="shared" si="2"/>
        <v/>
      </c>
      <c r="Y7" s="13" t="str">
        <f t="shared" si="2"/>
        <v/>
      </c>
      <c r="Z7" s="13" t="str">
        <f t="shared" si="2"/>
        <v/>
      </c>
      <c r="AA7" s="13" t="str">
        <f t="shared" si="2"/>
        <v/>
      </c>
      <c r="AB7" s="13" t="str">
        <f t="shared" si="2"/>
        <v/>
      </c>
    </row>
    <row r="8" spans="1:28" x14ac:dyDescent="0.25">
      <c r="A8" s="4">
        <v>3</v>
      </c>
      <c r="B8" s="4" t="s">
        <v>69</v>
      </c>
      <c r="C8" s="4" t="s">
        <v>70</v>
      </c>
      <c r="D8" s="4" t="s">
        <v>23</v>
      </c>
      <c r="E8" s="4" t="s">
        <v>9</v>
      </c>
      <c r="F8" s="4" t="s">
        <v>61</v>
      </c>
      <c r="G8" s="4" t="s">
        <v>62</v>
      </c>
      <c r="H8" s="5">
        <v>46054</v>
      </c>
      <c r="I8" s="5">
        <v>46071</v>
      </c>
      <c r="J8" s="4">
        <f t="shared" si="0"/>
        <v>18</v>
      </c>
      <c r="K8" s="6">
        <v>1</v>
      </c>
      <c r="L8" s="7">
        <v>700</v>
      </c>
      <c r="M8" s="7">
        <v>650</v>
      </c>
      <c r="N8" s="7">
        <f t="shared" si="1"/>
        <v>50</v>
      </c>
      <c r="O8" s="4" t="s">
        <v>63</v>
      </c>
      <c r="P8" s="4" t="s">
        <v>71</v>
      </c>
      <c r="Q8" s="13" t="str">
        <f t="shared" si="2"/>
        <v/>
      </c>
      <c r="R8" s="13" t="str">
        <f t="shared" si="2"/>
        <v/>
      </c>
      <c r="S8" s="13" t="str">
        <f t="shared" si="2"/>
        <v/>
      </c>
      <c r="T8" s="13" t="str">
        <f t="shared" si="2"/>
        <v/>
      </c>
      <c r="U8" s="13" t="str">
        <f t="shared" si="2"/>
        <v/>
      </c>
      <c r="V8" s="13" t="str">
        <f t="shared" si="2"/>
        <v/>
      </c>
      <c r="W8" s="13" t="str">
        <f t="shared" si="2"/>
        <v/>
      </c>
      <c r="X8" s="13" t="str">
        <f t="shared" si="2"/>
        <v/>
      </c>
      <c r="Y8" s="13" t="str">
        <f t="shared" si="2"/>
        <v/>
      </c>
      <c r="Z8" s="13" t="str">
        <f t="shared" si="2"/>
        <v/>
      </c>
      <c r="AA8" s="13" t="str">
        <f t="shared" si="2"/>
        <v/>
      </c>
      <c r="AB8" s="13" t="str">
        <f t="shared" si="2"/>
        <v/>
      </c>
    </row>
    <row r="9" spans="1:28" x14ac:dyDescent="0.25">
      <c r="A9" s="4">
        <v>4</v>
      </c>
      <c r="B9" s="4" t="s">
        <v>69</v>
      </c>
      <c r="C9" s="4" t="s">
        <v>72</v>
      </c>
      <c r="D9" s="4" t="s">
        <v>29</v>
      </c>
      <c r="E9" s="4" t="s">
        <v>66</v>
      </c>
      <c r="F9" s="4" t="s">
        <v>61</v>
      </c>
      <c r="G9" s="4" t="s">
        <v>73</v>
      </c>
      <c r="H9" s="5">
        <v>46065</v>
      </c>
      <c r="I9" s="5">
        <v>46091</v>
      </c>
      <c r="J9" s="4">
        <f t="shared" si="0"/>
        <v>27</v>
      </c>
      <c r="K9" s="6">
        <v>0.75</v>
      </c>
      <c r="L9" s="7">
        <v>1500</v>
      </c>
      <c r="M9" s="7">
        <v>900</v>
      </c>
      <c r="N9" s="7">
        <f t="shared" si="1"/>
        <v>600</v>
      </c>
      <c r="O9" s="4" t="s">
        <v>67</v>
      </c>
      <c r="P9" s="4" t="s">
        <v>74</v>
      </c>
      <c r="Q9" s="13" t="str">
        <f t="shared" si="2"/>
        <v/>
      </c>
      <c r="R9" s="13" t="str">
        <f t="shared" si="2"/>
        <v/>
      </c>
      <c r="S9" s="13" t="str">
        <f t="shared" si="2"/>
        <v/>
      </c>
      <c r="T9" s="13" t="str">
        <f t="shared" si="2"/>
        <v/>
      </c>
      <c r="U9" s="13" t="str">
        <f t="shared" si="2"/>
        <v/>
      </c>
      <c r="V9" s="13" t="str">
        <f t="shared" si="2"/>
        <v/>
      </c>
      <c r="W9" s="13" t="str">
        <f t="shared" si="2"/>
        <v/>
      </c>
      <c r="X9" s="13" t="str">
        <f t="shared" si="2"/>
        <v/>
      </c>
      <c r="Y9" s="13" t="str">
        <f t="shared" si="2"/>
        <v/>
      </c>
      <c r="Z9" s="13" t="str">
        <f t="shared" si="2"/>
        <v/>
      </c>
      <c r="AA9" s="13" t="str">
        <f t="shared" si="2"/>
        <v/>
      </c>
      <c r="AB9" s="13" t="str">
        <f t="shared" si="2"/>
        <v/>
      </c>
    </row>
    <row r="10" spans="1:28" x14ac:dyDescent="0.25">
      <c r="A10" s="4">
        <v>5</v>
      </c>
      <c r="B10" s="4" t="s">
        <v>75</v>
      </c>
      <c r="C10" s="4" t="s">
        <v>76</v>
      </c>
      <c r="D10" s="4" t="s">
        <v>77</v>
      </c>
      <c r="E10" s="4" t="s">
        <v>9</v>
      </c>
      <c r="F10" s="4" t="s">
        <v>67</v>
      </c>
      <c r="G10" s="4" t="s">
        <v>73</v>
      </c>
      <c r="H10" s="5">
        <v>46082</v>
      </c>
      <c r="I10" s="5">
        <v>46109</v>
      </c>
      <c r="J10" s="4">
        <f t="shared" si="0"/>
        <v>28</v>
      </c>
      <c r="K10" s="6">
        <v>0.6</v>
      </c>
      <c r="L10" s="7">
        <v>1000</v>
      </c>
      <c r="M10" s="7">
        <v>450</v>
      </c>
      <c r="N10" s="7">
        <f t="shared" si="1"/>
        <v>550</v>
      </c>
      <c r="O10" s="4" t="s">
        <v>67</v>
      </c>
      <c r="P10" s="4" t="s">
        <v>78</v>
      </c>
      <c r="Q10" s="13" t="str">
        <f t="shared" si="2"/>
        <v/>
      </c>
      <c r="R10" s="13" t="str">
        <f t="shared" si="2"/>
        <v/>
      </c>
      <c r="S10" s="13" t="str">
        <f t="shared" si="2"/>
        <v/>
      </c>
      <c r="T10" s="13" t="str">
        <f t="shared" si="2"/>
        <v/>
      </c>
      <c r="U10" s="13" t="str">
        <f t="shared" si="2"/>
        <v/>
      </c>
      <c r="V10" s="13" t="str">
        <f t="shared" si="2"/>
        <v/>
      </c>
      <c r="W10" s="13" t="str">
        <f t="shared" si="2"/>
        <v/>
      </c>
      <c r="X10" s="13" t="str">
        <f t="shared" si="2"/>
        <v/>
      </c>
      <c r="Y10" s="13" t="str">
        <f t="shared" si="2"/>
        <v/>
      </c>
      <c r="Z10" s="13" t="str">
        <f t="shared" si="2"/>
        <v/>
      </c>
      <c r="AA10" s="13" t="str">
        <f t="shared" si="2"/>
        <v/>
      </c>
      <c r="AB10" s="13" t="str">
        <f t="shared" si="2"/>
        <v/>
      </c>
    </row>
    <row r="11" spans="1:28" x14ac:dyDescent="0.25">
      <c r="A11" s="4">
        <v>6</v>
      </c>
      <c r="B11" s="4" t="s">
        <v>75</v>
      </c>
      <c r="C11" s="4" t="s">
        <v>79</v>
      </c>
      <c r="D11" s="4" t="s">
        <v>80</v>
      </c>
      <c r="E11" s="4" t="s">
        <v>81</v>
      </c>
      <c r="F11" s="4" t="s">
        <v>61</v>
      </c>
      <c r="G11" s="4" t="s">
        <v>73</v>
      </c>
      <c r="H11" s="5">
        <v>46091</v>
      </c>
      <c r="I11" s="5">
        <v>46120</v>
      </c>
      <c r="J11" s="4">
        <f t="shared" si="0"/>
        <v>30</v>
      </c>
      <c r="K11" s="6">
        <v>0.55000000000000004</v>
      </c>
      <c r="L11" s="7">
        <v>1800</v>
      </c>
      <c r="M11" s="7">
        <v>600</v>
      </c>
      <c r="N11" s="7">
        <f t="shared" si="1"/>
        <v>1200</v>
      </c>
      <c r="O11" s="4" t="s">
        <v>61</v>
      </c>
      <c r="P11" s="4" t="s">
        <v>82</v>
      </c>
      <c r="Q11" s="13" t="str">
        <f t="shared" si="2"/>
        <v/>
      </c>
      <c r="R11" s="13" t="str">
        <f t="shared" si="2"/>
        <v/>
      </c>
      <c r="S11" s="13" t="str">
        <f t="shared" si="2"/>
        <v/>
      </c>
      <c r="T11" s="13" t="str">
        <f t="shared" si="2"/>
        <v/>
      </c>
      <c r="U11" s="13" t="str">
        <f t="shared" si="2"/>
        <v/>
      </c>
      <c r="V11" s="13" t="str">
        <f t="shared" si="2"/>
        <v/>
      </c>
      <c r="W11" s="13" t="str">
        <f t="shared" si="2"/>
        <v/>
      </c>
      <c r="X11" s="13" t="str">
        <f t="shared" si="2"/>
        <v/>
      </c>
      <c r="Y11" s="13" t="str">
        <f t="shared" si="2"/>
        <v/>
      </c>
      <c r="Z11" s="13" t="str">
        <f t="shared" si="2"/>
        <v/>
      </c>
      <c r="AA11" s="13" t="str">
        <f t="shared" si="2"/>
        <v/>
      </c>
      <c r="AB11" s="13" t="str">
        <f t="shared" si="2"/>
        <v/>
      </c>
    </row>
    <row r="12" spans="1:28" x14ac:dyDescent="0.25">
      <c r="A12" s="4">
        <v>7</v>
      </c>
      <c r="B12" s="4" t="s">
        <v>83</v>
      </c>
      <c r="C12" s="4" t="s">
        <v>84</v>
      </c>
      <c r="D12" s="4" t="s">
        <v>85</v>
      </c>
      <c r="E12" s="4" t="s">
        <v>86</v>
      </c>
      <c r="F12" s="4" t="s">
        <v>61</v>
      </c>
      <c r="G12" s="4" t="s">
        <v>87</v>
      </c>
      <c r="H12" s="5">
        <v>46113</v>
      </c>
      <c r="I12" s="5">
        <v>46136</v>
      </c>
      <c r="J12" s="4">
        <f t="shared" si="0"/>
        <v>24</v>
      </c>
      <c r="K12" s="6">
        <v>0.2</v>
      </c>
      <c r="L12" s="7">
        <v>1100</v>
      </c>
      <c r="M12" s="7">
        <v>0</v>
      </c>
      <c r="N12" s="7">
        <f t="shared" si="1"/>
        <v>1100</v>
      </c>
      <c r="O12" s="4" t="s">
        <v>61</v>
      </c>
      <c r="P12" s="4" t="s">
        <v>88</v>
      </c>
      <c r="Q12" s="13" t="str">
        <f t="shared" si="2"/>
        <v/>
      </c>
      <c r="R12" s="13" t="str">
        <f t="shared" si="2"/>
        <v/>
      </c>
      <c r="S12" s="13" t="str">
        <f t="shared" si="2"/>
        <v/>
      </c>
      <c r="T12" s="13" t="str">
        <f t="shared" si="2"/>
        <v/>
      </c>
      <c r="U12" s="13" t="str">
        <f t="shared" si="2"/>
        <v/>
      </c>
      <c r="V12" s="13" t="str">
        <f t="shared" si="2"/>
        <v/>
      </c>
      <c r="W12" s="13" t="str">
        <f t="shared" si="2"/>
        <v/>
      </c>
      <c r="X12" s="13" t="str">
        <f t="shared" si="2"/>
        <v/>
      </c>
      <c r="Y12" s="13" t="str">
        <f t="shared" si="2"/>
        <v/>
      </c>
      <c r="Z12" s="13" t="str">
        <f t="shared" si="2"/>
        <v/>
      </c>
      <c r="AA12" s="13" t="str">
        <f t="shared" si="2"/>
        <v/>
      </c>
      <c r="AB12" s="13" t="str">
        <f t="shared" si="2"/>
        <v/>
      </c>
    </row>
    <row r="13" spans="1:28" ht="27" x14ac:dyDescent="0.25">
      <c r="A13" s="4">
        <v>8</v>
      </c>
      <c r="B13" s="4" t="s">
        <v>83</v>
      </c>
      <c r="C13" s="4" t="s">
        <v>89</v>
      </c>
      <c r="D13" s="4" t="s">
        <v>14</v>
      </c>
      <c r="E13" s="4" t="s">
        <v>9</v>
      </c>
      <c r="F13" s="4" t="s">
        <v>61</v>
      </c>
      <c r="G13" s="4" t="s">
        <v>87</v>
      </c>
      <c r="H13" s="5">
        <v>46132</v>
      </c>
      <c r="I13" s="5">
        <v>46157</v>
      </c>
      <c r="J13" s="4">
        <f t="shared" si="0"/>
        <v>26</v>
      </c>
      <c r="K13" s="6">
        <v>0.1</v>
      </c>
      <c r="L13" s="7">
        <v>900</v>
      </c>
      <c r="M13" s="7">
        <v>0</v>
      </c>
      <c r="N13" s="7">
        <f t="shared" si="1"/>
        <v>900</v>
      </c>
      <c r="O13" s="4" t="s">
        <v>67</v>
      </c>
      <c r="P13" s="4" t="s">
        <v>90</v>
      </c>
      <c r="Q13" s="13" t="str">
        <f t="shared" si="2"/>
        <v/>
      </c>
      <c r="R13" s="13" t="str">
        <f t="shared" si="2"/>
        <v/>
      </c>
      <c r="S13" s="13" t="str">
        <f t="shared" si="2"/>
        <v/>
      </c>
      <c r="T13" s="13" t="str">
        <f t="shared" si="2"/>
        <v/>
      </c>
      <c r="U13" s="13" t="str">
        <f t="shared" si="2"/>
        <v/>
      </c>
      <c r="V13" s="13" t="str">
        <f t="shared" si="2"/>
        <v/>
      </c>
      <c r="W13" s="13" t="str">
        <f t="shared" si="2"/>
        <v/>
      </c>
      <c r="X13" s="13" t="str">
        <f t="shared" si="2"/>
        <v/>
      </c>
      <c r="Y13" s="13" t="str">
        <f t="shared" si="2"/>
        <v/>
      </c>
      <c r="Z13" s="13" t="str">
        <f t="shared" si="2"/>
        <v/>
      </c>
      <c r="AA13" s="13" t="str">
        <f t="shared" si="2"/>
        <v/>
      </c>
      <c r="AB13" s="13" t="str">
        <f t="shared" si="2"/>
        <v/>
      </c>
    </row>
    <row r="14" spans="1:28" x14ac:dyDescent="0.25">
      <c r="A14" s="4">
        <v>9</v>
      </c>
      <c r="B14" s="4" t="s">
        <v>77</v>
      </c>
      <c r="C14" s="4" t="s">
        <v>91</v>
      </c>
      <c r="D14" s="4" t="s">
        <v>92</v>
      </c>
      <c r="E14" s="4" t="s">
        <v>66</v>
      </c>
      <c r="F14" s="4" t="s">
        <v>67</v>
      </c>
      <c r="G14" s="4" t="s">
        <v>87</v>
      </c>
      <c r="H14" s="5">
        <v>46160</v>
      </c>
      <c r="I14" s="5">
        <v>46203</v>
      </c>
      <c r="J14" s="4">
        <f t="shared" si="0"/>
        <v>44</v>
      </c>
      <c r="K14" s="6">
        <v>0</v>
      </c>
      <c r="L14" s="7">
        <v>2200</v>
      </c>
      <c r="M14" s="7">
        <v>0</v>
      </c>
      <c r="N14" s="7">
        <f t="shared" si="1"/>
        <v>2200</v>
      </c>
      <c r="O14" s="4" t="s">
        <v>67</v>
      </c>
      <c r="P14" s="4" t="s">
        <v>93</v>
      </c>
      <c r="Q14" s="13" t="str">
        <f t="shared" si="2"/>
        <v/>
      </c>
      <c r="R14" s="13" t="str">
        <f t="shared" si="2"/>
        <v/>
      </c>
      <c r="S14" s="13" t="str">
        <f t="shared" si="2"/>
        <v/>
      </c>
      <c r="T14" s="13" t="str">
        <f t="shared" si="2"/>
        <v/>
      </c>
      <c r="U14" s="13" t="str">
        <f t="shared" si="2"/>
        <v/>
      </c>
      <c r="V14" s="13" t="str">
        <f t="shared" si="2"/>
        <v/>
      </c>
      <c r="W14" s="13" t="str">
        <f t="shared" si="2"/>
        <v/>
      </c>
      <c r="X14" s="13" t="str">
        <f t="shared" si="2"/>
        <v/>
      </c>
      <c r="Y14" s="13" t="str">
        <f t="shared" si="2"/>
        <v/>
      </c>
      <c r="Z14" s="13" t="str">
        <f t="shared" si="2"/>
        <v/>
      </c>
      <c r="AA14" s="13" t="str">
        <f t="shared" si="2"/>
        <v/>
      </c>
      <c r="AB14" s="13" t="str">
        <f t="shared" si="2"/>
        <v/>
      </c>
    </row>
    <row r="15" spans="1:28" x14ac:dyDescent="0.25">
      <c r="A15" s="4">
        <v>10</v>
      </c>
      <c r="B15" s="4" t="s">
        <v>77</v>
      </c>
      <c r="C15" s="4" t="s">
        <v>94</v>
      </c>
      <c r="D15" s="4" t="s">
        <v>95</v>
      </c>
      <c r="E15" s="4" t="s">
        <v>96</v>
      </c>
      <c r="F15" s="4" t="s">
        <v>67</v>
      </c>
      <c r="G15" s="4" t="s">
        <v>87</v>
      </c>
      <c r="H15" s="5">
        <v>46174</v>
      </c>
      <c r="I15" s="5">
        <v>46218</v>
      </c>
      <c r="J15" s="4">
        <f t="shared" si="0"/>
        <v>45</v>
      </c>
      <c r="K15" s="6">
        <v>0</v>
      </c>
      <c r="L15" s="7">
        <v>800</v>
      </c>
      <c r="M15" s="7">
        <v>0</v>
      </c>
      <c r="N15" s="7">
        <f t="shared" si="1"/>
        <v>800</v>
      </c>
      <c r="O15" s="4" t="s">
        <v>63</v>
      </c>
      <c r="P15" s="4" t="s">
        <v>97</v>
      </c>
      <c r="Q15" s="13" t="str">
        <f t="shared" si="2"/>
        <v/>
      </c>
      <c r="R15" s="13" t="str">
        <f t="shared" si="2"/>
        <v/>
      </c>
      <c r="S15" s="13" t="str">
        <f t="shared" si="2"/>
        <v/>
      </c>
      <c r="T15" s="13" t="str">
        <f t="shared" si="2"/>
        <v/>
      </c>
      <c r="U15" s="13" t="str">
        <f t="shared" si="2"/>
        <v/>
      </c>
      <c r="V15" s="13" t="str">
        <f t="shared" si="2"/>
        <v/>
      </c>
      <c r="W15" s="13" t="str">
        <f t="shared" si="2"/>
        <v/>
      </c>
      <c r="X15" s="13" t="str">
        <f t="shared" si="2"/>
        <v/>
      </c>
      <c r="Y15" s="13" t="str">
        <f t="shared" si="2"/>
        <v/>
      </c>
      <c r="Z15" s="13" t="str">
        <f t="shared" si="2"/>
        <v/>
      </c>
      <c r="AA15" s="13" t="str">
        <f t="shared" si="2"/>
        <v/>
      </c>
      <c r="AB15" s="13" t="str">
        <f t="shared" si="2"/>
        <v/>
      </c>
    </row>
    <row r="16" spans="1:28" x14ac:dyDescent="0.25">
      <c r="A16" s="4">
        <v>11</v>
      </c>
      <c r="B16" s="4" t="s">
        <v>98</v>
      </c>
      <c r="C16" s="4" t="s">
        <v>99</v>
      </c>
      <c r="D16" s="4" t="s">
        <v>100</v>
      </c>
      <c r="E16" s="4" t="s">
        <v>9</v>
      </c>
      <c r="F16" s="4" t="s">
        <v>67</v>
      </c>
      <c r="G16" s="4" t="s">
        <v>87</v>
      </c>
      <c r="H16" s="5">
        <v>46204</v>
      </c>
      <c r="I16" s="5">
        <v>46248</v>
      </c>
      <c r="J16" s="4">
        <f t="shared" si="0"/>
        <v>45</v>
      </c>
      <c r="K16" s="6">
        <v>0</v>
      </c>
      <c r="L16" s="7">
        <v>600</v>
      </c>
      <c r="M16" s="7">
        <v>0</v>
      </c>
      <c r="N16" s="7">
        <f t="shared" si="1"/>
        <v>600</v>
      </c>
      <c r="O16" s="4" t="s">
        <v>63</v>
      </c>
      <c r="P16" s="4" t="s">
        <v>101</v>
      </c>
      <c r="Q16" s="13" t="str">
        <f t="shared" ref="Q16:AB23" si="3">IF(AND($H16&lt;&gt;"",$I16&lt;&gt;"",$H16&lt;=EOMONTH(Q$5,0),$I16&gt;=Q$5),"■","")</f>
        <v/>
      </c>
      <c r="R16" s="13" t="str">
        <f t="shared" si="3"/>
        <v/>
      </c>
      <c r="S16" s="13" t="str">
        <f t="shared" si="3"/>
        <v/>
      </c>
      <c r="T16" s="13" t="str">
        <f t="shared" si="3"/>
        <v/>
      </c>
      <c r="U16" s="13" t="str">
        <f t="shared" si="3"/>
        <v/>
      </c>
      <c r="V16" s="13" t="str">
        <f t="shared" si="3"/>
        <v/>
      </c>
      <c r="W16" s="13" t="str">
        <f t="shared" si="3"/>
        <v/>
      </c>
      <c r="X16" s="13" t="str">
        <f t="shared" si="3"/>
        <v/>
      </c>
      <c r="Y16" s="13" t="str">
        <f t="shared" si="3"/>
        <v/>
      </c>
      <c r="Z16" s="13" t="str">
        <f t="shared" si="3"/>
        <v/>
      </c>
      <c r="AA16" s="13" t="str">
        <f t="shared" si="3"/>
        <v/>
      </c>
      <c r="AB16" s="13" t="str">
        <f t="shared" si="3"/>
        <v/>
      </c>
    </row>
    <row r="17" spans="1:28" x14ac:dyDescent="0.25">
      <c r="A17" s="4">
        <v>12</v>
      </c>
      <c r="B17" s="4" t="s">
        <v>102</v>
      </c>
      <c r="C17" s="4" t="s">
        <v>103</v>
      </c>
      <c r="D17" s="4" t="s">
        <v>37</v>
      </c>
      <c r="E17" s="4" t="s">
        <v>66</v>
      </c>
      <c r="F17" s="4" t="s">
        <v>67</v>
      </c>
      <c r="G17" s="4" t="s">
        <v>87</v>
      </c>
      <c r="H17" s="5">
        <v>46266</v>
      </c>
      <c r="I17" s="5">
        <v>46310</v>
      </c>
      <c r="J17" s="4">
        <f t="shared" si="0"/>
        <v>45</v>
      </c>
      <c r="K17" s="6">
        <v>0</v>
      </c>
      <c r="L17" s="7">
        <v>1000</v>
      </c>
      <c r="M17" s="7">
        <v>0</v>
      </c>
      <c r="N17" s="7">
        <f t="shared" si="1"/>
        <v>1000</v>
      </c>
      <c r="O17" s="4" t="s">
        <v>67</v>
      </c>
      <c r="P17" s="4" t="s">
        <v>104</v>
      </c>
      <c r="Q17" s="13" t="str">
        <f t="shared" si="3"/>
        <v/>
      </c>
      <c r="R17" s="13" t="str">
        <f t="shared" si="3"/>
        <v/>
      </c>
      <c r="S17" s="13" t="str">
        <f t="shared" si="3"/>
        <v/>
      </c>
      <c r="T17" s="13" t="str">
        <f t="shared" si="3"/>
        <v/>
      </c>
      <c r="U17" s="13" t="str">
        <f t="shared" si="3"/>
        <v/>
      </c>
      <c r="V17" s="13" t="str">
        <f t="shared" si="3"/>
        <v/>
      </c>
      <c r="W17" s="13" t="str">
        <f t="shared" si="3"/>
        <v/>
      </c>
      <c r="X17" s="13" t="str">
        <f t="shared" si="3"/>
        <v/>
      </c>
      <c r="Y17" s="13" t="str">
        <f t="shared" si="3"/>
        <v/>
      </c>
      <c r="Z17" s="13" t="str">
        <f t="shared" si="3"/>
        <v/>
      </c>
      <c r="AA17" s="13" t="str">
        <f t="shared" si="3"/>
        <v/>
      </c>
      <c r="AB17" s="13" t="str">
        <f t="shared" si="3"/>
        <v/>
      </c>
    </row>
    <row r="18" spans="1:28" x14ac:dyDescent="0.25">
      <c r="A18" s="4"/>
      <c r="B18" s="4"/>
      <c r="C18" s="4"/>
      <c r="D18" s="4"/>
      <c r="E18" s="4"/>
      <c r="F18" s="4"/>
      <c r="G18" s="4"/>
      <c r="H18" s="5"/>
      <c r="I18" s="5"/>
      <c r="J18" s="4" t="str">
        <f t="shared" si="0"/>
        <v/>
      </c>
      <c r="K18" s="6"/>
      <c r="L18" s="7"/>
      <c r="M18" s="7"/>
      <c r="N18" s="7" t="str">
        <f t="shared" si="1"/>
        <v/>
      </c>
      <c r="O18" s="4"/>
      <c r="P18" s="4"/>
      <c r="Q18" s="13" t="str">
        <f t="shared" si="3"/>
        <v/>
      </c>
      <c r="R18" s="13" t="str">
        <f t="shared" si="3"/>
        <v/>
      </c>
      <c r="S18" s="13" t="str">
        <f t="shared" si="3"/>
        <v/>
      </c>
      <c r="T18" s="13" t="str">
        <f t="shared" si="3"/>
        <v/>
      </c>
      <c r="U18" s="13" t="str">
        <f t="shared" si="3"/>
        <v/>
      </c>
      <c r="V18" s="13" t="str">
        <f t="shared" si="3"/>
        <v/>
      </c>
      <c r="W18" s="13" t="str">
        <f t="shared" si="3"/>
        <v/>
      </c>
      <c r="X18" s="13" t="str">
        <f t="shared" si="3"/>
        <v/>
      </c>
      <c r="Y18" s="13" t="str">
        <f t="shared" si="3"/>
        <v/>
      </c>
      <c r="Z18" s="13" t="str">
        <f t="shared" si="3"/>
        <v/>
      </c>
      <c r="AA18" s="13" t="str">
        <f t="shared" si="3"/>
        <v/>
      </c>
      <c r="AB18" s="13" t="str">
        <f t="shared" si="3"/>
        <v/>
      </c>
    </row>
    <row r="19" spans="1:28" x14ac:dyDescent="0.25">
      <c r="A19" s="4"/>
      <c r="B19" s="4"/>
      <c r="C19" s="4"/>
      <c r="D19" s="4"/>
      <c r="E19" s="4"/>
      <c r="F19" s="4"/>
      <c r="G19" s="4"/>
      <c r="H19" s="5"/>
      <c r="I19" s="5"/>
      <c r="J19" s="4" t="str">
        <f t="shared" si="0"/>
        <v/>
      </c>
      <c r="K19" s="6"/>
      <c r="L19" s="7"/>
      <c r="M19" s="7"/>
      <c r="N19" s="7" t="str">
        <f t="shared" si="1"/>
        <v/>
      </c>
      <c r="O19" s="4"/>
      <c r="P19" s="4"/>
      <c r="Q19" s="13" t="str">
        <f t="shared" si="3"/>
        <v/>
      </c>
      <c r="R19" s="13" t="str">
        <f t="shared" si="3"/>
        <v/>
      </c>
      <c r="S19" s="13" t="str">
        <f t="shared" si="3"/>
        <v/>
      </c>
      <c r="T19" s="13" t="str">
        <f t="shared" si="3"/>
        <v/>
      </c>
      <c r="U19" s="13" t="str">
        <f t="shared" si="3"/>
        <v/>
      </c>
      <c r="V19" s="13" t="str">
        <f t="shared" si="3"/>
        <v/>
      </c>
      <c r="W19" s="13" t="str">
        <f t="shared" si="3"/>
        <v/>
      </c>
      <c r="X19" s="13" t="str">
        <f t="shared" si="3"/>
        <v/>
      </c>
      <c r="Y19" s="13" t="str">
        <f t="shared" si="3"/>
        <v/>
      </c>
      <c r="Z19" s="13" t="str">
        <f t="shared" si="3"/>
        <v/>
      </c>
      <c r="AA19" s="13" t="str">
        <f t="shared" si="3"/>
        <v/>
      </c>
      <c r="AB19" s="13" t="str">
        <f t="shared" si="3"/>
        <v/>
      </c>
    </row>
    <row r="20" spans="1:28" x14ac:dyDescent="0.25">
      <c r="A20" s="4"/>
      <c r="B20" s="4"/>
      <c r="C20" s="4"/>
      <c r="D20" s="4"/>
      <c r="E20" s="4"/>
      <c r="F20" s="4"/>
      <c r="G20" s="4"/>
      <c r="H20" s="5"/>
      <c r="I20" s="5"/>
      <c r="J20" s="4" t="str">
        <f t="shared" si="0"/>
        <v/>
      </c>
      <c r="K20" s="6"/>
      <c r="L20" s="7"/>
      <c r="M20" s="7"/>
      <c r="N20" s="7" t="str">
        <f t="shared" si="1"/>
        <v/>
      </c>
      <c r="O20" s="4"/>
      <c r="P20" s="4"/>
      <c r="Q20" s="13" t="str">
        <f t="shared" si="3"/>
        <v/>
      </c>
      <c r="R20" s="13" t="str">
        <f t="shared" si="3"/>
        <v/>
      </c>
      <c r="S20" s="13" t="str">
        <f t="shared" si="3"/>
        <v/>
      </c>
      <c r="T20" s="13" t="str">
        <f t="shared" si="3"/>
        <v/>
      </c>
      <c r="U20" s="13" t="str">
        <f t="shared" si="3"/>
        <v/>
      </c>
      <c r="V20" s="13" t="str">
        <f t="shared" si="3"/>
        <v/>
      </c>
      <c r="W20" s="13" t="str">
        <f t="shared" si="3"/>
        <v/>
      </c>
      <c r="X20" s="13" t="str">
        <f t="shared" si="3"/>
        <v/>
      </c>
      <c r="Y20" s="13" t="str">
        <f t="shared" si="3"/>
        <v/>
      </c>
      <c r="Z20" s="13" t="str">
        <f t="shared" si="3"/>
        <v/>
      </c>
      <c r="AA20" s="13" t="str">
        <f t="shared" si="3"/>
        <v/>
      </c>
      <c r="AB20" s="13" t="str">
        <f t="shared" si="3"/>
        <v/>
      </c>
    </row>
    <row r="21" spans="1:28" x14ac:dyDescent="0.25">
      <c r="A21" s="4"/>
      <c r="B21" s="4"/>
      <c r="C21" s="4"/>
      <c r="D21" s="4"/>
      <c r="E21" s="4"/>
      <c r="F21" s="4"/>
      <c r="G21" s="4"/>
      <c r="H21" s="5"/>
      <c r="I21" s="5"/>
      <c r="J21" s="4" t="str">
        <f t="shared" si="0"/>
        <v/>
      </c>
      <c r="K21" s="6"/>
      <c r="L21" s="7"/>
      <c r="M21" s="7"/>
      <c r="N21" s="7" t="str">
        <f t="shared" si="1"/>
        <v/>
      </c>
      <c r="O21" s="4"/>
      <c r="P21" s="4"/>
      <c r="Q21" s="13" t="str">
        <f t="shared" si="3"/>
        <v/>
      </c>
      <c r="R21" s="13" t="str">
        <f t="shared" si="3"/>
        <v/>
      </c>
      <c r="S21" s="13" t="str">
        <f t="shared" si="3"/>
        <v/>
      </c>
      <c r="T21" s="13" t="str">
        <f t="shared" si="3"/>
        <v/>
      </c>
      <c r="U21" s="13" t="str">
        <f t="shared" si="3"/>
        <v/>
      </c>
      <c r="V21" s="13" t="str">
        <f t="shared" si="3"/>
        <v/>
      </c>
      <c r="W21" s="13" t="str">
        <f t="shared" si="3"/>
        <v/>
      </c>
      <c r="X21" s="13" t="str">
        <f t="shared" si="3"/>
        <v/>
      </c>
      <c r="Y21" s="13" t="str">
        <f t="shared" si="3"/>
        <v/>
      </c>
      <c r="Z21" s="13" t="str">
        <f t="shared" si="3"/>
        <v/>
      </c>
      <c r="AA21" s="13" t="str">
        <f t="shared" si="3"/>
        <v/>
      </c>
      <c r="AB21" s="13" t="str">
        <f t="shared" si="3"/>
        <v/>
      </c>
    </row>
    <row r="22" spans="1:28" x14ac:dyDescent="0.25">
      <c r="A22" s="4"/>
      <c r="B22" s="4"/>
      <c r="C22" s="4"/>
      <c r="D22" s="4"/>
      <c r="E22" s="4"/>
      <c r="F22" s="4"/>
      <c r="G22" s="4"/>
      <c r="H22" s="5"/>
      <c r="I22" s="5"/>
      <c r="J22" s="4" t="str">
        <f t="shared" si="0"/>
        <v/>
      </c>
      <c r="K22" s="6"/>
      <c r="L22" s="7"/>
      <c r="M22" s="7"/>
      <c r="N22" s="7" t="str">
        <f t="shared" si="1"/>
        <v/>
      </c>
      <c r="O22" s="4"/>
      <c r="P22" s="4"/>
      <c r="Q22" s="13" t="str">
        <f t="shared" si="3"/>
        <v/>
      </c>
      <c r="R22" s="13" t="str">
        <f t="shared" si="3"/>
        <v/>
      </c>
      <c r="S22" s="13" t="str">
        <f t="shared" si="3"/>
        <v/>
      </c>
      <c r="T22" s="13" t="str">
        <f t="shared" si="3"/>
        <v/>
      </c>
      <c r="U22" s="13" t="str">
        <f t="shared" si="3"/>
        <v/>
      </c>
      <c r="V22" s="13" t="str">
        <f t="shared" si="3"/>
        <v/>
      </c>
      <c r="W22" s="13" t="str">
        <f t="shared" si="3"/>
        <v/>
      </c>
      <c r="X22" s="13" t="str">
        <f t="shared" si="3"/>
        <v/>
      </c>
      <c r="Y22" s="13" t="str">
        <f t="shared" si="3"/>
        <v/>
      </c>
      <c r="Z22" s="13" t="str">
        <f t="shared" si="3"/>
        <v/>
      </c>
      <c r="AA22" s="13" t="str">
        <f t="shared" si="3"/>
        <v/>
      </c>
      <c r="AB22" s="13" t="str">
        <f t="shared" si="3"/>
        <v/>
      </c>
    </row>
    <row r="23" spans="1:28" x14ac:dyDescent="0.25">
      <c r="A23" s="4"/>
      <c r="B23" s="4"/>
      <c r="C23" s="4"/>
      <c r="D23" s="4"/>
      <c r="E23" s="4"/>
      <c r="F23" s="4"/>
      <c r="G23" s="4"/>
      <c r="H23" s="5"/>
      <c r="I23" s="5"/>
      <c r="J23" s="4" t="str">
        <f t="shared" si="0"/>
        <v/>
      </c>
      <c r="K23" s="6"/>
      <c r="L23" s="7"/>
      <c r="M23" s="7"/>
      <c r="N23" s="7" t="str">
        <f t="shared" si="1"/>
        <v/>
      </c>
      <c r="O23" s="4"/>
      <c r="P23" s="4"/>
      <c r="Q23" s="13" t="str">
        <f t="shared" si="3"/>
        <v/>
      </c>
      <c r="R23" s="13" t="str">
        <f t="shared" si="3"/>
        <v/>
      </c>
      <c r="S23" s="13" t="str">
        <f t="shared" si="3"/>
        <v/>
      </c>
      <c r="T23" s="13" t="str">
        <f t="shared" si="3"/>
        <v/>
      </c>
      <c r="U23" s="13" t="str">
        <f t="shared" si="3"/>
        <v/>
      </c>
      <c r="V23" s="13" t="str">
        <f t="shared" si="3"/>
        <v/>
      </c>
      <c r="W23" s="13" t="str">
        <f t="shared" si="3"/>
        <v/>
      </c>
      <c r="X23" s="13" t="str">
        <f t="shared" si="3"/>
        <v/>
      </c>
      <c r="Y23" s="13" t="str">
        <f t="shared" si="3"/>
        <v/>
      </c>
      <c r="Z23" s="13" t="str">
        <f t="shared" si="3"/>
        <v/>
      </c>
      <c r="AA23" s="13" t="str">
        <f t="shared" si="3"/>
        <v/>
      </c>
      <c r="AB23" s="13" t="str">
        <f t="shared" si="3"/>
        <v/>
      </c>
    </row>
    <row r="24" spans="1:2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</sheetData>
  <mergeCells count="2">
    <mergeCell ref="A1:AB1"/>
    <mergeCell ref="A2:AB2"/>
  </mergeCells>
  <conditionalFormatting sqref="G6:G23">
    <cfRule type="expression" dxfId="11" priority="4">
      <formula>$G6="Erledigt"</formula>
    </cfRule>
    <cfRule type="expression" dxfId="10" priority="5">
      <formula>$G6="In Arbeit"</formula>
    </cfRule>
    <cfRule type="expression" dxfId="9" priority="6">
      <formula>$G6="Wartet"</formula>
    </cfRule>
    <cfRule type="expression" dxfId="8" priority="7">
      <formula>$G6="Abgebrochen"</formula>
    </cfRule>
  </conditionalFormatting>
  <conditionalFormatting sqref="K6:K23">
    <cfRule type="dataBar" priority="1">
      <dataBar>
        <cfvo type="min"/>
        <cfvo type="max"/>
        <color rgb="FF00484E"/>
      </dataBar>
    </cfRule>
    <cfRule type="dataBar" priority="12">
      <dataBar>
        <cfvo type="min"/>
        <cfvo type="max"/>
        <color rgb="FF00484E"/>
      </dataBar>
      <extLst>
        <ext xmlns:x14="http://schemas.microsoft.com/office/spreadsheetml/2009/9/main" uri="{B025F937-C7B1-47D3-B67F-A62EFF666E3E}">
          <x14:id>{3BE1EA87-7669-C080-5E5C-A627C92DF0A2}</x14:id>
        </ext>
      </extLst>
    </cfRule>
  </conditionalFormatting>
  <conditionalFormatting sqref="N6:N23">
    <cfRule type="cellIs" dxfId="7" priority="2" operator="lessThan">
      <formula>0</formula>
    </cfRule>
    <cfRule type="cellIs" dxfId="6" priority="3" operator="greaterThanOrEqual">
      <formula>0</formula>
    </cfRule>
  </conditionalFormatting>
  <conditionalFormatting sqref="O6:O23">
    <cfRule type="expression" dxfId="5" priority="8">
      <formula>$O6="Kritisch"</formula>
    </cfRule>
    <cfRule type="expression" dxfId="4" priority="9">
      <formula>$O6="Hoch"</formula>
    </cfRule>
    <cfRule type="expression" dxfId="3" priority="10">
      <formula>$O6="Mittel"</formula>
    </cfRule>
  </conditionalFormatting>
  <conditionalFormatting sqref="Q6:AB23">
    <cfRule type="expression" dxfId="2" priority="11">
      <formula>Q6="■"</formula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BE1EA87-7669-C080-5E5C-A627C92DF0A2}">
            <x14:dataBar>
              <x14:cfvo type="min"/>
              <x14:cfvo type="max"/>
              <x14:negativeFillColor auto="1"/>
              <x14:axisColor auto="1"/>
            </x14:dataBar>
          </x14:cfRule>
          <xm:sqref>K6:K23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100-000000000000}">
          <x14:formula1>
            <xm:f>Listen!$A$2:$A$8</xm:f>
          </x14:formula1>
          <xm:sqref>B6:B60</xm:sqref>
        </x14:dataValidation>
        <x14:dataValidation type="list" xr:uid="{00000000-0002-0000-0100-000001000000}">
          <x14:formula1>
            <xm:f>Listen!$I$2:$I$10</xm:f>
          </x14:formula1>
          <xm:sqref>E6:E60</xm:sqref>
        </x14:dataValidation>
        <x14:dataValidation type="list" xr:uid="{00000000-0002-0000-0100-000002000000}">
          <x14:formula1>
            <xm:f>Listen!$E$2:$E$4</xm:f>
          </x14:formula1>
          <xm:sqref>F6:F60</xm:sqref>
        </x14:dataValidation>
        <x14:dataValidation type="list" xr:uid="{00000000-0002-0000-0100-000003000000}">
          <x14:formula1>
            <xm:f>Listen!$C$2:$C$6</xm:f>
          </x14:formula1>
          <xm:sqref>G6:G60</xm:sqref>
        </x14:dataValidation>
        <x14:dataValidation type="list" xr:uid="{00000000-0002-0000-0100-000004000000}">
          <x14:formula1>
            <xm:f>Listen!$G$2:$G$5</xm:f>
          </x14:formula1>
          <xm:sqref>O6:O60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60"/>
  <sheetViews>
    <sheetView topLeftCell="A3" workbookViewId="0">
      <selection sqref="A1:S1"/>
    </sheetView>
  </sheetViews>
  <sheetFormatPr baseColWidth="10" defaultColWidth="9" defaultRowHeight="15" x14ac:dyDescent="0.25"/>
  <cols>
    <col min="1" max="1" width="20" customWidth="1"/>
    <col min="2" max="2" width="34" customWidth="1"/>
    <col min="3" max="3" width="18" customWidth="1"/>
    <col min="4" max="15" width="10" customWidth="1"/>
    <col min="16" max="16" width="15" customWidth="1"/>
    <col min="17" max="17" width="12" customWidth="1"/>
    <col min="18" max="18" width="14" customWidth="1"/>
    <col min="19" max="19" width="28" customWidth="1"/>
  </cols>
  <sheetData>
    <row r="1" spans="1:28" ht="24" x14ac:dyDescent="0.25">
      <c r="A1" s="26" t="s">
        <v>105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24" t="s">
        <v>106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11" t="s">
        <v>107</v>
      </c>
      <c r="B5" s="11" t="s">
        <v>108</v>
      </c>
      <c r="C5" s="11" t="s">
        <v>8</v>
      </c>
      <c r="D5" s="12" t="s">
        <v>226</v>
      </c>
      <c r="E5" s="12" t="s">
        <v>227</v>
      </c>
      <c r="F5" s="12" t="s">
        <v>228</v>
      </c>
      <c r="G5" s="12" t="s">
        <v>229</v>
      </c>
      <c r="H5" s="12" t="s">
        <v>230</v>
      </c>
      <c r="I5" s="12" t="s">
        <v>231</v>
      </c>
      <c r="J5" s="12" t="s">
        <v>232</v>
      </c>
      <c r="K5" s="12" t="s">
        <v>233</v>
      </c>
      <c r="L5" s="12" t="s">
        <v>234</v>
      </c>
      <c r="M5" s="12" t="s">
        <v>235</v>
      </c>
      <c r="N5" s="12" t="s">
        <v>236</v>
      </c>
      <c r="O5" s="12" t="s">
        <v>237</v>
      </c>
      <c r="P5" s="11" t="s">
        <v>109</v>
      </c>
      <c r="Q5" s="11" t="s">
        <v>17</v>
      </c>
      <c r="R5" s="11" t="s">
        <v>18</v>
      </c>
      <c r="S5" s="11" t="s">
        <v>110</v>
      </c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4" t="s">
        <v>111</v>
      </c>
      <c r="B6" s="4" t="s">
        <v>112</v>
      </c>
      <c r="C6" s="4" t="s">
        <v>9</v>
      </c>
      <c r="D6" s="7">
        <v>600</v>
      </c>
      <c r="E6" s="7">
        <v>600</v>
      </c>
      <c r="F6" s="7">
        <v>700</v>
      </c>
      <c r="G6" s="7">
        <v>900</v>
      </c>
      <c r="H6" s="7">
        <v>900</v>
      </c>
      <c r="I6" s="7">
        <v>700</v>
      </c>
      <c r="J6" s="7">
        <v>500</v>
      </c>
      <c r="K6" s="7">
        <v>300</v>
      </c>
      <c r="L6" s="7">
        <v>300</v>
      </c>
      <c r="M6" s="7">
        <v>200</v>
      </c>
      <c r="N6" s="7">
        <v>200</v>
      </c>
      <c r="O6" s="7">
        <v>200</v>
      </c>
      <c r="P6" s="7">
        <f t="shared" ref="P6:P13" si="0">SUM(D6:O6)</f>
        <v>6100</v>
      </c>
      <c r="Q6" s="7">
        <v>3900</v>
      </c>
      <c r="R6" s="7">
        <f t="shared" ref="R6:R13" si="1">P6-Q6</f>
        <v>2200</v>
      </c>
      <c r="S6" s="4" t="s">
        <v>113</v>
      </c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4" t="s">
        <v>114</v>
      </c>
      <c r="B7" s="4" t="s">
        <v>115</v>
      </c>
      <c r="C7" s="4" t="s">
        <v>116</v>
      </c>
      <c r="D7" s="7">
        <v>0</v>
      </c>
      <c r="E7" s="7">
        <v>0</v>
      </c>
      <c r="F7" s="7">
        <v>800</v>
      </c>
      <c r="G7" s="7">
        <v>800</v>
      </c>
      <c r="H7" s="7">
        <v>600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f t="shared" si="0"/>
        <v>2200</v>
      </c>
      <c r="Q7" s="7">
        <v>700</v>
      </c>
      <c r="R7" s="7">
        <f t="shared" si="1"/>
        <v>1500</v>
      </c>
      <c r="S7" s="4" t="s">
        <v>117</v>
      </c>
      <c r="T7" s="2"/>
      <c r="U7" s="2"/>
      <c r="V7" s="2"/>
      <c r="W7" s="2"/>
      <c r="X7" s="2"/>
      <c r="Y7" s="2"/>
      <c r="Z7" s="2"/>
      <c r="AA7" s="2"/>
      <c r="AB7" s="2"/>
    </row>
    <row r="8" spans="1:28" ht="27" x14ac:dyDescent="0.25">
      <c r="A8" s="4" t="s">
        <v>118</v>
      </c>
      <c r="B8" s="4" t="s">
        <v>119</v>
      </c>
      <c r="C8" s="4" t="s">
        <v>120</v>
      </c>
      <c r="D8" s="7">
        <v>100</v>
      </c>
      <c r="E8" s="7">
        <v>100</v>
      </c>
      <c r="F8" s="7">
        <v>200</v>
      </c>
      <c r="G8" s="7">
        <v>300</v>
      </c>
      <c r="H8" s="7">
        <v>500</v>
      </c>
      <c r="I8" s="7">
        <v>300</v>
      </c>
      <c r="J8" s="7">
        <v>100</v>
      </c>
      <c r="K8" s="7">
        <v>100</v>
      </c>
      <c r="L8" s="7">
        <v>0</v>
      </c>
      <c r="M8" s="7">
        <v>0</v>
      </c>
      <c r="N8" s="7">
        <v>0</v>
      </c>
      <c r="O8" s="7">
        <v>0</v>
      </c>
      <c r="P8" s="7">
        <f t="shared" si="0"/>
        <v>1700</v>
      </c>
      <c r="Q8" s="7">
        <v>450</v>
      </c>
      <c r="R8" s="7">
        <f t="shared" si="1"/>
        <v>1250</v>
      </c>
      <c r="S8" s="4" t="s">
        <v>121</v>
      </c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4" t="s">
        <v>96</v>
      </c>
      <c r="B9" s="4" t="s">
        <v>122</v>
      </c>
      <c r="C9" s="4" t="s">
        <v>96</v>
      </c>
      <c r="D9" s="7">
        <v>0</v>
      </c>
      <c r="E9" s="7">
        <v>0</v>
      </c>
      <c r="F9" s="7">
        <v>0</v>
      </c>
      <c r="G9" s="7">
        <v>100</v>
      </c>
      <c r="H9" s="7">
        <v>250</v>
      </c>
      <c r="I9" s="7">
        <v>350</v>
      </c>
      <c r="J9" s="7">
        <v>300</v>
      </c>
      <c r="K9" s="7">
        <v>100</v>
      </c>
      <c r="L9" s="7">
        <v>0</v>
      </c>
      <c r="M9" s="7">
        <v>0</v>
      </c>
      <c r="N9" s="7">
        <v>0</v>
      </c>
      <c r="O9" s="7">
        <v>0</v>
      </c>
      <c r="P9" s="7">
        <f t="shared" si="0"/>
        <v>1100</v>
      </c>
      <c r="Q9" s="7">
        <v>0</v>
      </c>
      <c r="R9" s="7">
        <f t="shared" si="1"/>
        <v>1100</v>
      </c>
      <c r="S9" s="4" t="s">
        <v>123</v>
      </c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4" t="s">
        <v>124</v>
      </c>
      <c r="B10" s="4" t="s">
        <v>125</v>
      </c>
      <c r="C10" s="4" t="s">
        <v>66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200</v>
      </c>
      <c r="J10" s="7">
        <v>400</v>
      </c>
      <c r="K10" s="7">
        <v>600</v>
      </c>
      <c r="L10" s="7">
        <v>300</v>
      </c>
      <c r="M10" s="7">
        <v>100</v>
      </c>
      <c r="N10" s="7">
        <v>0</v>
      </c>
      <c r="O10" s="7">
        <v>0</v>
      </c>
      <c r="P10" s="7">
        <f t="shared" si="0"/>
        <v>1600</v>
      </c>
      <c r="Q10" s="7">
        <v>0</v>
      </c>
      <c r="R10" s="7">
        <f t="shared" si="1"/>
        <v>1600</v>
      </c>
      <c r="S10" s="4" t="s">
        <v>126</v>
      </c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4" t="s">
        <v>127</v>
      </c>
      <c r="B11" s="4" t="s">
        <v>128</v>
      </c>
      <c r="C11" s="4" t="s">
        <v>9</v>
      </c>
      <c r="D11" s="7">
        <v>0</v>
      </c>
      <c r="E11" s="7">
        <v>100</v>
      </c>
      <c r="F11" s="7">
        <v>100</v>
      </c>
      <c r="G11" s="7">
        <v>100</v>
      </c>
      <c r="H11" s="7">
        <v>100</v>
      </c>
      <c r="I11" s="7">
        <v>100</v>
      </c>
      <c r="J11" s="7">
        <v>100</v>
      </c>
      <c r="K11" s="7">
        <v>100</v>
      </c>
      <c r="L11" s="7">
        <v>100</v>
      </c>
      <c r="M11" s="7">
        <v>0</v>
      </c>
      <c r="N11" s="7">
        <v>0</v>
      </c>
      <c r="O11" s="7">
        <v>0</v>
      </c>
      <c r="P11" s="7">
        <f t="shared" si="0"/>
        <v>800</v>
      </c>
      <c r="Q11" s="7">
        <v>100</v>
      </c>
      <c r="R11" s="7">
        <f t="shared" si="1"/>
        <v>700</v>
      </c>
      <c r="S11" s="4" t="s">
        <v>129</v>
      </c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4" t="s">
        <v>130</v>
      </c>
      <c r="B12" s="4" t="s">
        <v>131</v>
      </c>
      <c r="C12" s="4" t="s">
        <v>81</v>
      </c>
      <c r="D12" s="7">
        <v>100</v>
      </c>
      <c r="E12" s="7">
        <v>100</v>
      </c>
      <c r="F12" s="7">
        <v>150</v>
      </c>
      <c r="G12" s="7">
        <v>150</v>
      </c>
      <c r="H12" s="7">
        <v>200</v>
      </c>
      <c r="I12" s="7">
        <v>200</v>
      </c>
      <c r="J12" s="7">
        <v>200</v>
      </c>
      <c r="K12" s="7">
        <v>200</v>
      </c>
      <c r="L12" s="7">
        <v>150</v>
      </c>
      <c r="M12" s="7">
        <v>150</v>
      </c>
      <c r="N12" s="7">
        <v>100</v>
      </c>
      <c r="O12" s="7">
        <v>100</v>
      </c>
      <c r="P12" s="7">
        <f t="shared" si="0"/>
        <v>1800</v>
      </c>
      <c r="Q12" s="7">
        <v>0</v>
      </c>
      <c r="R12" s="7">
        <f t="shared" si="1"/>
        <v>1800</v>
      </c>
      <c r="S12" s="4" t="s">
        <v>132</v>
      </c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4" t="s">
        <v>133</v>
      </c>
      <c r="B13" s="4" t="s">
        <v>134</v>
      </c>
      <c r="C13" s="4" t="s">
        <v>9</v>
      </c>
      <c r="D13" s="7">
        <v>50</v>
      </c>
      <c r="E13" s="7">
        <v>50</v>
      </c>
      <c r="F13" s="7">
        <v>50</v>
      </c>
      <c r="G13" s="7">
        <v>50</v>
      </c>
      <c r="H13" s="7">
        <v>50</v>
      </c>
      <c r="I13" s="7">
        <v>50</v>
      </c>
      <c r="J13" s="7">
        <v>50</v>
      </c>
      <c r="K13" s="7">
        <v>50</v>
      </c>
      <c r="L13" s="7">
        <v>50</v>
      </c>
      <c r="M13" s="7">
        <v>50</v>
      </c>
      <c r="N13" s="7">
        <v>50</v>
      </c>
      <c r="O13" s="7">
        <v>50</v>
      </c>
      <c r="P13" s="7">
        <f t="shared" si="0"/>
        <v>600</v>
      </c>
      <c r="Q13" s="7">
        <v>50</v>
      </c>
      <c r="R13" s="7">
        <f t="shared" si="1"/>
        <v>550</v>
      </c>
      <c r="S13" s="4" t="s">
        <v>135</v>
      </c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11" t="s">
        <v>136</v>
      </c>
      <c r="B14" s="11"/>
      <c r="C14" s="11"/>
      <c r="D14" s="14">
        <f t="shared" ref="D14:R14" si="2">SUM(D6:D13)</f>
        <v>850</v>
      </c>
      <c r="E14" s="14">
        <f t="shared" si="2"/>
        <v>950</v>
      </c>
      <c r="F14" s="14">
        <f t="shared" si="2"/>
        <v>2000</v>
      </c>
      <c r="G14" s="14">
        <f t="shared" si="2"/>
        <v>2400</v>
      </c>
      <c r="H14" s="14">
        <f t="shared" si="2"/>
        <v>2600</v>
      </c>
      <c r="I14" s="14">
        <f t="shared" si="2"/>
        <v>1900</v>
      </c>
      <c r="J14" s="14">
        <f t="shared" si="2"/>
        <v>1650</v>
      </c>
      <c r="K14" s="14">
        <f t="shared" si="2"/>
        <v>1450</v>
      </c>
      <c r="L14" s="14">
        <f t="shared" si="2"/>
        <v>900</v>
      </c>
      <c r="M14" s="14">
        <f t="shared" si="2"/>
        <v>500</v>
      </c>
      <c r="N14" s="14">
        <f t="shared" si="2"/>
        <v>350</v>
      </c>
      <c r="O14" s="14">
        <f t="shared" si="2"/>
        <v>350</v>
      </c>
      <c r="P14" s="14">
        <f t="shared" si="2"/>
        <v>15900</v>
      </c>
      <c r="Q14" s="14">
        <f t="shared" si="2"/>
        <v>5200</v>
      </c>
      <c r="R14" s="14">
        <f t="shared" si="2"/>
        <v>10700</v>
      </c>
      <c r="S14" s="11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10" t="s">
        <v>137</v>
      </c>
      <c r="B17" s="2"/>
      <c r="C17" s="2"/>
      <c r="D17" s="8">
        <f t="shared" ref="D17:O17" si="3">D14</f>
        <v>850</v>
      </c>
      <c r="E17" s="8">
        <f t="shared" si="3"/>
        <v>950</v>
      </c>
      <c r="F17" s="8">
        <f t="shared" si="3"/>
        <v>2000</v>
      </c>
      <c r="G17" s="8">
        <f t="shared" si="3"/>
        <v>2400</v>
      </c>
      <c r="H17" s="8">
        <f t="shared" si="3"/>
        <v>2600</v>
      </c>
      <c r="I17" s="8">
        <f t="shared" si="3"/>
        <v>1900</v>
      </c>
      <c r="J17" s="8">
        <f t="shared" si="3"/>
        <v>1650</v>
      </c>
      <c r="K17" s="8">
        <f t="shared" si="3"/>
        <v>1450</v>
      </c>
      <c r="L17" s="8">
        <f t="shared" si="3"/>
        <v>900</v>
      </c>
      <c r="M17" s="8">
        <f t="shared" si="3"/>
        <v>500</v>
      </c>
      <c r="N17" s="8">
        <f t="shared" si="3"/>
        <v>350</v>
      </c>
      <c r="O17" s="8">
        <f t="shared" si="3"/>
        <v>350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</sheetData>
  <mergeCells count="2">
    <mergeCell ref="A1:S1"/>
    <mergeCell ref="A2:S2"/>
  </mergeCells>
  <conditionalFormatting sqref="R6:R14">
    <cfRule type="cellIs" dxfId="1" priority="1" operator="lessThan">
      <formula>0</formula>
    </cfRule>
    <cfRule type="cellIs" dxfId="0" priority="2" operator="greaterThanOrEqual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60"/>
  <sheetViews>
    <sheetView topLeftCell="A13" workbookViewId="0">
      <selection sqref="A1:K1"/>
    </sheetView>
  </sheetViews>
  <sheetFormatPr baseColWidth="10" defaultColWidth="9" defaultRowHeight="15" x14ac:dyDescent="0.25"/>
  <cols>
    <col min="1" max="1" width="24" customWidth="1"/>
    <col min="2" max="2" width="20" customWidth="1"/>
    <col min="3" max="3" width="12" customWidth="1"/>
    <col min="4" max="4" width="14" customWidth="1"/>
    <col min="5" max="5" width="38" customWidth="1"/>
    <col min="6" max="6" width="34" customWidth="1"/>
    <col min="7" max="7" width="18" customWidth="1"/>
    <col min="8" max="8" width="16" customWidth="1"/>
    <col min="9" max="11" width="12" customWidth="1"/>
  </cols>
  <sheetData>
    <row r="1" spans="1:28" ht="24" x14ac:dyDescent="0.25">
      <c r="A1" s="26" t="s">
        <v>138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24" t="s">
        <v>139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19" t="s">
        <v>140</v>
      </c>
      <c r="B4" s="19"/>
      <c r="C4" s="19"/>
      <c r="D4" s="19"/>
      <c r="E4" s="19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27" x14ac:dyDescent="0.25">
      <c r="A5" s="11" t="s">
        <v>141</v>
      </c>
      <c r="B5" s="11" t="s">
        <v>142</v>
      </c>
      <c r="C5" s="11" t="s">
        <v>143</v>
      </c>
      <c r="D5" s="11" t="s">
        <v>144</v>
      </c>
      <c r="E5" s="11" t="s">
        <v>145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27" x14ac:dyDescent="0.25">
      <c r="A6" s="4" t="s">
        <v>146</v>
      </c>
      <c r="B6" s="6">
        <v>0.25</v>
      </c>
      <c r="C6" s="4">
        <v>4</v>
      </c>
      <c r="D6" s="6">
        <f t="shared" ref="D6:D11" si="0">B6*C6/5</f>
        <v>0.2</v>
      </c>
      <c r="E6" s="4" t="s">
        <v>147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4" t="s">
        <v>148</v>
      </c>
      <c r="B7" s="6">
        <v>0.15</v>
      </c>
      <c r="C7" s="4">
        <v>3</v>
      </c>
      <c r="D7" s="6">
        <f t="shared" si="0"/>
        <v>0.09</v>
      </c>
      <c r="E7" s="4" t="s">
        <v>149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4" t="s">
        <v>150</v>
      </c>
      <c r="B8" s="6">
        <v>0.2</v>
      </c>
      <c r="C8" s="4">
        <v>4</v>
      </c>
      <c r="D8" s="6">
        <f t="shared" si="0"/>
        <v>0.16</v>
      </c>
      <c r="E8" s="4" t="s">
        <v>151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4" t="s">
        <v>152</v>
      </c>
      <c r="B9" s="6">
        <v>0.15</v>
      </c>
      <c r="C9" s="4">
        <v>4</v>
      </c>
      <c r="D9" s="6">
        <f t="shared" si="0"/>
        <v>0.12</v>
      </c>
      <c r="E9" s="4" t="s">
        <v>153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4" t="s">
        <v>95</v>
      </c>
      <c r="B10" s="6">
        <v>0.15</v>
      </c>
      <c r="C10" s="4">
        <v>3</v>
      </c>
      <c r="D10" s="6">
        <f t="shared" si="0"/>
        <v>0.09</v>
      </c>
      <c r="E10" s="4" t="s">
        <v>154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27" x14ac:dyDescent="0.25">
      <c r="A11" s="4" t="s">
        <v>155</v>
      </c>
      <c r="B11" s="6">
        <v>0.1</v>
      </c>
      <c r="C11" s="4">
        <v>4</v>
      </c>
      <c r="D11" s="6">
        <f t="shared" si="0"/>
        <v>0.08</v>
      </c>
      <c r="E11" s="4" t="s">
        <v>156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10" t="s">
        <v>157</v>
      </c>
      <c r="B12" s="9">
        <f>SUM(B6:B11)</f>
        <v>1.0000000000000002</v>
      </c>
      <c r="C12" s="3"/>
      <c r="D12" s="9">
        <f>SUM(D6:D11)</f>
        <v>0.74</v>
      </c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10" t="s">
        <v>15</v>
      </c>
      <c r="B13" s="9"/>
      <c r="C13" s="3"/>
      <c r="D13" s="9">
        <f>D12</f>
        <v>0.74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10"/>
      <c r="B14" s="3"/>
      <c r="C14" s="3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27" x14ac:dyDescent="0.25">
      <c r="A15" s="10" t="s">
        <v>158</v>
      </c>
      <c r="B15" s="3"/>
      <c r="C15" s="3"/>
      <c r="D15" s="3" t="str">
        <f>IF(AND(D13&gt;=0.7,AVERAGE(E20:E27)&lt;=9),"Freigabe vorbereiten","Konzept überarbeiten")</f>
        <v>Freigabe vorbereiten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19" t="s">
        <v>159</v>
      </c>
      <c r="B18" s="19"/>
      <c r="C18" s="19"/>
      <c r="D18" s="19"/>
      <c r="E18" s="19"/>
      <c r="F18" s="19"/>
      <c r="G18" s="19"/>
      <c r="H18" s="19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11" t="s">
        <v>56</v>
      </c>
      <c r="B19" s="11" t="s">
        <v>160</v>
      </c>
      <c r="C19" s="11" t="s">
        <v>161</v>
      </c>
      <c r="D19" s="11" t="s">
        <v>162</v>
      </c>
      <c r="E19" s="11" t="s">
        <v>163</v>
      </c>
      <c r="F19" s="11" t="s">
        <v>164</v>
      </c>
      <c r="G19" s="11" t="s">
        <v>165</v>
      </c>
      <c r="H19" s="11" t="s">
        <v>10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7" x14ac:dyDescent="0.25">
      <c r="A20" s="4" t="s">
        <v>166</v>
      </c>
      <c r="B20" s="4" t="s">
        <v>167</v>
      </c>
      <c r="C20" s="4">
        <v>3</v>
      </c>
      <c r="D20" s="4">
        <v>4</v>
      </c>
      <c r="E20" s="4">
        <f t="shared" ref="E20:E27" si="1">C20*D20</f>
        <v>12</v>
      </c>
      <c r="F20" s="4" t="s">
        <v>168</v>
      </c>
      <c r="G20" s="4" t="s">
        <v>9</v>
      </c>
      <c r="H20" s="4" t="s">
        <v>73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7" x14ac:dyDescent="0.25">
      <c r="A21" s="4" t="s">
        <v>169</v>
      </c>
      <c r="B21" s="4" t="s">
        <v>170</v>
      </c>
      <c r="C21" s="4">
        <v>2</v>
      </c>
      <c r="D21" s="4">
        <v>4</v>
      </c>
      <c r="E21" s="4">
        <f t="shared" si="1"/>
        <v>8</v>
      </c>
      <c r="F21" s="4" t="s">
        <v>171</v>
      </c>
      <c r="G21" s="4" t="s">
        <v>81</v>
      </c>
      <c r="H21" s="4" t="s">
        <v>87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7" x14ac:dyDescent="0.25">
      <c r="A22" s="4" t="s">
        <v>172</v>
      </c>
      <c r="B22" s="4" t="s">
        <v>173</v>
      </c>
      <c r="C22" s="4">
        <v>3</v>
      </c>
      <c r="D22" s="4">
        <v>3</v>
      </c>
      <c r="E22" s="4">
        <f t="shared" si="1"/>
        <v>9</v>
      </c>
      <c r="F22" s="4" t="s">
        <v>174</v>
      </c>
      <c r="G22" s="4" t="s">
        <v>96</v>
      </c>
      <c r="H22" s="4" t="s">
        <v>87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27" x14ac:dyDescent="0.25">
      <c r="A23" s="4" t="s">
        <v>175</v>
      </c>
      <c r="B23" s="4" t="s">
        <v>176</v>
      </c>
      <c r="C23" s="4">
        <v>4</v>
      </c>
      <c r="D23" s="4">
        <v>3</v>
      </c>
      <c r="E23" s="4">
        <f t="shared" si="1"/>
        <v>12</v>
      </c>
      <c r="F23" s="4" t="s">
        <v>177</v>
      </c>
      <c r="G23" s="4" t="s">
        <v>66</v>
      </c>
      <c r="H23" s="4" t="s">
        <v>73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27" x14ac:dyDescent="0.25">
      <c r="A24" s="4" t="s">
        <v>178</v>
      </c>
      <c r="B24" s="4" t="s">
        <v>179</v>
      </c>
      <c r="C24" s="4">
        <v>2</v>
      </c>
      <c r="D24" s="4">
        <v>3</v>
      </c>
      <c r="E24" s="4">
        <f t="shared" si="1"/>
        <v>6</v>
      </c>
      <c r="F24" s="4" t="s">
        <v>180</v>
      </c>
      <c r="G24" s="4" t="s">
        <v>9</v>
      </c>
      <c r="H24" s="4" t="s">
        <v>87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27" x14ac:dyDescent="0.25">
      <c r="A25" s="4" t="s">
        <v>181</v>
      </c>
      <c r="B25" s="4" t="s">
        <v>182</v>
      </c>
      <c r="C25" s="4">
        <v>2</v>
      </c>
      <c r="D25" s="4">
        <v>4</v>
      </c>
      <c r="E25" s="4">
        <f t="shared" si="1"/>
        <v>8</v>
      </c>
      <c r="F25" s="4" t="s">
        <v>183</v>
      </c>
      <c r="G25" s="4" t="s">
        <v>120</v>
      </c>
      <c r="H25" s="4" t="s">
        <v>87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40.5" x14ac:dyDescent="0.25">
      <c r="A26" s="4" t="s">
        <v>184</v>
      </c>
      <c r="B26" s="4" t="s">
        <v>185</v>
      </c>
      <c r="C26" s="4">
        <v>1</v>
      </c>
      <c r="D26" s="4">
        <v>5</v>
      </c>
      <c r="E26" s="4">
        <f t="shared" si="1"/>
        <v>5</v>
      </c>
      <c r="F26" s="4" t="s">
        <v>186</v>
      </c>
      <c r="G26" s="4" t="s">
        <v>86</v>
      </c>
      <c r="H26" s="4" t="s">
        <v>87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27" x14ac:dyDescent="0.25">
      <c r="A27" s="4" t="s">
        <v>187</v>
      </c>
      <c r="B27" s="4" t="s">
        <v>188</v>
      </c>
      <c r="C27" s="4">
        <v>3</v>
      </c>
      <c r="D27" s="4">
        <v>3</v>
      </c>
      <c r="E27" s="4">
        <f t="shared" si="1"/>
        <v>9</v>
      </c>
      <c r="F27" s="4" t="s">
        <v>189</v>
      </c>
      <c r="G27" s="4" t="s">
        <v>9</v>
      </c>
      <c r="H27" s="4" t="s">
        <v>73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19" t="s">
        <v>190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27" x14ac:dyDescent="0.25">
      <c r="A31" s="11" t="s">
        <v>191</v>
      </c>
      <c r="B31" s="11" t="s">
        <v>192</v>
      </c>
      <c r="C31" s="11" t="s">
        <v>193</v>
      </c>
      <c r="D31" s="11" t="s">
        <v>194</v>
      </c>
      <c r="E31" s="11" t="s">
        <v>195</v>
      </c>
      <c r="F31" s="11" t="s">
        <v>196</v>
      </c>
      <c r="G31" s="11" t="s">
        <v>10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40.5" x14ac:dyDescent="0.25">
      <c r="A32" s="4" t="s">
        <v>197</v>
      </c>
      <c r="B32" s="4" t="s">
        <v>61</v>
      </c>
      <c r="C32" s="4" t="s">
        <v>61</v>
      </c>
      <c r="D32" s="4" t="s">
        <v>198</v>
      </c>
      <c r="E32" s="4" t="s">
        <v>199</v>
      </c>
      <c r="F32" s="4" t="s">
        <v>200</v>
      </c>
      <c r="G32" s="4" t="s">
        <v>201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27" x14ac:dyDescent="0.25">
      <c r="A33" s="4" t="s">
        <v>66</v>
      </c>
      <c r="B33" s="4" t="s">
        <v>61</v>
      </c>
      <c r="C33" s="4" t="s">
        <v>67</v>
      </c>
      <c r="D33" s="4" t="s">
        <v>202</v>
      </c>
      <c r="E33" s="4" t="s">
        <v>203</v>
      </c>
      <c r="F33" s="4" t="s">
        <v>204</v>
      </c>
      <c r="G33" s="4" t="s">
        <v>73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27" x14ac:dyDescent="0.25">
      <c r="A34" s="4" t="s">
        <v>81</v>
      </c>
      <c r="B34" s="4" t="s">
        <v>67</v>
      </c>
      <c r="C34" s="4" t="s">
        <v>61</v>
      </c>
      <c r="D34" s="4" t="s">
        <v>205</v>
      </c>
      <c r="E34" s="4" t="s">
        <v>206</v>
      </c>
      <c r="F34" s="4" t="s">
        <v>207</v>
      </c>
      <c r="G34" s="4" t="s">
        <v>73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27" x14ac:dyDescent="0.25">
      <c r="A35" s="4" t="s">
        <v>96</v>
      </c>
      <c r="B35" s="4" t="s">
        <v>67</v>
      </c>
      <c r="C35" s="4" t="s">
        <v>67</v>
      </c>
      <c r="D35" s="4" t="s">
        <v>208</v>
      </c>
      <c r="E35" s="4" t="s">
        <v>209</v>
      </c>
      <c r="F35" s="4" t="s">
        <v>210</v>
      </c>
      <c r="G35" s="4" t="s">
        <v>87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27" x14ac:dyDescent="0.25">
      <c r="A36" s="4" t="s">
        <v>211</v>
      </c>
      <c r="B36" s="4" t="s">
        <v>67</v>
      </c>
      <c r="C36" s="4" t="s">
        <v>63</v>
      </c>
      <c r="D36" s="4" t="s">
        <v>212</v>
      </c>
      <c r="E36" s="4" t="s">
        <v>213</v>
      </c>
      <c r="F36" s="4" t="s">
        <v>210</v>
      </c>
      <c r="G36" s="4" t="s">
        <v>87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</sheetData>
  <mergeCells count="5">
    <mergeCell ref="A1:K1"/>
    <mergeCell ref="A2:K2"/>
    <mergeCell ref="A4:E4"/>
    <mergeCell ref="A18:H18"/>
    <mergeCell ref="A30:K30"/>
  </mergeCells>
  <conditionalFormatting sqref="D6:D13">
    <cfRule type="dataBar" priority="1">
      <dataBar>
        <cfvo type="min"/>
        <cfvo type="max"/>
        <color rgb="FF00484E"/>
      </dataBar>
    </cfRule>
    <cfRule type="dataBar" priority="3">
      <dataBar>
        <cfvo type="min"/>
        <cfvo type="max"/>
        <color rgb="FF00484E"/>
      </dataBar>
      <extLst>
        <ext xmlns:x14="http://schemas.microsoft.com/office/spreadsheetml/2009/9/main" uri="{B025F937-C7B1-47D3-B67F-A62EFF666E3E}">
          <x14:id>{C492D7C4-098B-5218-E718-3667AB09DADE}</x14:id>
        </ext>
      </extLst>
    </cfRule>
  </conditionalFormatting>
  <conditionalFormatting sqref="E20:E27">
    <cfRule type="colorScale" priority="2">
      <colorScale>
        <cfvo type="min"/>
        <cfvo type="percentile" val="50"/>
        <cfvo type="max"/>
        <color rgb="FFDDF7E8"/>
        <color rgb="FFFFF4CE"/>
        <color rgb="FFFDE2E2"/>
      </colorScale>
    </cfRule>
  </conditionalFormatting>
  <dataValidations count="1">
    <dataValidation type="list" sqref="B32:C36" xr:uid="{00000000-0002-0000-0300-000003000000}">
      <formula1>"Hoch,Mittel,Niedrig"</formula1>
    </dataValidation>
  </dataValidations>
  <pageMargins left="0.7" right="0.7" top="0.75" bottom="0.75" header="0.3" footer="0.3"/>
  <tableParts count="3">
    <tablePart r:id="rId1"/>
    <tablePart r:id="rId2"/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492D7C4-098B-5218-E718-3667AB09DADE}">
            <x14:dataBar>
              <x14:cfvo type="min"/>
              <x14:cfvo type="max"/>
              <x14:negativeFillColor auto="1"/>
              <x14:axisColor auto="1"/>
            </x14:dataBar>
          </x14:cfRule>
          <xm:sqref>D6:D13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xr:uid="{00000000-0002-0000-0300-000000000000}">
          <x14:formula1>
            <xm:f>Listen!$K$2:$K$6</xm:f>
          </x14:formula1>
          <xm:sqref>C6:C11 C20:D27</xm:sqref>
        </x14:dataValidation>
        <x14:dataValidation type="list" xr:uid="{00000000-0002-0000-0300-000002000000}">
          <x14:formula1>
            <xm:f>Listen!$C$2:$C$6</xm:f>
          </x14:formula1>
          <xm:sqref>H20:H27 G32:G36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60"/>
  <sheetViews>
    <sheetView workbookViewId="0"/>
  </sheetViews>
  <sheetFormatPr baseColWidth="10" defaultColWidth="9" defaultRowHeight="15" x14ac:dyDescent="0.25"/>
  <cols>
    <col min="1" max="1" width="18" customWidth="1"/>
    <col min="3" max="3" width="18" customWidth="1"/>
    <col min="5" max="5" width="14" customWidth="1"/>
    <col min="7" max="7" width="16" customWidth="1"/>
    <col min="9" max="9" width="24" customWidth="1"/>
    <col min="11" max="11" width="12" customWidth="1"/>
    <col min="12" max="12" width="34" customWidth="1"/>
  </cols>
  <sheetData>
    <row r="1" spans="1:28" x14ac:dyDescent="0.25">
      <c r="A1" s="11" t="s">
        <v>48</v>
      </c>
      <c r="B1" s="11"/>
      <c r="C1" s="11" t="s">
        <v>10</v>
      </c>
      <c r="D1" s="11"/>
      <c r="E1" s="11" t="s">
        <v>51</v>
      </c>
      <c r="F1" s="11"/>
      <c r="G1" s="11" t="s">
        <v>214</v>
      </c>
      <c r="H1" s="11"/>
      <c r="I1" s="11" t="s">
        <v>215</v>
      </c>
      <c r="J1" s="11"/>
      <c r="K1" s="11" t="s">
        <v>216</v>
      </c>
      <c r="L1" s="11" t="s">
        <v>108</v>
      </c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x14ac:dyDescent="0.25">
      <c r="A2" s="1" t="s">
        <v>58</v>
      </c>
      <c r="B2" s="1"/>
      <c r="C2" s="1" t="s">
        <v>87</v>
      </c>
      <c r="D2" s="1"/>
      <c r="E2" s="1" t="s">
        <v>61</v>
      </c>
      <c r="F2" s="1"/>
      <c r="G2" s="1" t="s">
        <v>63</v>
      </c>
      <c r="H2" s="1"/>
      <c r="I2" s="1" t="s">
        <v>9</v>
      </c>
      <c r="J2" s="1"/>
      <c r="K2" s="1">
        <v>1</v>
      </c>
      <c r="L2" s="1" t="s">
        <v>217</v>
      </c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x14ac:dyDescent="0.25">
      <c r="A3" s="1" t="s">
        <v>69</v>
      </c>
      <c r="B3" s="1"/>
      <c r="C3" s="1" t="s">
        <v>73</v>
      </c>
      <c r="D3" s="1"/>
      <c r="E3" s="1" t="s">
        <v>67</v>
      </c>
      <c r="F3" s="1"/>
      <c r="G3" s="1" t="s">
        <v>67</v>
      </c>
      <c r="H3" s="1"/>
      <c r="I3" s="1" t="s">
        <v>66</v>
      </c>
      <c r="J3" s="1"/>
      <c r="K3" s="1">
        <v>2</v>
      </c>
      <c r="L3" s="1" t="s">
        <v>218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1" t="s">
        <v>75</v>
      </c>
      <c r="B4" s="1"/>
      <c r="C4" s="1" t="s">
        <v>201</v>
      </c>
      <c r="D4" s="1"/>
      <c r="E4" s="1" t="s">
        <v>63</v>
      </c>
      <c r="F4" s="1"/>
      <c r="G4" s="1" t="s">
        <v>61</v>
      </c>
      <c r="H4" s="1"/>
      <c r="I4" s="1" t="s">
        <v>81</v>
      </c>
      <c r="J4" s="1"/>
      <c r="K4" s="1">
        <v>3</v>
      </c>
      <c r="L4" s="1" t="s">
        <v>219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x14ac:dyDescent="0.25">
      <c r="A5" s="1" t="s">
        <v>77</v>
      </c>
      <c r="B5" s="1"/>
      <c r="C5" s="1" t="s">
        <v>62</v>
      </c>
      <c r="D5" s="1"/>
      <c r="E5" s="1"/>
      <c r="F5" s="1"/>
      <c r="G5" s="1" t="s">
        <v>220</v>
      </c>
      <c r="H5" s="1"/>
      <c r="I5" s="1" t="s">
        <v>96</v>
      </c>
      <c r="J5" s="1"/>
      <c r="K5" s="1">
        <v>4</v>
      </c>
      <c r="L5" s="1" t="s">
        <v>221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1" t="s">
        <v>83</v>
      </c>
      <c r="B6" s="1"/>
      <c r="C6" s="1" t="s">
        <v>222</v>
      </c>
      <c r="D6" s="1"/>
      <c r="E6" s="1"/>
      <c r="F6" s="1"/>
      <c r="G6" s="1"/>
      <c r="H6" s="1"/>
      <c r="I6" s="1" t="s">
        <v>120</v>
      </c>
      <c r="J6" s="1"/>
      <c r="K6" s="1">
        <v>5</v>
      </c>
      <c r="L6" s="1" t="s">
        <v>223</v>
      </c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x14ac:dyDescent="0.25">
      <c r="A7" s="1" t="s">
        <v>98</v>
      </c>
      <c r="B7" s="1"/>
      <c r="C7" s="1"/>
      <c r="D7" s="1"/>
      <c r="E7" s="1"/>
      <c r="F7" s="1"/>
      <c r="G7" s="1"/>
      <c r="H7" s="1"/>
      <c r="I7" s="1" t="s">
        <v>116</v>
      </c>
      <c r="J7" s="1"/>
      <c r="K7" s="1"/>
      <c r="L7" s="1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x14ac:dyDescent="0.25">
      <c r="A8" s="1" t="s">
        <v>102</v>
      </c>
      <c r="B8" s="1"/>
      <c r="C8" s="1"/>
      <c r="D8" s="1"/>
      <c r="E8" s="1"/>
      <c r="F8" s="1"/>
      <c r="G8" s="1"/>
      <c r="H8" s="1"/>
      <c r="I8" s="1" t="s">
        <v>224</v>
      </c>
      <c r="J8" s="1"/>
      <c r="K8" s="1"/>
      <c r="L8" s="1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x14ac:dyDescent="0.25">
      <c r="A9" s="1"/>
      <c r="B9" s="1"/>
      <c r="C9" s="1"/>
      <c r="D9" s="1"/>
      <c r="E9" s="1"/>
      <c r="F9" s="1"/>
      <c r="G9" s="1"/>
      <c r="H9" s="1"/>
      <c r="I9" s="1" t="s">
        <v>86</v>
      </c>
      <c r="J9" s="1"/>
      <c r="K9" s="1"/>
      <c r="L9" s="1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x14ac:dyDescent="0.25">
      <c r="A11" s="24" t="s">
        <v>225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</sheetData>
  <mergeCells count="1">
    <mergeCell ref="A11:L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Konzept</vt:lpstr>
      <vt:lpstr>Planung</vt:lpstr>
      <vt:lpstr>Budget</vt:lpstr>
      <vt:lpstr>Bewertung</vt:lpstr>
      <vt:lpstr>Listen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Jiménez Canales</dc:creator>
  <cp:lastModifiedBy>Sergio Jiménez Canales</cp:lastModifiedBy>
  <dcterms:modified xsi:type="dcterms:W3CDTF">2026-06-17T06:24:55Z</dcterms:modified>
</cp:coreProperties>
</file>