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E1FA3BC-682C-4ECD-B054-FF2522BD061A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Übersicht" sheetId="1" r:id="rId1"/>
    <sheet name="Kontenplan" sheetId="2" r:id="rId2"/>
    <sheet name="Listen" sheetId="3" r:id="rId3"/>
  </sheets>
  <definedNames>
    <definedName name="_xlnm._FilterDatabase" localSheetId="1" hidden="1">Kontenplan!$A$4:$L$44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5" i="2" l="1"/>
  <c r="H45" i="2"/>
  <c r="G45" i="2"/>
  <c r="J44" i="2"/>
  <c r="E44" i="2"/>
  <c r="C44" i="2"/>
  <c r="J43" i="2"/>
  <c r="E43" i="2"/>
  <c r="C43" i="2"/>
  <c r="J42" i="2"/>
  <c r="E42" i="2"/>
  <c r="C42" i="2"/>
  <c r="J41" i="2"/>
  <c r="E41" i="2"/>
  <c r="C41" i="2"/>
  <c r="J40" i="2"/>
  <c r="E40" i="2"/>
  <c r="C40" i="2"/>
  <c r="J39" i="2"/>
  <c r="E39" i="2"/>
  <c r="C39" i="2"/>
  <c r="J38" i="2"/>
  <c r="E38" i="2"/>
  <c r="C38" i="2"/>
  <c r="J37" i="2"/>
  <c r="E37" i="2"/>
  <c r="C37" i="2"/>
  <c r="J36" i="2"/>
  <c r="E36" i="2"/>
  <c r="C36" i="2"/>
  <c r="J35" i="2"/>
  <c r="E35" i="2"/>
  <c r="C35" i="2"/>
  <c r="J34" i="2"/>
  <c r="E34" i="2"/>
  <c r="C34" i="2"/>
  <c r="J33" i="2"/>
  <c r="E33" i="2"/>
  <c r="C33" i="2"/>
  <c r="J32" i="2"/>
  <c r="E32" i="2"/>
  <c r="C32" i="2"/>
  <c r="J31" i="2"/>
  <c r="E31" i="2"/>
  <c r="C31" i="2"/>
  <c r="J30" i="2"/>
  <c r="E30" i="2"/>
  <c r="C30" i="2"/>
  <c r="J29" i="2"/>
  <c r="E29" i="2"/>
  <c r="C29" i="2"/>
  <c r="J28" i="2"/>
  <c r="E28" i="2"/>
  <c r="C28" i="2"/>
  <c r="J27" i="2"/>
  <c r="E27" i="2"/>
  <c r="C27" i="2"/>
  <c r="J26" i="2"/>
  <c r="E26" i="2"/>
  <c r="C26" i="2"/>
  <c r="J25" i="2"/>
  <c r="E25" i="2"/>
  <c r="C25" i="2"/>
  <c r="J24" i="2"/>
  <c r="E24" i="2"/>
  <c r="C24" i="2"/>
  <c r="J23" i="2"/>
  <c r="E23" i="2"/>
  <c r="C23" i="2"/>
  <c r="J22" i="2"/>
  <c r="E22" i="2"/>
  <c r="C22" i="2"/>
  <c r="J21" i="2"/>
  <c r="E21" i="2"/>
  <c r="C21" i="2"/>
  <c r="J20" i="2"/>
  <c r="E20" i="2"/>
  <c r="C20" i="2"/>
  <c r="J19" i="2"/>
  <c r="E19" i="2"/>
  <c r="C19" i="2"/>
  <c r="J18" i="2"/>
  <c r="E18" i="2"/>
  <c r="C18" i="2"/>
  <c r="J17" i="2"/>
  <c r="E17" i="2"/>
  <c r="C17" i="2"/>
  <c r="J16" i="2"/>
  <c r="E16" i="2"/>
  <c r="C16" i="2"/>
  <c r="J15" i="2"/>
  <c r="E15" i="2"/>
  <c r="C15" i="2"/>
  <c r="J14" i="2"/>
  <c r="E14" i="2"/>
  <c r="C14" i="2"/>
  <c r="J13" i="2"/>
  <c r="E13" i="2"/>
  <c r="C13" i="2"/>
  <c r="J12" i="2"/>
  <c r="E12" i="2"/>
  <c r="C12" i="2"/>
  <c r="J11" i="2"/>
  <c r="E11" i="2"/>
  <c r="C11" i="2"/>
  <c r="J10" i="2"/>
  <c r="E10" i="2"/>
  <c r="C10" i="2"/>
  <c r="J9" i="2"/>
  <c r="E9" i="2"/>
  <c r="C9" i="2"/>
  <c r="J8" i="2"/>
  <c r="E8" i="2"/>
  <c r="C8" i="2"/>
  <c r="J7" i="2"/>
  <c r="E7" i="2"/>
  <c r="C7" i="2"/>
  <c r="J6" i="2"/>
  <c r="E6" i="2"/>
  <c r="C6" i="2"/>
  <c r="J5" i="2"/>
  <c r="J45" i="2" s="1"/>
  <c r="E5" i="2"/>
  <c r="C5" i="2"/>
  <c r="C22" i="1"/>
  <c r="D22" i="1" s="1"/>
  <c r="C20" i="1"/>
  <c r="D20" i="1" s="1"/>
  <c r="C17" i="1"/>
  <c r="C16" i="1"/>
  <c r="G15" i="1"/>
  <c r="F15" i="1"/>
  <c r="C15" i="1"/>
  <c r="G14" i="1"/>
  <c r="F14" i="1"/>
  <c r="G13" i="1"/>
  <c r="F13" i="1"/>
  <c r="G12" i="1"/>
  <c r="F12" i="1"/>
  <c r="C12" i="1"/>
  <c r="G11" i="1"/>
  <c r="F11" i="1"/>
  <c r="C11" i="1"/>
  <c r="G10" i="1"/>
  <c r="F10" i="1"/>
  <c r="C10" i="1"/>
  <c r="G9" i="1"/>
  <c r="F9" i="1"/>
  <c r="C9" i="1"/>
  <c r="G8" i="1"/>
  <c r="F8" i="1"/>
  <c r="G7" i="1"/>
  <c r="F7" i="1"/>
  <c r="G6" i="1"/>
  <c r="F6" i="1"/>
  <c r="C6" i="1"/>
  <c r="C5" i="1"/>
  <c r="C21" i="1" l="1"/>
  <c r="D21" i="1" s="1"/>
</calcChain>
</file>

<file path=xl/sharedStrings.xml><?xml version="1.0" encoding="utf-8"?>
<sst xmlns="http://schemas.openxmlformats.org/spreadsheetml/2006/main" count="294" uniqueCount="157">
  <si>
    <t>Automatisch aus dem Blatt »Kontenplan« berechnet – keine manuelle Eingabe nötig.</t>
  </si>
  <si>
    <t>Kennzahlen</t>
  </si>
  <si>
    <t>Salden je Kontenklasse</t>
  </si>
  <si>
    <t>Anzahl Konten gesamt</t>
  </si>
  <si>
    <t>Kontenklasse</t>
  </si>
  <si>
    <t>Anzahl</t>
  </si>
  <si>
    <t>Saldo</t>
  </si>
  <si>
    <t>davon aktiv</t>
  </si>
  <si>
    <t>Klasse 0 – Anlagevermögen</t>
  </si>
  <si>
    <t>Klasse 1 – Umlaufvermögen / Finanzkonten</t>
  </si>
  <si>
    <t>Bilanz</t>
  </si>
  <si>
    <t>Klasse 2 – Eigenkapital</t>
  </si>
  <si>
    <t>Summe Aktiva</t>
  </si>
  <si>
    <t>Klasse 3 – Verbindlichkeiten / Rückstellungen</t>
  </si>
  <si>
    <t>Summe Passiva</t>
  </si>
  <si>
    <t>Klasse 4 – Betriebliche Erträge</t>
  </si>
  <si>
    <t>Jahresergebnis (in EK)</t>
  </si>
  <si>
    <t>Klasse 5 – Material- / Wareneinsatz</t>
  </si>
  <si>
    <t>Bilanzsumme (Passivseite)</t>
  </si>
  <si>
    <t>Klasse 6 – Personal- / Sachaufwand</t>
  </si>
  <si>
    <t>Klasse 7 – Finanz- / sonstige Erträge u. Aufwendungen</t>
  </si>
  <si>
    <t>Gewinn- und Verlustrechnung</t>
  </si>
  <si>
    <t>Klasse 8 – frei / individuell</t>
  </si>
  <si>
    <t>Summe Erträge</t>
  </si>
  <si>
    <t>Klasse 9 – Vortrags- / statistische Konten</t>
  </si>
  <si>
    <t>Summe Aufwendungen</t>
  </si>
  <si>
    <t>Jahresergebnis</t>
  </si>
  <si>
    <t>Kontrolle</t>
  </si>
  <si>
    <t>Σ Soll − Σ Haben (muss 0 sein)</t>
  </si>
  <si>
    <t>Σ Saldo gesamt (muss 0 sein)</t>
  </si>
  <si>
    <t>Bilanz Aktiva − Passivseite (muss 0 sein)</t>
  </si>
  <si>
    <t>Hinweise zur Nutzung</t>
  </si>
  <si>
    <t>• Neues Konto: in »Kontenplan« eine Zeile ausfüllen. Kontenklasse und Zuordnung erscheinen automatisch.</t>
  </si>
  <si>
    <t>• Die erste Ziffer der Kontonummer bestimmt die Kontenklasse (0–9).</t>
  </si>
  <si>
    <t>• »Eröffnungssaldo«, »Summe Soll« und »Summe Haben« sind Eingaben (blau); »Saldo« rechnet sich selbst.</t>
  </si>
  <si>
    <t>• Vorzeichen: Sollsaldo positiv (+), Habensaldo negativ (−).</t>
  </si>
  <si>
    <t>• Konten über »Status = Inaktiv« stilllegen, ohne sie zu löschen.</t>
  </si>
  <si>
    <t>• Alle Kontrollfelder müssen »OK« zeigen; sonst ist die Buchung nicht ausgeglichen.</t>
  </si>
  <si>
    <t>Kontenplan 2026</t>
  </si>
  <si>
    <t>Geschäftsjahr 2026  ·  Beträge in EUR  ·  Vorzeichen: Sollsaldo positiv (+), Habensaldo negativ (−)  ·  Kontenklasse wird automatisch aus der Kontonummer abgeleitet</t>
  </si>
  <si>
    <t>Kontonummer</t>
  </si>
  <si>
    <t>Kontenbezeichnung</t>
  </si>
  <si>
    <t>Kontenart</t>
  </si>
  <si>
    <t>Zuordnung</t>
  </si>
  <si>
    <t>Steuerschlüssel</t>
  </si>
  <si>
    <t>Eröffnungssaldo</t>
  </si>
  <si>
    <t>Summe Soll</t>
  </si>
  <si>
    <t>Summe Haben</t>
  </si>
  <si>
    <t>Status</t>
  </si>
  <si>
    <t>Bemerkung</t>
  </si>
  <si>
    <t>0100</t>
  </si>
  <si>
    <t>Immaterielle Vermögensgegenstände</t>
  </si>
  <si>
    <t>Aktiv</t>
  </si>
  <si>
    <t>—</t>
  </si>
  <si>
    <t>0200</t>
  </si>
  <si>
    <t>Grundstücke und Gebäude</t>
  </si>
  <si>
    <t>0300</t>
  </si>
  <si>
    <t>Technische Anlagen und Maschinen</t>
  </si>
  <si>
    <t>0400</t>
  </si>
  <si>
    <t>Betriebs- und Geschäftsausstattung</t>
  </si>
  <si>
    <t>0500</t>
  </si>
  <si>
    <t>Fuhrpark</t>
  </si>
  <si>
    <t>1000</t>
  </si>
  <si>
    <t>Kasse</t>
  </si>
  <si>
    <t>1200</t>
  </si>
  <si>
    <t>Bank – Geschäftskonto</t>
  </si>
  <si>
    <t>1400</t>
  </si>
  <si>
    <t>Forderungen aus Lieferungen und Leistungen</t>
  </si>
  <si>
    <t>1500</t>
  </si>
  <si>
    <t>Sonstige Vermögensgegenstände</t>
  </si>
  <si>
    <t>1600</t>
  </si>
  <si>
    <t>Vorräte / Warenbestand</t>
  </si>
  <si>
    <t>1800</t>
  </si>
  <si>
    <t>Abziehbare Vorsteuer</t>
  </si>
  <si>
    <t>Vorsteuer 19 %</t>
  </si>
  <si>
    <t>2000</t>
  </si>
  <si>
    <t>Eigenkapital / gezeichnetes Kapital</t>
  </si>
  <si>
    <t>Passiv</t>
  </si>
  <si>
    <t>2100</t>
  </si>
  <si>
    <t>Kapitalrücklage</t>
  </si>
  <si>
    <t>2200</t>
  </si>
  <si>
    <t>Gewinnrücklagen</t>
  </si>
  <si>
    <t>2300</t>
  </si>
  <si>
    <t>Gewinn-/Verlustvortrag</t>
  </si>
  <si>
    <t>3000</t>
  </si>
  <si>
    <t>Sonstige Rückstellungen</t>
  </si>
  <si>
    <t>3100</t>
  </si>
  <si>
    <t>Verbindlichkeiten gegenüber Kreditinstituten</t>
  </si>
  <si>
    <t>3200</t>
  </si>
  <si>
    <t>Verbindlichkeiten aus Lieferungen und Leistungen</t>
  </si>
  <si>
    <t>3500</t>
  </si>
  <si>
    <t>Umsatzsteuer</t>
  </si>
  <si>
    <t>4000</t>
  </si>
  <si>
    <t>Umsatzerlöse 19 % USt</t>
  </si>
  <si>
    <t>Ertrag</t>
  </si>
  <si>
    <t>USt 19 %</t>
  </si>
  <si>
    <t>4100</t>
  </si>
  <si>
    <t>Umsatzerlöse 7 % USt</t>
  </si>
  <si>
    <t>USt 7 %</t>
  </si>
  <si>
    <t>4200</t>
  </si>
  <si>
    <t>Umsatzerlöse steuerfrei / innergemeinschaftlich</t>
  </si>
  <si>
    <t>steuerfrei / 0 %</t>
  </si>
  <si>
    <t>4400</t>
  </si>
  <si>
    <t>Sonstige betriebliche Erträge</t>
  </si>
  <si>
    <t>5000</t>
  </si>
  <si>
    <t>Wareneinsatz / Materialaufwand 19 %</t>
  </si>
  <si>
    <t>Aufwand</t>
  </si>
  <si>
    <t>5100</t>
  </si>
  <si>
    <t>Wareneinsatz / Materialaufwand 7 %</t>
  </si>
  <si>
    <t>Vorsteuer 7 %</t>
  </si>
  <si>
    <t>5200</t>
  </si>
  <si>
    <t>Bezogene Leistungen / Fremdleistungen</t>
  </si>
  <si>
    <t>6000</t>
  </si>
  <si>
    <t>Löhne und Gehälter</t>
  </si>
  <si>
    <t>6100</t>
  </si>
  <si>
    <t>Gesetzliche Sozialaufwendungen</t>
  </si>
  <si>
    <t>6200</t>
  </si>
  <si>
    <t>Raumkosten / Miete</t>
  </si>
  <si>
    <t>6300</t>
  </si>
  <si>
    <t>Versicherungen und Beiträge</t>
  </si>
  <si>
    <t>6400</t>
  </si>
  <si>
    <t>Werbe- und Reisekosten</t>
  </si>
  <si>
    <t>6500</t>
  </si>
  <si>
    <t>Fahrzeugkosten</t>
  </si>
  <si>
    <t>6600</t>
  </si>
  <si>
    <t>Abschreibungen</t>
  </si>
  <si>
    <t>6700</t>
  </si>
  <si>
    <t>Bürobedarf und sonstige Kosten</t>
  </si>
  <si>
    <t>6800</t>
  </si>
  <si>
    <t>Reparaturen und Instandhaltung</t>
  </si>
  <si>
    <t>7000</t>
  </si>
  <si>
    <t>Zinserträge</t>
  </si>
  <si>
    <t>7100</t>
  </si>
  <si>
    <t>Zinsaufwendungen</t>
  </si>
  <si>
    <t>7200</t>
  </si>
  <si>
    <t>Sonstige Steuern</t>
  </si>
  <si>
    <t>9000</t>
  </si>
  <si>
    <t>Saldenvorträge Sachkonten</t>
  </si>
  <si>
    <t>Neutral</t>
  </si>
  <si>
    <t>9900</t>
  </si>
  <si>
    <t>Statistisches Konto</t>
  </si>
  <si>
    <t>Summe / Kontrolle</t>
  </si>
  <si>
    <t>Auswahllisten &amp; Parameter</t>
  </si>
  <si>
    <t>Diese Werte steuern die Dropdowns und die Klassen-Zuordnung. Anpassbar.</t>
  </si>
  <si>
    <t>Ziffer</t>
  </si>
  <si>
    <t>0</t>
  </si>
  <si>
    <t>1</t>
  </si>
  <si>
    <t>Inaktiv</t>
  </si>
  <si>
    <t>2</t>
  </si>
  <si>
    <t>3</t>
  </si>
  <si>
    <t>4</t>
  </si>
  <si>
    <t>5</t>
  </si>
  <si>
    <t>6</t>
  </si>
  <si>
    <t>7</t>
  </si>
  <si>
    <t>8</t>
  </si>
  <si>
    <t>9</t>
  </si>
  <si>
    <t>Kontenplan –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</si>
</sst>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;[Red]\-#,##0.00&quot; €&quot;;\–"/>
  </numFmts>
  <fonts count="17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9"/>
      <color rgb="FF808080"/>
      <name val="Arial"/>
      <charset val="1"/>
    </font>
    <font>
      <b/>
      <sz val="12"/>
      <color rgb="FF1F3864"/>
      <name val="Arial"/>
      <charset val="1"/>
    </font>
    <font>
      <sz val="11"/>
      <name val="Arial"/>
      <charset val="1"/>
    </font>
    <font>
      <b/>
      <sz val="11"/>
      <color rgb="FF008000"/>
      <name val="Arial"/>
      <charset val="1"/>
    </font>
    <font>
      <b/>
      <sz val="10"/>
      <color rgb="FFFFFFFF"/>
      <name val="Arial"/>
      <charset val="1"/>
    </font>
    <font>
      <sz val="9"/>
      <name val="Arial"/>
      <charset val="1"/>
    </font>
    <font>
      <sz val="10"/>
      <color rgb="FF008000"/>
      <name val="Arial"/>
      <charset val="1"/>
    </font>
    <font>
      <sz val="11"/>
      <color rgb="FF008000"/>
      <name val="Arial"/>
      <charset val="1"/>
    </font>
    <font>
      <b/>
      <sz val="11"/>
      <name val="Arial"/>
      <charset val="1"/>
    </font>
    <font>
      <b/>
      <sz val="11"/>
      <color rgb="FF1F3864"/>
      <name val="Arial"/>
      <charset val="1"/>
    </font>
    <font>
      <sz val="10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b/>
      <sz val="13"/>
      <color rgb="FF1F3864"/>
      <name val="Arial"/>
      <charset val="1"/>
    </font>
    <font>
      <b/>
      <sz val="11"/>
      <color rgb="FFFFFFFF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  <fill>
      <patternFill patternType="solid">
        <fgColor rgb="FF2E6E6A"/>
        <bgColor rgb="FF008080"/>
      </patternFill>
    </fill>
    <fill>
      <patternFill patternType="solid">
        <fgColor rgb="FFD9E1F2"/>
        <bgColor rgb="FFD9D9D9"/>
      </patternFill>
    </fill>
    <fill>
      <patternFill patternType="solid">
        <fgColor theme="3" tint="-0.499984740745262"/>
        <bgColor rgb="FF333333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2" fillId="0" borderId="0" xfId="0" applyFont="1"/>
    <xf numFmtId="0" fontId="10" fillId="5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3" fillId="0" borderId="0" xfId="0" applyFont="1"/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5" fillId="3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0" fontId="7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3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15" fillId="0" borderId="0" xfId="0" applyFont="1"/>
    <xf numFmtId="0" fontId="2" fillId="0" borderId="0" xfId="0" applyFont="1"/>
    <xf numFmtId="0" fontId="16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6" borderId="0" xfId="0" applyFont="1" applyFill="1" applyAlignment="1">
      <alignment horizontal="left" vertical="center"/>
    </xf>
  </cellXfs>
  <cellStyles count="1">
    <cellStyle name="Standard" xfId="0" builtinId="0"/>
  </cellStyles>
  <dxfs count="4">
    <dxf>
      <font>
        <sz val="10"/>
        <color rgb="FFC00000"/>
        <name val="Arial"/>
        <charset val="1"/>
      </font>
    </dxf>
    <dxf>
      <font>
        <i/>
        <sz val="10"/>
        <color rgb="FFA6A6A6"/>
        <name val="Arial"/>
        <charset val="1"/>
      </font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006100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2E6E6A"/>
      <rgbColor rgb="FFBFBFBF"/>
      <rgbColor rgb="FF808080"/>
      <rgbColor rgb="FFA6A6A6"/>
      <rgbColor rgb="FF993366"/>
      <rgbColor rgb="FFF2F2F2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4F81BD"/>
      <rgbColor rgb="FF878787"/>
      <rgbColor rgb="FF1F3864"/>
      <rgbColor rgb="FF339966"/>
      <rgbColor rgb="FF0061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Saldo je Kontenklasse (2026)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Übersicht!$G$5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Übersicht!$E$6:$E$15</c:f>
              <c:strCache>
                <c:ptCount val="10"/>
                <c:pt idx="0">
                  <c:v>Klasse 0 – Anlagevermögen</c:v>
                </c:pt>
                <c:pt idx="1">
                  <c:v>Klasse 1 – Umlaufvermögen / Finanzkonten</c:v>
                </c:pt>
                <c:pt idx="2">
                  <c:v>Klasse 2 – Eigenkapital</c:v>
                </c:pt>
                <c:pt idx="3">
                  <c:v>Klasse 3 – Verbindlichkeiten / Rückstellungen</c:v>
                </c:pt>
                <c:pt idx="4">
                  <c:v>Klasse 4 – Betriebliche Erträge</c:v>
                </c:pt>
                <c:pt idx="5">
                  <c:v>Klasse 5 – Material- / Wareneinsatz</c:v>
                </c:pt>
                <c:pt idx="6">
                  <c:v>Klasse 6 – Personal- / Sachaufwand</c:v>
                </c:pt>
                <c:pt idx="7">
                  <c:v>Klasse 7 – Finanz- / sonstige Erträge u. Aufwendungen</c:v>
                </c:pt>
                <c:pt idx="8">
                  <c:v>Klasse 8 – frei / individuell</c:v>
                </c:pt>
                <c:pt idx="9">
                  <c:v>Klasse 9 – Vortrags- / statistische Konten</c:v>
                </c:pt>
              </c:strCache>
            </c:strRef>
          </c:cat>
          <c:val>
            <c:numRef>
              <c:f>Übersicht!$G$6:$G$15</c:f>
              <c:numCache>
                <c:formatCode>General</c:formatCode>
                <c:ptCount val="10"/>
                <c:pt idx="0">
                  <c:v>271000</c:v>
                </c:pt>
                <c:pt idx="1">
                  <c:v>192940</c:v>
                </c:pt>
                <c:pt idx="2">
                  <c:v>-322000</c:v>
                </c:pt>
                <c:pt idx="3">
                  <c:v>-132440</c:v>
                </c:pt>
                <c:pt idx="4">
                  <c:v>-391000</c:v>
                </c:pt>
                <c:pt idx="5">
                  <c:v>190000</c:v>
                </c:pt>
                <c:pt idx="6">
                  <c:v>187500</c:v>
                </c:pt>
                <c:pt idx="7">
                  <c:v>4000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1-4EB8-A9AE-DABEE048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14114"/>
        <c:axId val="4917697"/>
      </c:barChart>
      <c:catAx>
        <c:axId val="4811411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917697"/>
        <c:crosses val="autoZero"/>
        <c:auto val="1"/>
        <c:lblAlgn val="ctr"/>
        <c:lblOffset val="100"/>
        <c:noMultiLvlLbl val="0"/>
      </c:catAx>
      <c:valAx>
        <c:axId val="4917697"/>
        <c:scaling>
          <c:orientation val="minMax"/>
        </c:scaling>
        <c:delete val="0"/>
        <c:axPos val="l"/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811411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11</xdr:col>
      <xdr:colOff>76200</xdr:colOff>
      <xdr:row>32</xdr:row>
      <xdr:rowOff>21960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zoomScaleNormal="100" workbookViewId="0">
      <selection activeCell="P19" sqref="P19"/>
    </sheetView>
  </sheetViews>
  <sheetFormatPr baseColWidth="10" defaultColWidth="8.7109375" defaultRowHeight="15" x14ac:dyDescent="0.25"/>
  <cols>
    <col min="1" max="1" width="30" customWidth="1"/>
    <col min="2" max="2" width="8" customWidth="1"/>
    <col min="3" max="3" width="16" customWidth="1"/>
    <col min="4" max="4" width="10" customWidth="1"/>
    <col min="5" max="5" width="42" customWidth="1"/>
    <col min="6" max="6" width="8" customWidth="1"/>
    <col min="7" max="7" width="15" customWidth="1"/>
  </cols>
  <sheetData>
    <row r="1" spans="1:11" ht="30" customHeight="1" x14ac:dyDescent="0.25">
      <c r="A1" s="41" t="s">
        <v>156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40" t="s">
        <v>0</v>
      </c>
      <c r="B2" s="40"/>
      <c r="C2" s="40"/>
      <c r="D2" s="40"/>
      <c r="E2" s="40"/>
      <c r="F2" s="40"/>
    </row>
    <row r="4" spans="1:11" ht="15.75" x14ac:dyDescent="0.25">
      <c r="A4" s="5" t="s">
        <v>1</v>
      </c>
      <c r="B4" s="5"/>
      <c r="C4" s="5"/>
      <c r="E4" s="5" t="s">
        <v>2</v>
      </c>
      <c r="F4" s="5"/>
      <c r="G4" s="5"/>
    </row>
    <row r="5" spans="1:11" x14ac:dyDescent="0.25">
      <c r="A5" s="4" t="s">
        <v>3</v>
      </c>
      <c r="B5" s="4"/>
      <c r="C5" s="8">
        <f>COUNTA(Kontenplan!$B$5:$B$44)</f>
        <v>40</v>
      </c>
      <c r="E5" s="9" t="s">
        <v>4</v>
      </c>
      <c r="F5" s="9" t="s">
        <v>5</v>
      </c>
      <c r="G5" s="9" t="s">
        <v>6</v>
      </c>
    </row>
    <row r="6" spans="1:11" x14ac:dyDescent="0.25">
      <c r="A6" s="4" t="s">
        <v>7</v>
      </c>
      <c r="B6" s="4"/>
      <c r="C6" s="8">
        <f>COUNTIF(Kontenplan!$K$5:$K$44,"Aktiv")</f>
        <v>40</v>
      </c>
      <c r="E6" s="10" t="s">
        <v>8</v>
      </c>
      <c r="F6" s="11">
        <f>COUNTIF(Kontenplan!$C$5:$C$44,Listen!$B$5)</f>
        <v>5</v>
      </c>
      <c r="G6" s="12">
        <f>SUMIF(Kontenplan!$C$5:$C$44,Listen!$B$5,Kontenplan!$J$5:$J$44)</f>
        <v>271000</v>
      </c>
    </row>
    <row r="7" spans="1:11" x14ac:dyDescent="0.25">
      <c r="E7" s="13" t="s">
        <v>9</v>
      </c>
      <c r="F7" s="14">
        <f>COUNTIF(Kontenplan!$C$5:$C$44,Listen!$B$6)</f>
        <v>6</v>
      </c>
      <c r="G7" s="15">
        <f>SUMIF(Kontenplan!$C$5:$C$44,Listen!$B$6,Kontenplan!$J$5:$J$44)</f>
        <v>192940</v>
      </c>
    </row>
    <row r="8" spans="1:11" ht="15.75" x14ac:dyDescent="0.25">
      <c r="A8" s="5" t="s">
        <v>10</v>
      </c>
      <c r="B8" s="5"/>
      <c r="C8" s="5"/>
      <c r="E8" s="10" t="s">
        <v>11</v>
      </c>
      <c r="F8" s="11">
        <f>COUNTIF(Kontenplan!$C$5:$C$44,Listen!$B$7)</f>
        <v>4</v>
      </c>
      <c r="G8" s="12">
        <f>SUMIF(Kontenplan!$C$5:$C$44,Listen!$B$7,Kontenplan!$J$5:$J$44)</f>
        <v>-322000</v>
      </c>
    </row>
    <row r="9" spans="1:11" x14ac:dyDescent="0.25">
      <c r="A9" s="3" t="s">
        <v>12</v>
      </c>
      <c r="B9" s="3"/>
      <c r="C9" s="16">
        <f>SUMIF(Kontenplan!$D$5:$D$44,"Aktiv",Kontenplan!$J$5:$J$44)</f>
        <v>463940</v>
      </c>
      <c r="E9" s="13" t="s">
        <v>13</v>
      </c>
      <c r="F9" s="14">
        <f>COUNTIF(Kontenplan!$C$5:$C$44,Listen!$B$8)</f>
        <v>4</v>
      </c>
      <c r="G9" s="15">
        <f>SUMIF(Kontenplan!$C$5:$C$44,Listen!$B$8,Kontenplan!$J$5:$J$44)</f>
        <v>-132440</v>
      </c>
    </row>
    <row r="10" spans="1:11" x14ac:dyDescent="0.25">
      <c r="A10" s="3" t="s">
        <v>14</v>
      </c>
      <c r="B10" s="3"/>
      <c r="C10" s="16">
        <f>-SUMIF(Kontenplan!$D$5:$D$44,"Passiv",Kontenplan!$J$5:$J$44)</f>
        <v>454440</v>
      </c>
      <c r="E10" s="10" t="s">
        <v>15</v>
      </c>
      <c r="F10" s="11">
        <f>COUNTIF(Kontenplan!$C$5:$C$44,Listen!$B$9)</f>
        <v>4</v>
      </c>
      <c r="G10" s="12">
        <f>SUMIF(Kontenplan!$C$5:$C$44,Listen!$B$9,Kontenplan!$J$5:$J$44)</f>
        <v>-391000</v>
      </c>
    </row>
    <row r="11" spans="1:11" x14ac:dyDescent="0.25">
      <c r="A11" s="3" t="s">
        <v>16</v>
      </c>
      <c r="B11" s="3"/>
      <c r="C11" s="16">
        <f>-SUMIF(Kontenplan!$D$5:$D$44,"Ertrag",Kontenplan!$J$5:$J$44)-SUMIF(Kontenplan!$D$5:$D$44,"Aufwand",Kontenplan!$J$5:$J$44)</f>
        <v>9500</v>
      </c>
      <c r="E11" s="13" t="s">
        <v>17</v>
      </c>
      <c r="F11" s="14">
        <f>COUNTIF(Kontenplan!$C$5:$C$44,Listen!$B$10)</f>
        <v>3</v>
      </c>
      <c r="G11" s="15">
        <f>SUMIF(Kontenplan!$C$5:$C$44,Listen!$B$10,Kontenplan!$J$5:$J$44)</f>
        <v>190000</v>
      </c>
    </row>
    <row r="12" spans="1:11" x14ac:dyDescent="0.25">
      <c r="A12" s="2" t="s">
        <v>18</v>
      </c>
      <c r="B12" s="2"/>
      <c r="C12" s="17">
        <f>-SUMIF(Kontenplan!$D$5:$D$44,"Passiv",Kontenplan!$J$5:$J$44)+(-SUMIF(Kontenplan!$D$5:$D$44,"Ertrag",Kontenplan!$J$5:$J$44)-SUMIF(Kontenplan!$D$5:$D$44,"Aufwand",Kontenplan!$J$5:$J$44))</f>
        <v>463940</v>
      </c>
      <c r="E12" s="10" t="s">
        <v>19</v>
      </c>
      <c r="F12" s="11">
        <f>COUNTIF(Kontenplan!$C$5:$C$44,Listen!$B$11)</f>
        <v>9</v>
      </c>
      <c r="G12" s="12">
        <f>SUMIF(Kontenplan!$C$5:$C$44,Listen!$B$11,Kontenplan!$J$5:$J$44)</f>
        <v>187500</v>
      </c>
    </row>
    <row r="13" spans="1:11" x14ac:dyDescent="0.25">
      <c r="E13" s="13" t="s">
        <v>20</v>
      </c>
      <c r="F13" s="14">
        <f>COUNTIF(Kontenplan!$C$5:$C$44,Listen!$B$12)</f>
        <v>3</v>
      </c>
      <c r="G13" s="15">
        <f>SUMIF(Kontenplan!$C$5:$C$44,Listen!$B$12,Kontenplan!$J$5:$J$44)</f>
        <v>4000</v>
      </c>
    </row>
    <row r="14" spans="1:11" ht="15.75" x14ac:dyDescent="0.25">
      <c r="A14" s="5" t="s">
        <v>21</v>
      </c>
      <c r="B14" s="5"/>
      <c r="C14" s="5"/>
      <c r="E14" s="10" t="s">
        <v>22</v>
      </c>
      <c r="F14" s="11">
        <f>COUNTIF(Kontenplan!$C$5:$C$44,Listen!$B$13)</f>
        <v>0</v>
      </c>
      <c r="G14" s="12">
        <f>SUMIF(Kontenplan!$C$5:$C$44,Listen!$B$13,Kontenplan!$J$5:$J$44)</f>
        <v>0</v>
      </c>
    </row>
    <row r="15" spans="1:11" x14ac:dyDescent="0.25">
      <c r="A15" s="3" t="s">
        <v>23</v>
      </c>
      <c r="B15" s="3"/>
      <c r="C15" s="16">
        <f>-SUMIF(Kontenplan!$D$5:$D$44,"Ertrag",Kontenplan!$J$5:$J$44)</f>
        <v>391400</v>
      </c>
      <c r="E15" s="13" t="s">
        <v>24</v>
      </c>
      <c r="F15" s="14">
        <f>COUNTIF(Kontenplan!$C$5:$C$44,Listen!$B$14)</f>
        <v>2</v>
      </c>
      <c r="G15" s="15">
        <f>SUMIF(Kontenplan!$C$5:$C$44,Listen!$B$14,Kontenplan!$J$5:$J$44)</f>
        <v>0</v>
      </c>
    </row>
    <row r="16" spans="1:11" x14ac:dyDescent="0.25">
      <c r="A16" s="3" t="s">
        <v>25</v>
      </c>
      <c r="B16" s="3"/>
      <c r="C16" s="16">
        <f>SUMIF(Kontenplan!$D$5:$D$44,"Aufwand",Kontenplan!$J$5:$J$44)</f>
        <v>381900</v>
      </c>
    </row>
    <row r="17" spans="1:4" x14ac:dyDescent="0.25">
      <c r="A17" s="2" t="s">
        <v>26</v>
      </c>
      <c r="B17" s="2"/>
      <c r="C17" s="17">
        <f>-SUMIF(Kontenplan!$D$5:$D$44,"Ertrag",Kontenplan!$J$5:$J$44)-SUMIF(Kontenplan!$D$5:$D$44,"Aufwand",Kontenplan!$J$5:$J$44)</f>
        <v>9500</v>
      </c>
    </row>
    <row r="19" spans="1:4" ht="15.75" x14ac:dyDescent="0.25">
      <c r="A19" s="5" t="s">
        <v>27</v>
      </c>
      <c r="B19" s="5"/>
      <c r="C19" s="5"/>
    </row>
    <row r="20" spans="1:4" x14ac:dyDescent="0.25">
      <c r="A20" s="4" t="s">
        <v>28</v>
      </c>
      <c r="B20" s="4"/>
      <c r="C20" s="16">
        <f>SUM(Kontenplan!$H$5:$H$44)-SUM(Kontenplan!$I$5:$I$44)</f>
        <v>0</v>
      </c>
      <c r="D20" s="18" t="str">
        <f>IF(ROUND(C20,2)=0,"OK","PRÜFEN")</f>
        <v>OK</v>
      </c>
    </row>
    <row r="21" spans="1:4" x14ac:dyDescent="0.25">
      <c r="A21" s="4" t="s">
        <v>29</v>
      </c>
      <c r="B21" s="4"/>
      <c r="C21" s="16">
        <f>SUM(Kontenplan!$J$5:$J$44)</f>
        <v>0</v>
      </c>
      <c r="D21" s="18" t="str">
        <f>IF(ROUND(C21,2)=0,"OK","PRÜFEN")</f>
        <v>OK</v>
      </c>
    </row>
    <row r="22" spans="1:4" x14ac:dyDescent="0.25">
      <c r="A22" s="4" t="s">
        <v>30</v>
      </c>
      <c r="B22" s="4"/>
      <c r="C22" s="16">
        <f>SUMIF(Kontenplan!$D$5:$D$44,"Aktiv",Kontenplan!$J$5:$J$44)-(-SUMIF(Kontenplan!$D$5:$D$44,"Passiv",Kontenplan!$J$5:$J$44)+(-SUMIF(Kontenplan!$D$5:$D$44,"Ertrag",Kontenplan!$J$5:$J$44)-SUMIF(Kontenplan!$D$5:$D$44,"Aufwand",Kontenplan!$J$5:$J$44)))</f>
        <v>0</v>
      </c>
      <c r="D22" s="18" t="str">
        <f>IF(ROUND(C22,2)=0,"OK","PRÜFEN")</f>
        <v>OK</v>
      </c>
    </row>
    <row r="33" spans="1:7" x14ac:dyDescent="0.25">
      <c r="A33" s="19" t="s">
        <v>31</v>
      </c>
    </row>
    <row r="34" spans="1:7" x14ac:dyDescent="0.25">
      <c r="A34" s="1" t="s">
        <v>32</v>
      </c>
      <c r="B34" s="1"/>
      <c r="C34" s="1"/>
      <c r="D34" s="1"/>
      <c r="E34" s="1"/>
      <c r="F34" s="1"/>
      <c r="G34" s="1"/>
    </row>
    <row r="35" spans="1:7" x14ac:dyDescent="0.25">
      <c r="A35" s="1" t="s">
        <v>33</v>
      </c>
      <c r="B35" s="1"/>
      <c r="C35" s="1"/>
      <c r="D35" s="1"/>
      <c r="E35" s="1"/>
      <c r="F35" s="1"/>
      <c r="G35" s="1"/>
    </row>
    <row r="36" spans="1:7" x14ac:dyDescent="0.25">
      <c r="A36" s="1" t="s">
        <v>34</v>
      </c>
      <c r="B36" s="1"/>
      <c r="C36" s="1"/>
      <c r="D36" s="1"/>
      <c r="E36" s="1"/>
      <c r="F36" s="1"/>
      <c r="G36" s="1"/>
    </row>
    <row r="37" spans="1:7" x14ac:dyDescent="0.25">
      <c r="A37" s="1" t="s">
        <v>35</v>
      </c>
      <c r="B37" s="1"/>
      <c r="C37" s="1"/>
      <c r="D37" s="1"/>
      <c r="E37" s="1"/>
      <c r="F37" s="1"/>
      <c r="G37" s="1"/>
    </row>
    <row r="38" spans="1:7" x14ac:dyDescent="0.25">
      <c r="A38" s="1" t="s">
        <v>36</v>
      </c>
      <c r="B38" s="1"/>
      <c r="C38" s="1"/>
      <c r="D38" s="1"/>
      <c r="E38" s="1"/>
      <c r="F38" s="1"/>
      <c r="G38" s="1"/>
    </row>
    <row r="39" spans="1:7" x14ac:dyDescent="0.25">
      <c r="A39" s="1" t="s">
        <v>37</v>
      </c>
      <c r="B39" s="1"/>
      <c r="C39" s="1"/>
      <c r="D39" s="1"/>
      <c r="E39" s="1"/>
      <c r="F39" s="1"/>
      <c r="G39" s="1"/>
    </row>
  </sheetData>
  <mergeCells count="24">
    <mergeCell ref="A35:G35"/>
    <mergeCell ref="A36:G36"/>
    <mergeCell ref="A37:G37"/>
    <mergeCell ref="A38:G38"/>
    <mergeCell ref="A39:G39"/>
    <mergeCell ref="A19:C19"/>
    <mergeCell ref="A20:B20"/>
    <mergeCell ref="A21:B21"/>
    <mergeCell ref="A22:B22"/>
    <mergeCell ref="A34:G34"/>
    <mergeCell ref="A12:B12"/>
    <mergeCell ref="A14:C14"/>
    <mergeCell ref="A15:B15"/>
    <mergeCell ref="A16:B16"/>
    <mergeCell ref="A17:B17"/>
    <mergeCell ref="A6:B6"/>
    <mergeCell ref="A8:C8"/>
    <mergeCell ref="A9:B9"/>
    <mergeCell ref="A10:B10"/>
    <mergeCell ref="A11:B11"/>
    <mergeCell ref="A4:C4"/>
    <mergeCell ref="E4:G4"/>
    <mergeCell ref="A5:B5"/>
    <mergeCell ref="A1:K1"/>
  </mergeCells>
  <conditionalFormatting sqref="D20:D22">
    <cfRule type="cellIs" dxfId="3" priority="2" operator="equal">
      <formula>"OK"</formula>
    </cfRule>
    <cfRule type="cellIs" dxfId="2" priority="3" operator="equal">
      <formula>"PRÜFEN"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L1"/>
    </sheetView>
  </sheetViews>
  <sheetFormatPr baseColWidth="10" defaultColWidth="8.7109375" defaultRowHeight="15" x14ac:dyDescent="0.25"/>
  <cols>
    <col min="1" max="1" width="12" customWidth="1"/>
    <col min="2" max="2" width="42" customWidth="1"/>
    <col min="3" max="3" width="30" customWidth="1"/>
    <col min="4" max="5" width="11" customWidth="1"/>
    <col min="6" max="6" width="16" customWidth="1"/>
    <col min="7" max="7" width="15" customWidth="1"/>
    <col min="8" max="9" width="14" customWidth="1"/>
    <col min="10" max="10" width="15" customWidth="1"/>
    <col min="11" max="11" width="10" customWidth="1"/>
    <col min="12" max="12" width="22" customWidth="1"/>
  </cols>
  <sheetData>
    <row r="1" spans="1:12" ht="30" customHeight="1" x14ac:dyDescent="0.25">
      <c r="A1" s="7" t="s">
        <v>38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6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spans="1:12" ht="30" customHeight="1" x14ac:dyDescent="0.25">
      <c r="A4" s="20" t="s">
        <v>40</v>
      </c>
      <c r="B4" s="20" t="s">
        <v>41</v>
      </c>
      <c r="C4" s="20" t="s">
        <v>4</v>
      </c>
      <c r="D4" s="20" t="s">
        <v>42</v>
      </c>
      <c r="E4" s="20" t="s">
        <v>43</v>
      </c>
      <c r="F4" s="20" t="s">
        <v>44</v>
      </c>
      <c r="G4" s="20" t="s">
        <v>45</v>
      </c>
      <c r="H4" s="20" t="s">
        <v>46</v>
      </c>
      <c r="I4" s="20" t="s">
        <v>47</v>
      </c>
      <c r="J4" s="20" t="s">
        <v>6</v>
      </c>
      <c r="K4" s="20" t="s">
        <v>48</v>
      </c>
      <c r="L4" s="20" t="s">
        <v>49</v>
      </c>
    </row>
    <row r="5" spans="1:12" x14ac:dyDescent="0.25">
      <c r="A5" s="21" t="s">
        <v>50</v>
      </c>
      <c r="B5" s="22" t="s">
        <v>51</v>
      </c>
      <c r="C5" s="23" t="str">
        <f>IFERROR(VLOOKUP(LEFT(A5,1),Listen!$A$5:$B$14,2,FALSE()),"")</f>
        <v>Klasse 0 – Anlagevermögen</v>
      </c>
      <c r="D5" s="21" t="s">
        <v>52</v>
      </c>
      <c r="E5" s="24" t="str">
        <f t="shared" ref="E5:E44" si="0">IF(D5="","",IF(OR(D5="Aktiv",D5="Passiv"),"Bilanz",IF(OR(D5="Aufwand",D5="Ertrag"),"GuV","Neutral")))</f>
        <v>Bilanz</v>
      </c>
      <c r="F5" s="21" t="s">
        <v>53</v>
      </c>
      <c r="G5" s="25">
        <v>8000</v>
      </c>
      <c r="H5" s="25">
        <v>0</v>
      </c>
      <c r="I5" s="25">
        <v>0</v>
      </c>
      <c r="J5" s="26">
        <f t="shared" ref="J5:J44" si="1">G5+H5-I5</f>
        <v>8000</v>
      </c>
      <c r="K5" s="21" t="s">
        <v>52</v>
      </c>
      <c r="L5" s="22"/>
    </row>
    <row r="6" spans="1:12" x14ac:dyDescent="0.25">
      <c r="A6" s="27" t="s">
        <v>54</v>
      </c>
      <c r="B6" s="28" t="s">
        <v>55</v>
      </c>
      <c r="C6" s="29" t="str">
        <f>IFERROR(VLOOKUP(LEFT(A6,1),Listen!$A$5:$B$14,2,FALSE()),"")</f>
        <v>Klasse 0 – Anlagevermögen</v>
      </c>
      <c r="D6" s="27" t="s">
        <v>52</v>
      </c>
      <c r="E6" s="30" t="str">
        <f t="shared" si="0"/>
        <v>Bilanz</v>
      </c>
      <c r="F6" s="27" t="s">
        <v>53</v>
      </c>
      <c r="G6" s="31">
        <v>180000</v>
      </c>
      <c r="H6" s="31">
        <v>0</v>
      </c>
      <c r="I6" s="31">
        <v>0</v>
      </c>
      <c r="J6" s="32">
        <f t="shared" si="1"/>
        <v>180000</v>
      </c>
      <c r="K6" s="27" t="s">
        <v>52</v>
      </c>
      <c r="L6" s="28"/>
    </row>
    <row r="7" spans="1:12" x14ac:dyDescent="0.25">
      <c r="A7" s="21" t="s">
        <v>56</v>
      </c>
      <c r="B7" s="22" t="s">
        <v>57</v>
      </c>
      <c r="C7" s="23" t="str">
        <f>IFERROR(VLOOKUP(LEFT(A7,1),Listen!$A$5:$B$14,2,FALSE()),"")</f>
        <v>Klasse 0 – Anlagevermögen</v>
      </c>
      <c r="D7" s="21" t="s">
        <v>52</v>
      </c>
      <c r="E7" s="24" t="str">
        <f t="shared" si="0"/>
        <v>Bilanz</v>
      </c>
      <c r="F7" s="21" t="s">
        <v>53</v>
      </c>
      <c r="G7" s="25">
        <v>45000</v>
      </c>
      <c r="H7" s="25">
        <v>0</v>
      </c>
      <c r="I7" s="25">
        <v>9000</v>
      </c>
      <c r="J7" s="26">
        <f t="shared" si="1"/>
        <v>36000</v>
      </c>
      <c r="K7" s="21" t="s">
        <v>52</v>
      </c>
      <c r="L7" s="22"/>
    </row>
    <row r="8" spans="1:12" x14ac:dyDescent="0.25">
      <c r="A8" s="27" t="s">
        <v>58</v>
      </c>
      <c r="B8" s="28" t="s">
        <v>59</v>
      </c>
      <c r="C8" s="29" t="str">
        <f>IFERROR(VLOOKUP(LEFT(A8,1),Listen!$A$5:$B$14,2,FALSE()),"")</f>
        <v>Klasse 0 – Anlagevermögen</v>
      </c>
      <c r="D8" s="27" t="s">
        <v>52</v>
      </c>
      <c r="E8" s="30" t="str">
        <f t="shared" si="0"/>
        <v>Bilanz</v>
      </c>
      <c r="F8" s="27" t="s">
        <v>53</v>
      </c>
      <c r="G8" s="31">
        <v>22000</v>
      </c>
      <c r="H8" s="31">
        <v>6000</v>
      </c>
      <c r="I8" s="31">
        <v>5000</v>
      </c>
      <c r="J8" s="32">
        <f t="shared" si="1"/>
        <v>23000</v>
      </c>
      <c r="K8" s="27" t="s">
        <v>52</v>
      </c>
      <c r="L8" s="28"/>
    </row>
    <row r="9" spans="1:12" x14ac:dyDescent="0.25">
      <c r="A9" s="21" t="s">
        <v>60</v>
      </c>
      <c r="B9" s="22" t="s">
        <v>61</v>
      </c>
      <c r="C9" s="23" t="str">
        <f>IFERROR(VLOOKUP(LEFT(A9,1),Listen!$A$5:$B$14,2,FALSE()),"")</f>
        <v>Klasse 0 – Anlagevermögen</v>
      </c>
      <c r="D9" s="21" t="s">
        <v>52</v>
      </c>
      <c r="E9" s="24" t="str">
        <f t="shared" si="0"/>
        <v>Bilanz</v>
      </c>
      <c r="F9" s="21" t="s">
        <v>53</v>
      </c>
      <c r="G9" s="25">
        <v>28000</v>
      </c>
      <c r="H9" s="25">
        <v>0</v>
      </c>
      <c r="I9" s="25">
        <v>4000</v>
      </c>
      <c r="J9" s="26">
        <f t="shared" si="1"/>
        <v>24000</v>
      </c>
      <c r="K9" s="21" t="s">
        <v>52</v>
      </c>
      <c r="L9" s="22"/>
    </row>
    <row r="10" spans="1:12" x14ac:dyDescent="0.25">
      <c r="A10" s="27" t="s">
        <v>62</v>
      </c>
      <c r="B10" s="28" t="s">
        <v>63</v>
      </c>
      <c r="C10" s="29" t="str">
        <f>IFERROR(VLOOKUP(LEFT(A10,1),Listen!$A$5:$B$14,2,FALSE()),"")</f>
        <v>Klasse 1 – Umlaufvermögen / Finanzkonten</v>
      </c>
      <c r="D10" s="27" t="s">
        <v>52</v>
      </c>
      <c r="E10" s="30" t="str">
        <f t="shared" si="0"/>
        <v>Bilanz</v>
      </c>
      <c r="F10" s="27" t="s">
        <v>53</v>
      </c>
      <c r="G10" s="31">
        <v>1500</v>
      </c>
      <c r="H10" s="31">
        <v>0</v>
      </c>
      <c r="I10" s="31">
        <v>0</v>
      </c>
      <c r="J10" s="32">
        <f t="shared" si="1"/>
        <v>1500</v>
      </c>
      <c r="K10" s="27" t="s">
        <v>52</v>
      </c>
      <c r="L10" s="28"/>
    </row>
    <row r="11" spans="1:12" x14ac:dyDescent="0.25">
      <c r="A11" s="21" t="s">
        <v>64</v>
      </c>
      <c r="B11" s="22" t="s">
        <v>65</v>
      </c>
      <c r="C11" s="23" t="str">
        <f>IFERROR(VLOOKUP(LEFT(A11,1),Listen!$A$5:$B$14,2,FALSE()),"")</f>
        <v>Klasse 1 – Umlaufvermögen / Finanzkonten</v>
      </c>
      <c r="D11" s="21" t="s">
        <v>52</v>
      </c>
      <c r="E11" s="24" t="str">
        <f t="shared" si="0"/>
        <v>Bilanz</v>
      </c>
      <c r="F11" s="21" t="s">
        <v>53</v>
      </c>
      <c r="G11" s="25">
        <v>64000</v>
      </c>
      <c r="H11" s="25">
        <v>419200</v>
      </c>
      <c r="I11" s="25">
        <v>398560</v>
      </c>
      <c r="J11" s="26">
        <f t="shared" si="1"/>
        <v>84640</v>
      </c>
      <c r="K11" s="21" t="s">
        <v>52</v>
      </c>
      <c r="L11" s="22"/>
    </row>
    <row r="12" spans="1:12" x14ac:dyDescent="0.25">
      <c r="A12" s="27" t="s">
        <v>66</v>
      </c>
      <c r="B12" s="28" t="s">
        <v>67</v>
      </c>
      <c r="C12" s="29" t="str">
        <f>IFERROR(VLOOKUP(LEFT(A12,1),Listen!$A$5:$B$14,2,FALSE()),"")</f>
        <v>Klasse 1 – Umlaufvermögen / Finanzkonten</v>
      </c>
      <c r="D12" s="27" t="s">
        <v>52</v>
      </c>
      <c r="E12" s="30" t="str">
        <f t="shared" si="0"/>
        <v>Bilanz</v>
      </c>
      <c r="F12" s="27" t="s">
        <v>53</v>
      </c>
      <c r="G12" s="31">
        <v>38000</v>
      </c>
      <c r="H12" s="31">
        <v>105800</v>
      </c>
      <c r="I12" s="31">
        <v>70000</v>
      </c>
      <c r="J12" s="32">
        <f t="shared" si="1"/>
        <v>73800</v>
      </c>
      <c r="K12" s="27" t="s">
        <v>52</v>
      </c>
      <c r="L12" s="28"/>
    </row>
    <row r="13" spans="1:12" x14ac:dyDescent="0.25">
      <c r="A13" s="21" t="s">
        <v>68</v>
      </c>
      <c r="B13" s="22" t="s">
        <v>69</v>
      </c>
      <c r="C13" s="23" t="str">
        <f>IFERROR(VLOOKUP(LEFT(A13,1),Listen!$A$5:$B$14,2,FALSE()),"")</f>
        <v>Klasse 1 – Umlaufvermögen / Finanzkonten</v>
      </c>
      <c r="D13" s="21" t="s">
        <v>52</v>
      </c>
      <c r="E13" s="24" t="str">
        <f t="shared" si="0"/>
        <v>Bilanz</v>
      </c>
      <c r="F13" s="21" t="s">
        <v>53</v>
      </c>
      <c r="G13" s="25">
        <v>2000</v>
      </c>
      <c r="H13" s="25">
        <v>0</v>
      </c>
      <c r="I13" s="25">
        <v>0</v>
      </c>
      <c r="J13" s="26">
        <f t="shared" si="1"/>
        <v>2000</v>
      </c>
      <c r="K13" s="21" t="s">
        <v>52</v>
      </c>
      <c r="L13" s="22"/>
    </row>
    <row r="14" spans="1:12" x14ac:dyDescent="0.25">
      <c r="A14" s="27" t="s">
        <v>70</v>
      </c>
      <c r="B14" s="28" t="s">
        <v>71</v>
      </c>
      <c r="C14" s="29" t="str">
        <f>IFERROR(VLOOKUP(LEFT(A14,1),Listen!$A$5:$B$14,2,FALSE()),"")</f>
        <v>Klasse 1 – Umlaufvermögen / Finanzkonten</v>
      </c>
      <c r="D14" s="27" t="s">
        <v>52</v>
      </c>
      <c r="E14" s="30" t="str">
        <f t="shared" si="0"/>
        <v>Bilanz</v>
      </c>
      <c r="F14" s="27" t="s">
        <v>53</v>
      </c>
      <c r="G14" s="31">
        <v>31000</v>
      </c>
      <c r="H14" s="31">
        <v>0</v>
      </c>
      <c r="I14" s="31">
        <v>0</v>
      </c>
      <c r="J14" s="32">
        <f t="shared" si="1"/>
        <v>31000</v>
      </c>
      <c r="K14" s="27" t="s">
        <v>52</v>
      </c>
      <c r="L14" s="28"/>
    </row>
    <row r="15" spans="1:12" x14ac:dyDescent="0.25">
      <c r="A15" s="21" t="s">
        <v>72</v>
      </c>
      <c r="B15" s="22" t="s">
        <v>73</v>
      </c>
      <c r="C15" s="23" t="str">
        <f>IFERROR(VLOOKUP(LEFT(A15,1),Listen!$A$5:$B$14,2,FALSE()),"")</f>
        <v>Klasse 1 – Umlaufvermögen / Finanzkonten</v>
      </c>
      <c r="D15" s="21" t="s">
        <v>52</v>
      </c>
      <c r="E15" s="24" t="str">
        <f t="shared" si="0"/>
        <v>Bilanz</v>
      </c>
      <c r="F15" s="21" t="s">
        <v>74</v>
      </c>
      <c r="G15" s="25">
        <v>0</v>
      </c>
      <c r="H15" s="25">
        <v>39830</v>
      </c>
      <c r="I15" s="25">
        <v>39830</v>
      </c>
      <c r="J15" s="26">
        <f t="shared" si="1"/>
        <v>0</v>
      </c>
      <c r="K15" s="21" t="s">
        <v>52</v>
      </c>
      <c r="L15" s="22"/>
    </row>
    <row r="16" spans="1:12" x14ac:dyDescent="0.25">
      <c r="A16" s="27" t="s">
        <v>75</v>
      </c>
      <c r="B16" s="28" t="s">
        <v>76</v>
      </c>
      <c r="C16" s="29" t="str">
        <f>IFERROR(VLOOKUP(LEFT(A16,1),Listen!$A$5:$B$14,2,FALSE()),"")</f>
        <v>Klasse 2 – Eigenkapital</v>
      </c>
      <c r="D16" s="27" t="s">
        <v>77</v>
      </c>
      <c r="E16" s="30" t="str">
        <f t="shared" si="0"/>
        <v>Bilanz</v>
      </c>
      <c r="F16" s="27" t="s">
        <v>53</v>
      </c>
      <c r="G16" s="31">
        <v>-250000</v>
      </c>
      <c r="H16" s="31">
        <v>0</v>
      </c>
      <c r="I16" s="31">
        <v>0</v>
      </c>
      <c r="J16" s="32">
        <f t="shared" si="1"/>
        <v>-250000</v>
      </c>
      <c r="K16" s="27" t="s">
        <v>52</v>
      </c>
      <c r="L16" s="28"/>
    </row>
    <row r="17" spans="1:12" x14ac:dyDescent="0.25">
      <c r="A17" s="21" t="s">
        <v>78</v>
      </c>
      <c r="B17" s="22" t="s">
        <v>79</v>
      </c>
      <c r="C17" s="23" t="str">
        <f>IFERROR(VLOOKUP(LEFT(A17,1),Listen!$A$5:$B$14,2,FALSE()),"")</f>
        <v>Klasse 2 – Eigenkapital</v>
      </c>
      <c r="D17" s="21" t="s">
        <v>77</v>
      </c>
      <c r="E17" s="24" t="str">
        <f t="shared" si="0"/>
        <v>Bilanz</v>
      </c>
      <c r="F17" s="21" t="s">
        <v>53</v>
      </c>
      <c r="G17" s="25">
        <v>-20000</v>
      </c>
      <c r="H17" s="25">
        <v>0</v>
      </c>
      <c r="I17" s="25">
        <v>0</v>
      </c>
      <c r="J17" s="26">
        <f t="shared" si="1"/>
        <v>-20000</v>
      </c>
      <c r="K17" s="21" t="s">
        <v>52</v>
      </c>
      <c r="L17" s="22"/>
    </row>
    <row r="18" spans="1:12" x14ac:dyDescent="0.25">
      <c r="A18" s="27" t="s">
        <v>80</v>
      </c>
      <c r="B18" s="28" t="s">
        <v>81</v>
      </c>
      <c r="C18" s="29" t="str">
        <f>IFERROR(VLOOKUP(LEFT(A18,1),Listen!$A$5:$B$14,2,FALSE()),"")</f>
        <v>Klasse 2 – Eigenkapital</v>
      </c>
      <c r="D18" s="27" t="s">
        <v>77</v>
      </c>
      <c r="E18" s="30" t="str">
        <f t="shared" si="0"/>
        <v>Bilanz</v>
      </c>
      <c r="F18" s="27" t="s">
        <v>53</v>
      </c>
      <c r="G18" s="31">
        <v>-40000</v>
      </c>
      <c r="H18" s="31">
        <v>0</v>
      </c>
      <c r="I18" s="31">
        <v>0</v>
      </c>
      <c r="J18" s="32">
        <f t="shared" si="1"/>
        <v>-40000</v>
      </c>
      <c r="K18" s="27" t="s">
        <v>52</v>
      </c>
      <c r="L18" s="28"/>
    </row>
    <row r="19" spans="1:12" x14ac:dyDescent="0.25">
      <c r="A19" s="21" t="s">
        <v>82</v>
      </c>
      <c r="B19" s="22" t="s">
        <v>83</v>
      </c>
      <c r="C19" s="23" t="str">
        <f>IFERROR(VLOOKUP(LEFT(A19,1),Listen!$A$5:$B$14,2,FALSE()),"")</f>
        <v>Klasse 2 – Eigenkapital</v>
      </c>
      <c r="D19" s="21" t="s">
        <v>77</v>
      </c>
      <c r="E19" s="24" t="str">
        <f t="shared" si="0"/>
        <v>Bilanz</v>
      </c>
      <c r="F19" s="21" t="s">
        <v>53</v>
      </c>
      <c r="G19" s="25">
        <v>-12000</v>
      </c>
      <c r="H19" s="25">
        <v>0</v>
      </c>
      <c r="I19" s="25">
        <v>0</v>
      </c>
      <c r="J19" s="26">
        <f t="shared" si="1"/>
        <v>-12000</v>
      </c>
      <c r="K19" s="21" t="s">
        <v>52</v>
      </c>
      <c r="L19" s="22"/>
    </row>
    <row r="20" spans="1:12" x14ac:dyDescent="0.25">
      <c r="A20" s="27" t="s">
        <v>84</v>
      </c>
      <c r="B20" s="28" t="s">
        <v>85</v>
      </c>
      <c r="C20" s="29" t="str">
        <f>IFERROR(VLOOKUP(LEFT(A20,1),Listen!$A$5:$B$14,2,FALSE()),"")</f>
        <v>Klasse 3 – Verbindlichkeiten / Rückstellungen</v>
      </c>
      <c r="D20" s="27" t="s">
        <v>77</v>
      </c>
      <c r="E20" s="30" t="str">
        <f t="shared" si="0"/>
        <v>Bilanz</v>
      </c>
      <c r="F20" s="27" t="s">
        <v>53</v>
      </c>
      <c r="G20" s="31">
        <v>-8000</v>
      </c>
      <c r="H20" s="31">
        <v>0</v>
      </c>
      <c r="I20" s="31">
        <v>0</v>
      </c>
      <c r="J20" s="32">
        <f t="shared" si="1"/>
        <v>-8000</v>
      </c>
      <c r="K20" s="27" t="s">
        <v>52</v>
      </c>
      <c r="L20" s="28"/>
    </row>
    <row r="21" spans="1:12" x14ac:dyDescent="0.25">
      <c r="A21" s="21" t="s">
        <v>86</v>
      </c>
      <c r="B21" s="22" t="s">
        <v>87</v>
      </c>
      <c r="C21" s="23" t="str">
        <f>IFERROR(VLOOKUP(LEFT(A21,1),Listen!$A$5:$B$14,2,FALSE()),"")</f>
        <v>Klasse 3 – Verbindlichkeiten / Rückstellungen</v>
      </c>
      <c r="D21" s="21" t="s">
        <v>77</v>
      </c>
      <c r="E21" s="24" t="str">
        <f t="shared" si="0"/>
        <v>Bilanz</v>
      </c>
      <c r="F21" s="21" t="s">
        <v>53</v>
      </c>
      <c r="G21" s="25">
        <v>-85000</v>
      </c>
      <c r="H21" s="25">
        <v>12000</v>
      </c>
      <c r="I21" s="25">
        <v>0</v>
      </c>
      <c r="J21" s="26">
        <f t="shared" si="1"/>
        <v>-73000</v>
      </c>
      <c r="K21" s="21" t="s">
        <v>52</v>
      </c>
      <c r="L21" s="22"/>
    </row>
    <row r="22" spans="1:12" x14ac:dyDescent="0.25">
      <c r="A22" s="27" t="s">
        <v>88</v>
      </c>
      <c r="B22" s="28" t="s">
        <v>89</v>
      </c>
      <c r="C22" s="29" t="str">
        <f>IFERROR(VLOOKUP(LEFT(A22,1),Listen!$A$5:$B$14,2,FALSE()),"")</f>
        <v>Klasse 3 – Verbindlichkeiten / Rückstellungen</v>
      </c>
      <c r="D22" s="27" t="s">
        <v>77</v>
      </c>
      <c r="E22" s="30" t="str">
        <f t="shared" si="0"/>
        <v>Bilanz</v>
      </c>
      <c r="F22" s="27" t="s">
        <v>53</v>
      </c>
      <c r="G22" s="31">
        <v>-4500</v>
      </c>
      <c r="H22" s="31">
        <v>180000</v>
      </c>
      <c r="I22" s="31">
        <v>223940</v>
      </c>
      <c r="J22" s="32">
        <f t="shared" si="1"/>
        <v>-48440</v>
      </c>
      <c r="K22" s="27" t="s">
        <v>52</v>
      </c>
      <c r="L22" s="28"/>
    </row>
    <row r="23" spans="1:12" x14ac:dyDescent="0.25">
      <c r="A23" s="21" t="s">
        <v>90</v>
      </c>
      <c r="B23" s="22" t="s">
        <v>91</v>
      </c>
      <c r="C23" s="23" t="str">
        <f>IFERROR(VLOOKUP(LEFT(A23,1),Listen!$A$5:$B$14,2,FALSE()),"")</f>
        <v>Klasse 3 – Verbindlichkeiten / Rückstellungen</v>
      </c>
      <c r="D23" s="21" t="s">
        <v>77</v>
      </c>
      <c r="E23" s="24" t="str">
        <f t="shared" si="0"/>
        <v>Bilanz</v>
      </c>
      <c r="F23" s="21" t="s">
        <v>53</v>
      </c>
      <c r="G23" s="25">
        <v>0</v>
      </c>
      <c r="H23" s="25">
        <v>60600</v>
      </c>
      <c r="I23" s="25">
        <v>63600</v>
      </c>
      <c r="J23" s="26">
        <f t="shared" si="1"/>
        <v>-3000</v>
      </c>
      <c r="K23" s="21" t="s">
        <v>52</v>
      </c>
      <c r="L23" s="22"/>
    </row>
    <row r="24" spans="1:12" x14ac:dyDescent="0.25">
      <c r="A24" s="27" t="s">
        <v>92</v>
      </c>
      <c r="B24" s="28" t="s">
        <v>93</v>
      </c>
      <c r="C24" s="29" t="str">
        <f>IFERROR(VLOOKUP(LEFT(A24,1),Listen!$A$5:$B$14,2,FALSE()),"")</f>
        <v>Klasse 4 – Betriebliche Erträge</v>
      </c>
      <c r="D24" s="27" t="s">
        <v>94</v>
      </c>
      <c r="E24" s="30" t="str">
        <f t="shared" si="0"/>
        <v>GuV</v>
      </c>
      <c r="F24" s="27" t="s">
        <v>95</v>
      </c>
      <c r="G24" s="31">
        <v>0</v>
      </c>
      <c r="H24" s="31">
        <v>0</v>
      </c>
      <c r="I24" s="31">
        <v>320000</v>
      </c>
      <c r="J24" s="32">
        <f t="shared" si="1"/>
        <v>-320000</v>
      </c>
      <c r="K24" s="27" t="s">
        <v>52</v>
      </c>
      <c r="L24" s="28"/>
    </row>
    <row r="25" spans="1:12" x14ac:dyDescent="0.25">
      <c r="A25" s="21" t="s">
        <v>96</v>
      </c>
      <c r="B25" s="22" t="s">
        <v>97</v>
      </c>
      <c r="C25" s="23" t="str">
        <f>IFERROR(VLOOKUP(LEFT(A25,1),Listen!$A$5:$B$14,2,FALSE()),"")</f>
        <v>Klasse 4 – Betriebliche Erträge</v>
      </c>
      <c r="D25" s="21" t="s">
        <v>94</v>
      </c>
      <c r="E25" s="24" t="str">
        <f t="shared" si="0"/>
        <v>GuV</v>
      </c>
      <c r="F25" s="21" t="s">
        <v>98</v>
      </c>
      <c r="G25" s="25">
        <v>0</v>
      </c>
      <c r="H25" s="25">
        <v>0</v>
      </c>
      <c r="I25" s="25">
        <v>40000</v>
      </c>
      <c r="J25" s="26">
        <f t="shared" si="1"/>
        <v>-40000</v>
      </c>
      <c r="K25" s="21" t="s">
        <v>52</v>
      </c>
      <c r="L25" s="22"/>
    </row>
    <row r="26" spans="1:12" x14ac:dyDescent="0.25">
      <c r="A26" s="27" t="s">
        <v>99</v>
      </c>
      <c r="B26" s="28" t="s">
        <v>100</v>
      </c>
      <c r="C26" s="29" t="str">
        <f>IFERROR(VLOOKUP(LEFT(A26,1),Listen!$A$5:$B$14,2,FALSE()),"")</f>
        <v>Klasse 4 – Betriebliche Erträge</v>
      </c>
      <c r="D26" s="27" t="s">
        <v>94</v>
      </c>
      <c r="E26" s="30" t="str">
        <f t="shared" si="0"/>
        <v>GuV</v>
      </c>
      <c r="F26" s="27" t="s">
        <v>101</v>
      </c>
      <c r="G26" s="31">
        <v>0</v>
      </c>
      <c r="H26" s="31">
        <v>0</v>
      </c>
      <c r="I26" s="31">
        <v>25000</v>
      </c>
      <c r="J26" s="32">
        <f t="shared" si="1"/>
        <v>-25000</v>
      </c>
      <c r="K26" s="27" t="s">
        <v>52</v>
      </c>
      <c r="L26" s="28"/>
    </row>
    <row r="27" spans="1:12" x14ac:dyDescent="0.25">
      <c r="A27" s="21" t="s">
        <v>102</v>
      </c>
      <c r="B27" s="22" t="s">
        <v>103</v>
      </c>
      <c r="C27" s="23" t="str">
        <f>IFERROR(VLOOKUP(LEFT(A27,1),Listen!$A$5:$B$14,2,FALSE()),"")</f>
        <v>Klasse 4 – Betriebliche Erträge</v>
      </c>
      <c r="D27" s="21" t="s">
        <v>94</v>
      </c>
      <c r="E27" s="24" t="str">
        <f t="shared" si="0"/>
        <v>GuV</v>
      </c>
      <c r="F27" s="21" t="s">
        <v>53</v>
      </c>
      <c r="G27" s="25">
        <v>0</v>
      </c>
      <c r="H27" s="25">
        <v>0</v>
      </c>
      <c r="I27" s="25">
        <v>6000</v>
      </c>
      <c r="J27" s="26">
        <f t="shared" si="1"/>
        <v>-6000</v>
      </c>
      <c r="K27" s="21" t="s">
        <v>52</v>
      </c>
      <c r="L27" s="22"/>
    </row>
    <row r="28" spans="1:12" x14ac:dyDescent="0.25">
      <c r="A28" s="27" t="s">
        <v>104</v>
      </c>
      <c r="B28" s="28" t="s">
        <v>105</v>
      </c>
      <c r="C28" s="29" t="str">
        <f>IFERROR(VLOOKUP(LEFT(A28,1),Listen!$A$5:$B$14,2,FALSE()),"")</f>
        <v>Klasse 5 – Material- / Wareneinsatz</v>
      </c>
      <c r="D28" s="27" t="s">
        <v>106</v>
      </c>
      <c r="E28" s="30" t="str">
        <f t="shared" si="0"/>
        <v>GuV</v>
      </c>
      <c r="F28" s="27" t="s">
        <v>74</v>
      </c>
      <c r="G28" s="31">
        <v>0</v>
      </c>
      <c r="H28" s="31">
        <v>150000</v>
      </c>
      <c r="I28" s="31">
        <v>0</v>
      </c>
      <c r="J28" s="32">
        <f t="shared" si="1"/>
        <v>150000</v>
      </c>
      <c r="K28" s="27" t="s">
        <v>52</v>
      </c>
      <c r="L28" s="28"/>
    </row>
    <row r="29" spans="1:12" x14ac:dyDescent="0.25">
      <c r="A29" s="21" t="s">
        <v>107</v>
      </c>
      <c r="B29" s="22" t="s">
        <v>108</v>
      </c>
      <c r="C29" s="23" t="str">
        <f>IFERROR(VLOOKUP(LEFT(A29,1),Listen!$A$5:$B$14,2,FALSE()),"")</f>
        <v>Klasse 5 – Material- / Wareneinsatz</v>
      </c>
      <c r="D29" s="21" t="s">
        <v>106</v>
      </c>
      <c r="E29" s="24" t="str">
        <f t="shared" si="0"/>
        <v>GuV</v>
      </c>
      <c r="F29" s="21" t="s">
        <v>109</v>
      </c>
      <c r="G29" s="25">
        <v>0</v>
      </c>
      <c r="H29" s="25">
        <v>18000</v>
      </c>
      <c r="I29" s="25">
        <v>0</v>
      </c>
      <c r="J29" s="26">
        <f t="shared" si="1"/>
        <v>18000</v>
      </c>
      <c r="K29" s="21" t="s">
        <v>52</v>
      </c>
      <c r="L29" s="22"/>
    </row>
    <row r="30" spans="1:12" x14ac:dyDescent="0.25">
      <c r="A30" s="27" t="s">
        <v>110</v>
      </c>
      <c r="B30" s="28" t="s">
        <v>111</v>
      </c>
      <c r="C30" s="29" t="str">
        <f>IFERROR(VLOOKUP(LEFT(A30,1),Listen!$A$5:$B$14,2,FALSE()),"")</f>
        <v>Klasse 5 – Material- / Wareneinsatz</v>
      </c>
      <c r="D30" s="27" t="s">
        <v>106</v>
      </c>
      <c r="E30" s="30" t="str">
        <f t="shared" si="0"/>
        <v>GuV</v>
      </c>
      <c r="F30" s="27" t="s">
        <v>74</v>
      </c>
      <c r="G30" s="31">
        <v>0</v>
      </c>
      <c r="H30" s="31">
        <v>22000</v>
      </c>
      <c r="I30" s="31">
        <v>0</v>
      </c>
      <c r="J30" s="32">
        <f t="shared" si="1"/>
        <v>22000</v>
      </c>
      <c r="K30" s="27" t="s">
        <v>52</v>
      </c>
      <c r="L30" s="28"/>
    </row>
    <row r="31" spans="1:12" x14ac:dyDescent="0.25">
      <c r="A31" s="21" t="s">
        <v>112</v>
      </c>
      <c r="B31" s="22" t="s">
        <v>113</v>
      </c>
      <c r="C31" s="23" t="str">
        <f>IFERROR(VLOOKUP(LEFT(A31,1),Listen!$A$5:$B$14,2,FALSE()),"")</f>
        <v>Klasse 6 – Personal- / Sachaufwand</v>
      </c>
      <c r="D31" s="21" t="s">
        <v>106</v>
      </c>
      <c r="E31" s="24" t="str">
        <f t="shared" si="0"/>
        <v>GuV</v>
      </c>
      <c r="F31" s="21" t="s">
        <v>53</v>
      </c>
      <c r="G31" s="25">
        <v>0</v>
      </c>
      <c r="H31" s="25">
        <v>95000</v>
      </c>
      <c r="I31" s="25">
        <v>0</v>
      </c>
      <c r="J31" s="26">
        <f t="shared" si="1"/>
        <v>95000</v>
      </c>
      <c r="K31" s="21" t="s">
        <v>52</v>
      </c>
      <c r="L31" s="22"/>
    </row>
    <row r="32" spans="1:12" x14ac:dyDescent="0.25">
      <c r="A32" s="27" t="s">
        <v>114</v>
      </c>
      <c r="B32" s="28" t="s">
        <v>115</v>
      </c>
      <c r="C32" s="29" t="str">
        <f>IFERROR(VLOOKUP(LEFT(A32,1),Listen!$A$5:$B$14,2,FALSE()),"")</f>
        <v>Klasse 6 – Personal- / Sachaufwand</v>
      </c>
      <c r="D32" s="27" t="s">
        <v>106</v>
      </c>
      <c r="E32" s="30" t="str">
        <f t="shared" si="0"/>
        <v>GuV</v>
      </c>
      <c r="F32" s="27" t="s">
        <v>53</v>
      </c>
      <c r="G32" s="31">
        <v>0</v>
      </c>
      <c r="H32" s="31">
        <v>19000</v>
      </c>
      <c r="I32" s="31">
        <v>0</v>
      </c>
      <c r="J32" s="32">
        <f t="shared" si="1"/>
        <v>19000</v>
      </c>
      <c r="K32" s="27" t="s">
        <v>52</v>
      </c>
      <c r="L32" s="28"/>
    </row>
    <row r="33" spans="1:12" x14ac:dyDescent="0.25">
      <c r="A33" s="21" t="s">
        <v>116</v>
      </c>
      <c r="B33" s="22" t="s">
        <v>117</v>
      </c>
      <c r="C33" s="23" t="str">
        <f>IFERROR(VLOOKUP(LEFT(A33,1),Listen!$A$5:$B$14,2,FALSE()),"")</f>
        <v>Klasse 6 – Personal- / Sachaufwand</v>
      </c>
      <c r="D33" s="21" t="s">
        <v>106</v>
      </c>
      <c r="E33" s="24" t="str">
        <f t="shared" si="0"/>
        <v>GuV</v>
      </c>
      <c r="F33" s="21" t="s">
        <v>53</v>
      </c>
      <c r="G33" s="25">
        <v>0</v>
      </c>
      <c r="H33" s="25">
        <v>24000</v>
      </c>
      <c r="I33" s="25">
        <v>0</v>
      </c>
      <c r="J33" s="26">
        <f t="shared" si="1"/>
        <v>24000</v>
      </c>
      <c r="K33" s="21" t="s">
        <v>52</v>
      </c>
      <c r="L33" s="22"/>
    </row>
    <row r="34" spans="1:12" x14ac:dyDescent="0.25">
      <c r="A34" s="27" t="s">
        <v>118</v>
      </c>
      <c r="B34" s="28" t="s">
        <v>119</v>
      </c>
      <c r="C34" s="29" t="str">
        <f>IFERROR(VLOOKUP(LEFT(A34,1),Listen!$A$5:$B$14,2,FALSE()),"")</f>
        <v>Klasse 6 – Personal- / Sachaufwand</v>
      </c>
      <c r="D34" s="27" t="s">
        <v>106</v>
      </c>
      <c r="E34" s="30" t="str">
        <f t="shared" si="0"/>
        <v>GuV</v>
      </c>
      <c r="F34" s="27" t="s">
        <v>53</v>
      </c>
      <c r="G34" s="31">
        <v>0</v>
      </c>
      <c r="H34" s="31">
        <v>6500</v>
      </c>
      <c r="I34" s="31">
        <v>0</v>
      </c>
      <c r="J34" s="32">
        <f t="shared" si="1"/>
        <v>6500</v>
      </c>
      <c r="K34" s="27" t="s">
        <v>52</v>
      </c>
      <c r="L34" s="28"/>
    </row>
    <row r="35" spans="1:12" x14ac:dyDescent="0.25">
      <c r="A35" s="21" t="s">
        <v>120</v>
      </c>
      <c r="B35" s="22" t="s">
        <v>121</v>
      </c>
      <c r="C35" s="23" t="str">
        <f>IFERROR(VLOOKUP(LEFT(A35,1),Listen!$A$5:$B$14,2,FALSE()),"")</f>
        <v>Klasse 6 – Personal- / Sachaufwand</v>
      </c>
      <c r="D35" s="21" t="s">
        <v>106</v>
      </c>
      <c r="E35" s="24" t="str">
        <f t="shared" si="0"/>
        <v>GuV</v>
      </c>
      <c r="F35" s="21" t="s">
        <v>74</v>
      </c>
      <c r="G35" s="25">
        <v>0</v>
      </c>
      <c r="H35" s="25">
        <v>8000</v>
      </c>
      <c r="I35" s="25">
        <v>0</v>
      </c>
      <c r="J35" s="26">
        <f t="shared" si="1"/>
        <v>8000</v>
      </c>
      <c r="K35" s="21" t="s">
        <v>52</v>
      </c>
      <c r="L35" s="22"/>
    </row>
    <row r="36" spans="1:12" x14ac:dyDescent="0.25">
      <c r="A36" s="27" t="s">
        <v>122</v>
      </c>
      <c r="B36" s="28" t="s">
        <v>123</v>
      </c>
      <c r="C36" s="29" t="str">
        <f>IFERROR(VLOOKUP(LEFT(A36,1),Listen!$A$5:$B$14,2,FALSE()),"")</f>
        <v>Klasse 6 – Personal- / Sachaufwand</v>
      </c>
      <c r="D36" s="27" t="s">
        <v>106</v>
      </c>
      <c r="E36" s="30" t="str">
        <f t="shared" si="0"/>
        <v>GuV</v>
      </c>
      <c r="F36" s="27" t="s">
        <v>74</v>
      </c>
      <c r="G36" s="31">
        <v>0</v>
      </c>
      <c r="H36" s="31">
        <v>7000</v>
      </c>
      <c r="I36" s="31">
        <v>0</v>
      </c>
      <c r="J36" s="32">
        <f t="shared" si="1"/>
        <v>7000</v>
      </c>
      <c r="K36" s="27" t="s">
        <v>52</v>
      </c>
      <c r="L36" s="28"/>
    </row>
    <row r="37" spans="1:12" x14ac:dyDescent="0.25">
      <c r="A37" s="21" t="s">
        <v>124</v>
      </c>
      <c r="B37" s="22" t="s">
        <v>125</v>
      </c>
      <c r="C37" s="23" t="str">
        <f>IFERROR(VLOOKUP(LEFT(A37,1),Listen!$A$5:$B$14,2,FALSE()),"")</f>
        <v>Klasse 6 – Personal- / Sachaufwand</v>
      </c>
      <c r="D37" s="21" t="s">
        <v>106</v>
      </c>
      <c r="E37" s="24" t="str">
        <f t="shared" si="0"/>
        <v>GuV</v>
      </c>
      <c r="F37" s="21" t="s">
        <v>53</v>
      </c>
      <c r="G37" s="25">
        <v>0</v>
      </c>
      <c r="H37" s="25">
        <v>18000</v>
      </c>
      <c r="I37" s="25">
        <v>0</v>
      </c>
      <c r="J37" s="26">
        <f t="shared" si="1"/>
        <v>18000</v>
      </c>
      <c r="K37" s="21" t="s">
        <v>52</v>
      </c>
      <c r="L37" s="22"/>
    </row>
    <row r="38" spans="1:12" x14ac:dyDescent="0.25">
      <c r="A38" s="27" t="s">
        <v>126</v>
      </c>
      <c r="B38" s="28" t="s">
        <v>127</v>
      </c>
      <c r="C38" s="29" t="str">
        <f>IFERROR(VLOOKUP(LEFT(A38,1),Listen!$A$5:$B$14,2,FALSE()),"")</f>
        <v>Klasse 6 – Personal- / Sachaufwand</v>
      </c>
      <c r="D38" s="27" t="s">
        <v>106</v>
      </c>
      <c r="E38" s="30" t="str">
        <f t="shared" si="0"/>
        <v>GuV</v>
      </c>
      <c r="F38" s="27" t="s">
        <v>74</v>
      </c>
      <c r="G38" s="31">
        <v>0</v>
      </c>
      <c r="H38" s="31">
        <v>4500</v>
      </c>
      <c r="I38" s="31">
        <v>0</v>
      </c>
      <c r="J38" s="32">
        <f t="shared" si="1"/>
        <v>4500</v>
      </c>
      <c r="K38" s="27" t="s">
        <v>52</v>
      </c>
      <c r="L38" s="28"/>
    </row>
    <row r="39" spans="1:12" x14ac:dyDescent="0.25">
      <c r="A39" s="21" t="s">
        <v>128</v>
      </c>
      <c r="B39" s="22" t="s">
        <v>129</v>
      </c>
      <c r="C39" s="23" t="str">
        <f>IFERROR(VLOOKUP(LEFT(A39,1),Listen!$A$5:$B$14,2,FALSE()),"")</f>
        <v>Klasse 6 – Personal- / Sachaufwand</v>
      </c>
      <c r="D39" s="21" t="s">
        <v>106</v>
      </c>
      <c r="E39" s="24" t="str">
        <f t="shared" si="0"/>
        <v>GuV</v>
      </c>
      <c r="F39" s="21" t="s">
        <v>74</v>
      </c>
      <c r="G39" s="25">
        <v>0</v>
      </c>
      <c r="H39" s="25">
        <v>5500</v>
      </c>
      <c r="I39" s="25">
        <v>0</v>
      </c>
      <c r="J39" s="26">
        <f t="shared" si="1"/>
        <v>5500</v>
      </c>
      <c r="K39" s="21" t="s">
        <v>52</v>
      </c>
      <c r="L39" s="22"/>
    </row>
    <row r="40" spans="1:12" x14ac:dyDescent="0.25">
      <c r="A40" s="27" t="s">
        <v>130</v>
      </c>
      <c r="B40" s="28" t="s">
        <v>131</v>
      </c>
      <c r="C40" s="29" t="str">
        <f>IFERROR(VLOOKUP(LEFT(A40,1),Listen!$A$5:$B$14,2,FALSE()),"")</f>
        <v>Klasse 7 – Finanz- / sonstige Erträge u. Aufwendungen</v>
      </c>
      <c r="D40" s="27" t="s">
        <v>94</v>
      </c>
      <c r="E40" s="30" t="str">
        <f t="shared" si="0"/>
        <v>GuV</v>
      </c>
      <c r="F40" s="27" t="s">
        <v>53</v>
      </c>
      <c r="G40" s="31">
        <v>0</v>
      </c>
      <c r="H40" s="31">
        <v>0</v>
      </c>
      <c r="I40" s="31">
        <v>400</v>
      </c>
      <c r="J40" s="32">
        <f t="shared" si="1"/>
        <v>-400</v>
      </c>
      <c r="K40" s="27" t="s">
        <v>52</v>
      </c>
      <c r="L40" s="28"/>
    </row>
    <row r="41" spans="1:12" x14ac:dyDescent="0.25">
      <c r="A41" s="21" t="s">
        <v>132</v>
      </c>
      <c r="B41" s="22" t="s">
        <v>133</v>
      </c>
      <c r="C41" s="23" t="str">
        <f>IFERROR(VLOOKUP(LEFT(A41,1),Listen!$A$5:$B$14,2,FALSE()),"")</f>
        <v>Klasse 7 – Finanz- / sonstige Erträge u. Aufwendungen</v>
      </c>
      <c r="D41" s="21" t="s">
        <v>106</v>
      </c>
      <c r="E41" s="24" t="str">
        <f t="shared" si="0"/>
        <v>GuV</v>
      </c>
      <c r="F41" s="21" t="s">
        <v>53</v>
      </c>
      <c r="G41" s="25">
        <v>0</v>
      </c>
      <c r="H41" s="25">
        <v>3200</v>
      </c>
      <c r="I41" s="25">
        <v>0</v>
      </c>
      <c r="J41" s="26">
        <f t="shared" si="1"/>
        <v>3200</v>
      </c>
      <c r="K41" s="21" t="s">
        <v>52</v>
      </c>
      <c r="L41" s="22"/>
    </row>
    <row r="42" spans="1:12" x14ac:dyDescent="0.25">
      <c r="A42" s="27" t="s">
        <v>134</v>
      </c>
      <c r="B42" s="28" t="s">
        <v>135</v>
      </c>
      <c r="C42" s="29" t="str">
        <f>IFERROR(VLOOKUP(LEFT(A42,1),Listen!$A$5:$B$14,2,FALSE()),"")</f>
        <v>Klasse 7 – Finanz- / sonstige Erträge u. Aufwendungen</v>
      </c>
      <c r="D42" s="27" t="s">
        <v>106</v>
      </c>
      <c r="E42" s="30" t="str">
        <f t="shared" si="0"/>
        <v>GuV</v>
      </c>
      <c r="F42" s="27" t="s">
        <v>53</v>
      </c>
      <c r="G42" s="31">
        <v>0</v>
      </c>
      <c r="H42" s="31">
        <v>1200</v>
      </c>
      <c r="I42" s="31">
        <v>0</v>
      </c>
      <c r="J42" s="32">
        <f t="shared" si="1"/>
        <v>1200</v>
      </c>
      <c r="K42" s="27" t="s">
        <v>52</v>
      </c>
      <c r="L42" s="28"/>
    </row>
    <row r="43" spans="1:12" x14ac:dyDescent="0.25">
      <c r="A43" s="21" t="s">
        <v>136</v>
      </c>
      <c r="B43" s="22" t="s">
        <v>137</v>
      </c>
      <c r="C43" s="23" t="str">
        <f>IFERROR(VLOOKUP(LEFT(A43,1),Listen!$A$5:$B$14,2,FALSE()),"")</f>
        <v>Klasse 9 – Vortrags- / statistische Konten</v>
      </c>
      <c r="D43" s="21" t="s">
        <v>138</v>
      </c>
      <c r="E43" s="24" t="str">
        <f t="shared" si="0"/>
        <v>Neutral</v>
      </c>
      <c r="F43" s="21" t="s">
        <v>53</v>
      </c>
      <c r="G43" s="25">
        <v>0</v>
      </c>
      <c r="H43" s="25">
        <v>0</v>
      </c>
      <c r="I43" s="25">
        <v>0</v>
      </c>
      <c r="J43" s="26">
        <f t="shared" si="1"/>
        <v>0</v>
      </c>
      <c r="K43" s="21" t="s">
        <v>52</v>
      </c>
      <c r="L43" s="22"/>
    </row>
    <row r="44" spans="1:12" x14ac:dyDescent="0.25">
      <c r="A44" s="27" t="s">
        <v>139</v>
      </c>
      <c r="B44" s="28" t="s">
        <v>140</v>
      </c>
      <c r="C44" s="29" t="str">
        <f>IFERROR(VLOOKUP(LEFT(A44,1),Listen!$A$5:$B$14,2,FALSE()),"")</f>
        <v>Klasse 9 – Vortrags- / statistische Konten</v>
      </c>
      <c r="D44" s="27" t="s">
        <v>138</v>
      </c>
      <c r="E44" s="30" t="str">
        <f t="shared" si="0"/>
        <v>Neutral</v>
      </c>
      <c r="F44" s="27" t="s">
        <v>53</v>
      </c>
      <c r="G44" s="31">
        <v>0</v>
      </c>
      <c r="H44" s="31">
        <v>0</v>
      </c>
      <c r="I44" s="31">
        <v>0</v>
      </c>
      <c r="J44" s="32">
        <f t="shared" si="1"/>
        <v>0</v>
      </c>
      <c r="K44" s="27" t="s">
        <v>52</v>
      </c>
      <c r="L44" s="28"/>
    </row>
    <row r="45" spans="1:12" x14ac:dyDescent="0.25">
      <c r="A45" s="33"/>
      <c r="B45" s="34" t="s">
        <v>141</v>
      </c>
      <c r="C45" s="35"/>
      <c r="D45" s="33"/>
      <c r="E45" s="33"/>
      <c r="F45" s="33"/>
      <c r="G45" s="36">
        <f>SUM(G5:G44)</f>
        <v>0</v>
      </c>
      <c r="H45" s="36">
        <f>SUM(H5:H44)</f>
        <v>1205330</v>
      </c>
      <c r="I45" s="36">
        <f>SUM(I5:I44)</f>
        <v>1205330</v>
      </c>
      <c r="J45" s="36">
        <f>SUM(J5:J44)</f>
        <v>0</v>
      </c>
      <c r="K45" s="33"/>
      <c r="L45" s="35"/>
    </row>
  </sheetData>
  <autoFilter ref="A4:L44" xr:uid="{00000000-0009-0000-0000-000001000000}"/>
  <mergeCells count="2">
    <mergeCell ref="A1:L1"/>
    <mergeCell ref="A2:L2"/>
  </mergeCells>
  <conditionalFormatting sqref="A5:L44">
    <cfRule type="expression" dxfId="1" priority="3">
      <formula>$K5="Inaktiv"</formula>
    </cfRule>
  </conditionalFormatting>
  <conditionalFormatting sqref="J5:J44">
    <cfRule type="cellIs" dxfId="0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0000000}">
          <x14:formula1>
            <xm:f>Listen!$D$5:$D$9</xm:f>
          </x14:formula1>
          <x14:formula2>
            <xm:f>0</xm:f>
          </x14:formula2>
          <xm:sqref>D5:D44</xm:sqref>
        </x14:dataValidation>
        <x14:dataValidation type="list" allowBlank="1" xr:uid="{00000000-0002-0000-0100-000001000000}">
          <x14:formula1>
            <xm:f>Listen!$F$5:$F$10</xm:f>
          </x14:formula1>
          <x14:formula2>
            <xm:f>0</xm:f>
          </x14:formula2>
          <xm:sqref>F5:F44</xm:sqref>
        </x14:dataValidation>
        <x14:dataValidation type="list" allowBlank="1" xr:uid="{00000000-0002-0000-0100-000002000000}">
          <x14:formula1>
            <xm:f>Listen!$H$5:$H$6</xm:f>
          </x14:formula1>
          <x14:formula2>
            <xm:f>0</xm:f>
          </x14:formula2>
          <xm:sqref>K5:K44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zoomScaleNormal="100" workbookViewId="0"/>
  </sheetViews>
  <sheetFormatPr baseColWidth="10" defaultColWidth="8.7109375" defaultRowHeight="15" x14ac:dyDescent="0.25"/>
  <cols>
    <col min="1" max="1" width="8" customWidth="1"/>
    <col min="2" max="2" width="46" customWidth="1"/>
    <col min="3" max="3" width="3" customWidth="1"/>
    <col min="4" max="4" width="16" customWidth="1"/>
    <col min="5" max="5" width="3" customWidth="1"/>
    <col min="6" max="6" width="18" customWidth="1"/>
    <col min="7" max="7" width="3" customWidth="1"/>
    <col min="8" max="8" width="12" customWidth="1"/>
  </cols>
  <sheetData>
    <row r="1" spans="1:8" ht="16.5" x14ac:dyDescent="0.25">
      <c r="A1" s="37" t="s">
        <v>142</v>
      </c>
    </row>
    <row r="2" spans="1:8" x14ac:dyDescent="0.25">
      <c r="A2" s="38" t="s">
        <v>143</v>
      </c>
    </row>
    <row r="4" spans="1:8" x14ac:dyDescent="0.25">
      <c r="A4" s="39" t="s">
        <v>144</v>
      </c>
      <c r="B4" s="39" t="s">
        <v>4</v>
      </c>
      <c r="D4" s="39" t="s">
        <v>42</v>
      </c>
      <c r="F4" s="39" t="s">
        <v>44</v>
      </c>
      <c r="H4" s="39" t="s">
        <v>48</v>
      </c>
    </row>
    <row r="5" spans="1:8" x14ac:dyDescent="0.25">
      <c r="A5" s="21" t="s">
        <v>145</v>
      </c>
      <c r="B5" s="22" t="s">
        <v>8</v>
      </c>
      <c r="D5" s="22" t="s">
        <v>52</v>
      </c>
      <c r="F5" s="22" t="s">
        <v>53</v>
      </c>
      <c r="H5" s="22" t="s">
        <v>52</v>
      </c>
    </row>
    <row r="6" spans="1:8" x14ac:dyDescent="0.25">
      <c r="A6" s="21" t="s">
        <v>146</v>
      </c>
      <c r="B6" s="22" t="s">
        <v>9</v>
      </c>
      <c r="D6" s="22" t="s">
        <v>77</v>
      </c>
      <c r="F6" s="22" t="s">
        <v>95</v>
      </c>
      <c r="H6" s="22" t="s">
        <v>147</v>
      </c>
    </row>
    <row r="7" spans="1:8" x14ac:dyDescent="0.25">
      <c r="A7" s="21" t="s">
        <v>148</v>
      </c>
      <c r="B7" s="22" t="s">
        <v>11</v>
      </c>
      <c r="D7" s="22" t="s">
        <v>106</v>
      </c>
      <c r="F7" s="22" t="s">
        <v>98</v>
      </c>
    </row>
    <row r="8" spans="1:8" x14ac:dyDescent="0.25">
      <c r="A8" s="21" t="s">
        <v>149</v>
      </c>
      <c r="B8" s="22" t="s">
        <v>13</v>
      </c>
      <c r="D8" s="22" t="s">
        <v>94</v>
      </c>
      <c r="F8" s="22" t="s">
        <v>101</v>
      </c>
    </row>
    <row r="9" spans="1:8" x14ac:dyDescent="0.25">
      <c r="A9" s="21" t="s">
        <v>150</v>
      </c>
      <c r="B9" s="22" t="s">
        <v>15</v>
      </c>
      <c r="D9" s="22" t="s">
        <v>138</v>
      </c>
      <c r="F9" s="22" t="s">
        <v>74</v>
      </c>
    </row>
    <row r="10" spans="1:8" x14ac:dyDescent="0.25">
      <c r="A10" s="21" t="s">
        <v>151</v>
      </c>
      <c r="B10" s="22" t="s">
        <v>17</v>
      </c>
      <c r="F10" s="22" t="s">
        <v>109</v>
      </c>
    </row>
    <row r="11" spans="1:8" x14ac:dyDescent="0.25">
      <c r="A11" s="21" t="s">
        <v>152</v>
      </c>
      <c r="B11" s="22" t="s">
        <v>19</v>
      </c>
    </row>
    <row r="12" spans="1:8" x14ac:dyDescent="0.25">
      <c r="A12" s="21" t="s">
        <v>153</v>
      </c>
      <c r="B12" s="22" t="s">
        <v>20</v>
      </c>
    </row>
    <row r="13" spans="1:8" x14ac:dyDescent="0.25">
      <c r="A13" s="21" t="s">
        <v>154</v>
      </c>
      <c r="B13" s="22" t="s">
        <v>22</v>
      </c>
    </row>
    <row r="14" spans="1:8" x14ac:dyDescent="0.25">
      <c r="A14" s="21" t="s">
        <v>155</v>
      </c>
      <c r="B14" s="22" t="s">
        <v>24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Kontenplan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2026-06-15T11:02:45Z</dcterms:created>
  <dcterms:modified xsi:type="dcterms:W3CDTF">2026-06-17T06:03:17Z</dcterms:modified>
  <dc:language>en-US</dc:language>
</cp:coreProperties>
</file>