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80DB8ED9-A1BE-487F-8168-DA1C150C1F4B}" xr6:coauthVersionLast="47" xr6:coauthVersionMax="47" xr10:uidLastSave="{00000000-0000-0000-0000-000000000000}"/>
  <bookViews>
    <workbookView xWindow="1725" yWindow="1725" windowWidth="25500" windowHeight="13500" tabRatio="500" xr2:uid="{00000000-000D-0000-FFFF-FFFF00000000}"/>
  </bookViews>
  <sheets>
    <sheet name="Übersicht" sheetId="1" r:id="rId1"/>
    <sheet name="Kostenartenrechnung" sheetId="2" r:id="rId2"/>
    <sheet name="BAB" sheetId="3" r:id="rId3"/>
    <sheet name="Deckungsbeitrag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0" i="4" l="1"/>
  <c r="C40" i="4"/>
  <c r="B40" i="4"/>
  <c r="D8" i="4"/>
  <c r="B28" i="1" s="1"/>
  <c r="C8" i="4"/>
  <c r="B27" i="1" s="1"/>
  <c r="B8" i="4"/>
  <c r="E8" i="4" s="1"/>
  <c r="E22" i="4" s="1"/>
  <c r="E6" i="4"/>
  <c r="M30" i="3"/>
  <c r="C30" i="3"/>
  <c r="K30" i="3" s="1"/>
  <c r="M29" i="3"/>
  <c r="M28" i="3"/>
  <c r="M27" i="3"/>
  <c r="C27" i="3"/>
  <c r="I27" i="3" s="1"/>
  <c r="M26" i="3"/>
  <c r="K26" i="3"/>
  <c r="I26" i="3"/>
  <c r="C26" i="3"/>
  <c r="G26" i="3" s="1"/>
  <c r="M25" i="3"/>
  <c r="M24" i="3"/>
  <c r="M23" i="3"/>
  <c r="M22" i="3"/>
  <c r="C22" i="3"/>
  <c r="K22" i="3" s="1"/>
  <c r="M21" i="3"/>
  <c r="M20" i="3"/>
  <c r="M19" i="3"/>
  <c r="C19" i="3"/>
  <c r="M18" i="3"/>
  <c r="C18" i="3"/>
  <c r="I18" i="3" s="1"/>
  <c r="M17" i="3"/>
  <c r="M16" i="3"/>
  <c r="C16" i="3"/>
  <c r="M15" i="3"/>
  <c r="K15" i="3"/>
  <c r="I15" i="3"/>
  <c r="C15" i="3"/>
  <c r="G15" i="3" s="1"/>
  <c r="M14" i="3"/>
  <c r="M13" i="3"/>
  <c r="M12" i="3"/>
  <c r="K12" i="3"/>
  <c r="I12" i="3"/>
  <c r="G12" i="3"/>
  <c r="E12" i="3"/>
  <c r="L12" i="3" s="1"/>
  <c r="M11" i="3"/>
  <c r="C11" i="3"/>
  <c r="G11" i="3" s="1"/>
  <c r="M10" i="3"/>
  <c r="I10" i="3"/>
  <c r="G10" i="3"/>
  <c r="E10" i="3"/>
  <c r="L10" i="3" s="1"/>
  <c r="C10" i="3"/>
  <c r="K10" i="3" s="1"/>
  <c r="M9" i="3"/>
  <c r="K9" i="3"/>
  <c r="I9" i="3"/>
  <c r="G9" i="3"/>
  <c r="L9" i="3" s="1"/>
  <c r="M8" i="3"/>
  <c r="C8" i="3"/>
  <c r="K8" i="3" s="1"/>
  <c r="M7" i="3"/>
  <c r="C7" i="3"/>
  <c r="G7" i="3" s="1"/>
  <c r="M6" i="3"/>
  <c r="K6" i="3"/>
  <c r="I6" i="3"/>
  <c r="M5" i="3"/>
  <c r="C5" i="3"/>
  <c r="K5" i="3" s="1"/>
  <c r="H47" i="2"/>
  <c r="G47" i="2"/>
  <c r="F47" i="2"/>
  <c r="E47" i="2"/>
  <c r="D47" i="2"/>
  <c r="I46" i="2"/>
  <c r="K46" i="2" s="1"/>
  <c r="I45" i="2"/>
  <c r="I44" i="2"/>
  <c r="I43" i="2"/>
  <c r="K43" i="2" s="1"/>
  <c r="K42" i="2"/>
  <c r="J42" i="2"/>
  <c r="I42" i="2"/>
  <c r="H40" i="2"/>
  <c r="G40" i="2"/>
  <c r="F40" i="2"/>
  <c r="E40" i="2"/>
  <c r="D40" i="2"/>
  <c r="I39" i="2"/>
  <c r="J39" i="2" s="1"/>
  <c r="I38" i="2"/>
  <c r="C24" i="3" s="1"/>
  <c r="I37" i="2"/>
  <c r="K36" i="2"/>
  <c r="J36" i="2"/>
  <c r="I36" i="2"/>
  <c r="H34" i="2"/>
  <c r="G34" i="2"/>
  <c r="F34" i="2"/>
  <c r="E34" i="2"/>
  <c r="D34" i="2"/>
  <c r="B38" i="1" s="1"/>
  <c r="I33" i="2"/>
  <c r="K33" i="2" s="1"/>
  <c r="I32" i="2"/>
  <c r="I30" i="2"/>
  <c r="C37" i="1" s="1"/>
  <c r="H30" i="2"/>
  <c r="G30" i="2"/>
  <c r="F30" i="2"/>
  <c r="E30" i="2"/>
  <c r="D30" i="2"/>
  <c r="I29" i="2"/>
  <c r="K29" i="2" s="1"/>
  <c r="I28" i="2"/>
  <c r="K28" i="2" s="1"/>
  <c r="I27" i="2"/>
  <c r="I26" i="2"/>
  <c r="K26" i="2" s="1"/>
  <c r="H24" i="2"/>
  <c r="G24" i="2"/>
  <c r="F24" i="2"/>
  <c r="E24" i="2"/>
  <c r="D24" i="2"/>
  <c r="I23" i="2"/>
  <c r="K23" i="2" s="1"/>
  <c r="I22" i="2"/>
  <c r="C14" i="3" s="1"/>
  <c r="I21" i="2"/>
  <c r="K19" i="2"/>
  <c r="E35" i="1" s="1"/>
  <c r="I19" i="2"/>
  <c r="J19" i="2" s="1"/>
  <c r="D35" i="1" s="1"/>
  <c r="H19" i="2"/>
  <c r="G19" i="2"/>
  <c r="F19" i="2"/>
  <c r="E19" i="2"/>
  <c r="D19" i="2"/>
  <c r="I18" i="2"/>
  <c r="C12" i="3" s="1"/>
  <c r="I17" i="2"/>
  <c r="K17" i="2" s="1"/>
  <c r="J16" i="2"/>
  <c r="I16" i="2"/>
  <c r="K16" i="2" s="1"/>
  <c r="I14" i="2"/>
  <c r="J14" i="2" s="1"/>
  <c r="D34" i="1" s="1"/>
  <c r="H14" i="2"/>
  <c r="G14" i="2"/>
  <c r="F14" i="2"/>
  <c r="E14" i="2"/>
  <c r="D14" i="2"/>
  <c r="B34" i="1" s="1"/>
  <c r="K13" i="2"/>
  <c r="J13" i="2"/>
  <c r="I13" i="2"/>
  <c r="C9" i="3" s="1"/>
  <c r="E9" i="3" s="1"/>
  <c r="I12" i="2"/>
  <c r="K12" i="2" s="1"/>
  <c r="I11" i="2"/>
  <c r="K11" i="2" s="1"/>
  <c r="I10" i="2"/>
  <c r="G34" i="3" s="1"/>
  <c r="H8" i="2"/>
  <c r="H49" i="2" s="1"/>
  <c r="G8" i="2"/>
  <c r="G49" i="2" s="1"/>
  <c r="F8" i="2"/>
  <c r="F49" i="2" s="1"/>
  <c r="E8" i="2"/>
  <c r="E49" i="2" s="1"/>
  <c r="D8" i="2"/>
  <c r="B33" i="1" s="1"/>
  <c r="I7" i="2"/>
  <c r="C6" i="3" s="1"/>
  <c r="I6" i="2"/>
  <c r="K6" i="2" s="1"/>
  <c r="I5" i="2"/>
  <c r="E34" i="3" s="1"/>
  <c r="B40" i="1"/>
  <c r="B39" i="1"/>
  <c r="B37" i="1"/>
  <c r="B36" i="1"/>
  <c r="C35" i="1"/>
  <c r="B35" i="1"/>
  <c r="C34" i="1"/>
  <c r="B8" i="1"/>
  <c r="K21" i="2" l="1"/>
  <c r="I24" i="2"/>
  <c r="C13" i="3"/>
  <c r="J21" i="2"/>
  <c r="C28" i="3"/>
  <c r="K44" i="2"/>
  <c r="J44" i="2"/>
  <c r="C23" i="3"/>
  <c r="I40" i="2"/>
  <c r="K37" i="2"/>
  <c r="J37" i="2"/>
  <c r="K24" i="3"/>
  <c r="I24" i="3"/>
  <c r="G24" i="3"/>
  <c r="E24" i="3"/>
  <c r="L24" i="3" s="1"/>
  <c r="C29" i="3"/>
  <c r="K45" i="2"/>
  <c r="J45" i="2"/>
  <c r="K16" i="3"/>
  <c r="I16" i="3"/>
  <c r="G16" i="3"/>
  <c r="G6" i="3"/>
  <c r="E6" i="3"/>
  <c r="L6" i="3" s="1"/>
  <c r="J30" i="2"/>
  <c r="D37" i="1" s="1"/>
  <c r="K38" i="2"/>
  <c r="G27" i="3"/>
  <c r="J7" i="2"/>
  <c r="K30" i="2"/>
  <c r="E37" i="1" s="1"/>
  <c r="I34" i="2"/>
  <c r="C20" i="3"/>
  <c r="K27" i="3"/>
  <c r="I7" i="3"/>
  <c r="K32" i="2"/>
  <c r="K7" i="3"/>
  <c r="G18" i="3"/>
  <c r="K18" i="3"/>
  <c r="B22" i="4"/>
  <c r="B26" i="1"/>
  <c r="I8" i="2"/>
  <c r="J26" i="2"/>
  <c r="J43" i="2"/>
  <c r="I14" i="3"/>
  <c r="G14" i="3"/>
  <c r="K14" i="3"/>
  <c r="E14" i="3"/>
  <c r="L14" i="3" s="1"/>
  <c r="J38" i="2"/>
  <c r="E16" i="3"/>
  <c r="E27" i="3"/>
  <c r="L27" i="3" s="1"/>
  <c r="K14" i="2"/>
  <c r="E34" i="1" s="1"/>
  <c r="C25" i="3"/>
  <c r="K39" i="2"/>
  <c r="E7" i="3"/>
  <c r="B29" i="1"/>
  <c r="A12" i="1"/>
  <c r="K7" i="2"/>
  <c r="J32" i="2"/>
  <c r="E18" i="3"/>
  <c r="L18" i="3" s="1"/>
  <c r="J33" i="2"/>
  <c r="D49" i="2"/>
  <c r="B41" i="1" s="1"/>
  <c r="I47" i="2"/>
  <c r="C22" i="4"/>
  <c r="K19" i="3"/>
  <c r="I19" i="3"/>
  <c r="G19" i="3"/>
  <c r="E19" i="3"/>
  <c r="L19" i="3" s="1"/>
  <c r="D22" i="4"/>
  <c r="C17" i="3"/>
  <c r="K27" i="2"/>
  <c r="J27" i="2"/>
  <c r="E30" i="3"/>
  <c r="E15" i="3"/>
  <c r="L15" i="3" s="1"/>
  <c r="G30" i="3"/>
  <c r="C21" i="3"/>
  <c r="I30" i="3"/>
  <c r="E22" i="3"/>
  <c r="L22" i="3" s="1"/>
  <c r="E5" i="3"/>
  <c r="G22" i="3"/>
  <c r="J10" i="2"/>
  <c r="J28" i="2"/>
  <c r="K22" i="2"/>
  <c r="E11" i="3"/>
  <c r="J5" i="2"/>
  <c r="J17" i="2"/>
  <c r="I11" i="3"/>
  <c r="K5" i="2"/>
  <c r="K11" i="3"/>
  <c r="J22" i="2"/>
  <c r="J46" i="2"/>
  <c r="G5" i="3"/>
  <c r="E8" i="3"/>
  <c r="I22" i="3"/>
  <c r="K10" i="2"/>
  <c r="I5" i="3"/>
  <c r="G8" i="3"/>
  <c r="I8" i="3"/>
  <c r="J11" i="2"/>
  <c r="J23" i="2"/>
  <c r="J29" i="2"/>
  <c r="J6" i="2"/>
  <c r="J12" i="2"/>
  <c r="J18" i="2"/>
  <c r="E26" i="3"/>
  <c r="L26" i="3" s="1"/>
  <c r="K18" i="2"/>
  <c r="C33" i="1" l="1"/>
  <c r="K8" i="2"/>
  <c r="E33" i="1" s="1"/>
  <c r="I49" i="2"/>
  <c r="J8" i="2"/>
  <c r="D33" i="1" s="1"/>
  <c r="E29" i="3"/>
  <c r="K29" i="3"/>
  <c r="G29" i="3"/>
  <c r="I29" i="3"/>
  <c r="K21" i="3"/>
  <c r="I21" i="3"/>
  <c r="G21" i="3"/>
  <c r="E21" i="3"/>
  <c r="L21" i="3" s="1"/>
  <c r="L7" i="3"/>
  <c r="L30" i="3"/>
  <c r="K25" i="3"/>
  <c r="I25" i="3"/>
  <c r="G25" i="3"/>
  <c r="E25" i="3"/>
  <c r="L25" i="3" s="1"/>
  <c r="K20" i="3"/>
  <c r="I20" i="3"/>
  <c r="G20" i="3"/>
  <c r="E20" i="3"/>
  <c r="C38" i="1"/>
  <c r="K34" i="2"/>
  <c r="E38" i="1" s="1"/>
  <c r="J34" i="2"/>
  <c r="D38" i="1" s="1"/>
  <c r="L5" i="3"/>
  <c r="L8" i="3"/>
  <c r="K40" i="2"/>
  <c r="E39" i="1" s="1"/>
  <c r="J40" i="2"/>
  <c r="D39" i="1" s="1"/>
  <c r="C39" i="1"/>
  <c r="K17" i="3"/>
  <c r="G17" i="3"/>
  <c r="E17" i="3"/>
  <c r="I17" i="3"/>
  <c r="L16" i="3"/>
  <c r="I23" i="3"/>
  <c r="G23" i="3"/>
  <c r="E23" i="3"/>
  <c r="K23" i="3"/>
  <c r="L11" i="3"/>
  <c r="K28" i="3"/>
  <c r="I28" i="3"/>
  <c r="G28" i="3"/>
  <c r="E28" i="3"/>
  <c r="L28" i="3" s="1"/>
  <c r="C32" i="3"/>
  <c r="K13" i="3"/>
  <c r="I13" i="3"/>
  <c r="I32" i="3" s="1"/>
  <c r="E13" i="3"/>
  <c r="G13" i="3"/>
  <c r="G32" i="3" s="1"/>
  <c r="G35" i="3" s="1"/>
  <c r="C36" i="1"/>
  <c r="K24" i="2"/>
  <c r="E36" i="1" s="1"/>
  <c r="J24" i="2"/>
  <c r="D36" i="1" s="1"/>
  <c r="J47" i="2"/>
  <c r="D40" i="1" s="1"/>
  <c r="K47" i="2"/>
  <c r="E40" i="1" s="1"/>
  <c r="C40" i="1"/>
  <c r="D16" i="4" l="1"/>
  <c r="C16" i="4"/>
  <c r="B16" i="4"/>
  <c r="L17" i="3"/>
  <c r="L13" i="3"/>
  <c r="K32" i="3"/>
  <c r="E32" i="3"/>
  <c r="E35" i="3" s="1"/>
  <c r="L29" i="3"/>
  <c r="L20" i="3"/>
  <c r="A14" i="1"/>
  <c r="C41" i="1"/>
  <c r="K49" i="2"/>
  <c r="E41" i="1" s="1"/>
  <c r="J49" i="2"/>
  <c r="L23" i="3"/>
  <c r="A16" i="1" l="1"/>
  <c r="D41" i="1"/>
  <c r="D15" i="4"/>
  <c r="C15" i="4"/>
  <c r="B15" i="4"/>
  <c r="B18" i="4" l="1"/>
  <c r="B23" i="4"/>
  <c r="C18" i="4"/>
  <c r="C23" i="4"/>
  <c r="C24" i="4" s="1"/>
  <c r="D18" i="4"/>
  <c r="D23" i="4"/>
  <c r="D24" i="4" s="1"/>
  <c r="D25" i="4" l="1"/>
  <c r="D28" i="1" s="1"/>
  <c r="C28" i="1"/>
  <c r="D19" i="4"/>
  <c r="D36" i="4"/>
  <c r="C25" i="4"/>
  <c r="D27" i="1" s="1"/>
  <c r="C27" i="1"/>
  <c r="C19" i="4"/>
  <c r="C36" i="4"/>
  <c r="E23" i="4"/>
  <c r="B24" i="4"/>
  <c r="B36" i="4"/>
  <c r="B19" i="4"/>
  <c r="E19" i="4" l="1"/>
  <c r="E24" i="4"/>
  <c r="B25" i="4"/>
  <c r="D26" i="1" s="1"/>
  <c r="C26" i="1"/>
  <c r="A18" i="1" l="1"/>
  <c r="E25" i="4"/>
  <c r="D29" i="1" s="1"/>
  <c r="C29" i="1"/>
  <c r="I34" i="3"/>
  <c r="I35" i="3" s="1"/>
  <c r="K34" i="3"/>
  <c r="K35" i="3" s="1"/>
  <c r="D38" i="4" l="1"/>
  <c r="C38" i="4"/>
  <c r="B38" i="4"/>
  <c r="B29" i="4"/>
  <c r="C29" i="4"/>
  <c r="D29" i="4"/>
  <c r="D37" i="4"/>
  <c r="D39" i="4" s="1"/>
  <c r="D41" i="4" s="1"/>
  <c r="D42" i="4" s="1"/>
  <c r="C37" i="4"/>
  <c r="C39" i="4" s="1"/>
  <c r="C41" i="4" s="1"/>
  <c r="C42" i="4" s="1"/>
  <c r="B37" i="4"/>
  <c r="B39" i="4" s="1"/>
  <c r="B41" i="4" s="1"/>
  <c r="B42" i="4" s="1"/>
  <c r="B28" i="4"/>
  <c r="C28" i="4"/>
  <c r="C30" i="4" s="1"/>
  <c r="C32" i="4" s="1"/>
  <c r="D28" i="4"/>
  <c r="D30" i="4" s="1"/>
  <c r="D32" i="4" s="1"/>
  <c r="C33" i="4" l="1"/>
  <c r="E27" i="1"/>
  <c r="B30" i="4"/>
  <c r="B32" i="4" s="1"/>
  <c r="E28" i="4"/>
  <c r="E30" i="4" s="1"/>
  <c r="E29" i="4"/>
  <c r="D33" i="4"/>
  <c r="E28" i="1"/>
  <c r="B33" i="4" l="1"/>
  <c r="E32" i="4"/>
  <c r="E26" i="1"/>
  <c r="E33" i="4" l="1"/>
  <c r="E29" i="1"/>
  <c r="A22" i="1"/>
  <c r="A20" i="1"/>
</calcChain>
</file>

<file path=xl/sharedStrings.xml><?xml version="1.0" encoding="utf-8"?>
<sst xmlns="http://schemas.openxmlformats.org/spreadsheetml/2006/main" count="301" uniqueCount="196">
  <si>
    <t>KOSTEN- UND LEISTUNGSRECHNUNG  (KLR)  –  ÜBERSICHT  2026</t>
  </si>
  <si>
    <t>Geschäftsjahr 2026  |  Vorlage: Kostenartenrechnung · BAB · Deckungsbeitrag · Selbstkostenkalkulation  |  Alle Werte automatisch verknüpft</t>
  </si>
  <si>
    <t>UNTERNEHMENSDATEN</t>
  </si>
  <si>
    <t>Unternehmensname:</t>
  </si>
  <si>
    <t>[Muster GmbH &amp; Co. KG]</t>
  </si>
  <si>
    <t>Berichtszeitraum:</t>
  </si>
  <si>
    <t>01.01.2026 – 31.12.2026</t>
  </si>
  <si>
    <t>Verantwortlich:</t>
  </si>
  <si>
    <t>[Name, Abteilung]</t>
  </si>
  <si>
    <t>Erstellt am:</t>
  </si>
  <si>
    <t>KENNZAHLEN-ÜBERBLICK 2026  (automatisch berechnet)</t>
  </si>
  <si>
    <t>Umsatz gesamt (€)</t>
  </si>
  <si>
    <t>Gesamtkosten Ist (€)</t>
  </si>
  <si>
    <t>Plan-Abweichung Kosten (€)</t>
  </si>
  <si>
    <t>Deckungsbeitrag I (€)</t>
  </si>
  <si>
    <t>Deckungsbeitrag II (€)</t>
  </si>
  <si>
    <t>Umsatzrendite (%)</t>
  </si>
  <si>
    <t>ERGEBNIS NACH PRODUKT / DIENSTLEISTUNG  (aus Deckungsbeitragsrechnung)</t>
  </si>
  <si>
    <t>Produkt / Leistung</t>
  </si>
  <si>
    <t>Umsatz (€)</t>
  </si>
  <si>
    <t>DB I (€)</t>
  </si>
  <si>
    <t>DB I (%)</t>
  </si>
  <si>
    <t>DB II (€)</t>
  </si>
  <si>
    <t>Produkt Alpha</t>
  </si>
  <si>
    <t>Produkt Beta</t>
  </si>
  <si>
    <t>Dienstleistung Gamma</t>
  </si>
  <si>
    <t>GESAMT</t>
  </si>
  <si>
    <t>KOSTENSTRUKTUR NACH GRUPPEN  –  PLAN vs. IST 2026  (aus Kostenartenrechnung)</t>
  </si>
  <si>
    <t>Kostengruppe</t>
  </si>
  <si>
    <t>Plan 2026 (€)</t>
  </si>
  <si>
    <t>Ist 2026 (€)</t>
  </si>
  <si>
    <t>Abweichung (€)</t>
  </si>
  <si>
    <t>Abw. (%)</t>
  </si>
  <si>
    <t>1. Materialkosten</t>
  </si>
  <si>
    <t>2. Personalkosten</t>
  </si>
  <si>
    <t>3. Raumkosten</t>
  </si>
  <si>
    <t>4. Fahrzeug- &amp; Transportkosten</t>
  </si>
  <si>
    <t>5. Abschreibungen (AfA)</t>
  </si>
  <si>
    <t>6. Kapitalkosten</t>
  </si>
  <si>
    <t>7. Versicherungen &amp; Abgaben</t>
  </si>
  <si>
    <t>8. Sonstige Betriebskosten</t>
  </si>
  <si>
    <t>GESAMTKOSTEN</t>
  </si>
  <si>
    <t>NAVIGATION – STRUKTUR DER VORLAGE</t>
  </si>
  <si>
    <t>📋  Kostenartenrechnung</t>
  </si>
  <si>
    <t>Plan-Ist-Vergleich aller Kostenarten, quartalweise. Gelbe Felder = Eingabe (Plan &amp; Ist-Quartalswerte).</t>
  </si>
  <si>
    <t>🏭  BAB</t>
  </si>
  <si>
    <t>Betriebsabrechnungsbogen: Verteilung der Gemeinkosten auf Kostenstellen (Einkauf, Fertigung, Vertrieb, Verwaltung). % anpassen!</t>
  </si>
  <si>
    <t>💰  Deckungsbeitrag</t>
  </si>
  <si>
    <t>DB-Rechnung nach Produkt/Leistung. Zuschlagssätze automatisch aus BAB. Einheit-EK und Mengen/Preise eingeben.</t>
  </si>
  <si>
    <t>KOSTENARTENRECHNUNG  |  Plan-Ist-Vergleich  |  Geschäftsjahr 2026</t>
  </si>
  <si>
    <t>Nr.</t>
  </si>
  <si>
    <t>Kostenart</t>
  </si>
  <si>
    <t>Jahresplan
2026 (€)</t>
  </si>
  <si>
    <t>Q1-Ist
Jan–Mrz</t>
  </si>
  <si>
    <t>Q2-Ist
Apr–Jun</t>
  </si>
  <si>
    <t>Q3-Ist
Jul–Sep</t>
  </si>
  <si>
    <t>Q4-Ist
Okt–Dez</t>
  </si>
  <si>
    <t>Jahres-Ist
(€)</t>
  </si>
  <si>
    <t>Abweichung
(€)</t>
  </si>
  <si>
    <t>Abw.
(%)</t>
  </si>
  <si>
    <t>🔵 Blaue Felder = Eingaben (Plan &amp; Ist-Quartalswerte)   |   ⚫ Schwarze Felder = Formeln (nicht ändern)   |   Grüne Felder = Verknüpfungen</t>
  </si>
  <si>
    <t xml:space="preserve">  ▸  1. Materialkosten</t>
  </si>
  <si>
    <t>1.1</t>
  </si>
  <si>
    <t>Rohstoffe und Halbfabrikate</t>
  </si>
  <si>
    <t>1.2</t>
  </si>
  <si>
    <t>Hilfsstoffe</t>
  </si>
  <si>
    <t>1.3</t>
  </si>
  <si>
    <t>Betriebsstoffe und Verbrauchsmaterial</t>
  </si>
  <si>
    <t>∑  Summe Materialkosten</t>
  </si>
  <si>
    <t xml:space="preserve">  ▸  2. Personalkosten</t>
  </si>
  <si>
    <t>2.1</t>
  </si>
  <si>
    <t>Löhne (Fertigungsmitarbeiter)</t>
  </si>
  <si>
    <t>2.2</t>
  </si>
  <si>
    <t>Gehälter (Angestellte/Führungskräfte)</t>
  </si>
  <si>
    <t>2.3</t>
  </si>
  <si>
    <t>Sozialabgaben und Lohnnebenkosten</t>
  </si>
  <si>
    <t>2.4</t>
  </si>
  <si>
    <t>Aus- und Weiterbildungskosten</t>
  </si>
  <si>
    <t>∑  Summe Personalkosten</t>
  </si>
  <si>
    <t xml:space="preserve">  ▸  3. Raumkosten</t>
  </si>
  <si>
    <t>3.1</t>
  </si>
  <si>
    <t>Miete und Pacht</t>
  </si>
  <si>
    <t>3.2</t>
  </si>
  <si>
    <t>Energie (Strom, Heizung, Wasser)</t>
  </si>
  <si>
    <t>3.3</t>
  </si>
  <si>
    <t>Reinigung und Gebäudeinstandhaltung</t>
  </si>
  <si>
    <t>∑  Summe Raumkosten</t>
  </si>
  <si>
    <t xml:space="preserve">  ▸  4. Fahrzeug- und Transportkosten</t>
  </si>
  <si>
    <t>4.1</t>
  </si>
  <si>
    <t>4. Fahrzeug- und Transportkosten</t>
  </si>
  <si>
    <t>Fahrzeugkosten (Leasing, Versicherung)</t>
  </si>
  <si>
    <t>4.2</t>
  </si>
  <si>
    <t>Kraftstoff und Fahrzeugwartung</t>
  </si>
  <si>
    <t>4.3</t>
  </si>
  <si>
    <t>Fracht und externe Transportkosten</t>
  </si>
  <si>
    <t>∑  Summe Fahrzeug- und Transportkosten</t>
  </si>
  <si>
    <t xml:space="preserve">  ▸  5. Abschreibungen (AfA)</t>
  </si>
  <si>
    <t>5.1</t>
  </si>
  <si>
    <t>Maschinen und Fertigungsanlagen</t>
  </si>
  <si>
    <t>5.2</t>
  </si>
  <si>
    <t>Fahrzeuge und Flurförderzeuge</t>
  </si>
  <si>
    <t>5.3</t>
  </si>
  <si>
    <t>IT-Ausstattung und Software</t>
  </si>
  <si>
    <t>5.4</t>
  </si>
  <si>
    <t>Sonstige Sachanlagen und Einrichtung</t>
  </si>
  <si>
    <t>∑  Summe Abschreibungen (AfA)</t>
  </si>
  <si>
    <t xml:space="preserve">  ▸  6. Kapitalkosten</t>
  </si>
  <si>
    <t>6.1</t>
  </si>
  <si>
    <t>Zinsen (Bankdarlehen und Kontokorrent)</t>
  </si>
  <si>
    <t>6.2</t>
  </si>
  <si>
    <t>Leasingaufwand (kalkulatorisch)</t>
  </si>
  <si>
    <t>∑  Summe Kapitalkosten</t>
  </si>
  <si>
    <t xml:space="preserve">  ▸  7. Versicherungen und Abgaben</t>
  </si>
  <si>
    <t>7.1</t>
  </si>
  <si>
    <t>7. Versicherungen und Abgaben</t>
  </si>
  <si>
    <t>Betriebshaftpflichtversicherung</t>
  </si>
  <si>
    <t>7.2</t>
  </si>
  <si>
    <t>Sach- und Gebäudeversicherung</t>
  </si>
  <si>
    <t>7.3</t>
  </si>
  <si>
    <t>Kfz-Versicherungen</t>
  </si>
  <si>
    <t>7.4</t>
  </si>
  <si>
    <t>Gewerbesteuer (kalkulatorisch)</t>
  </si>
  <si>
    <t>∑  Summe Versicherungen und Abgaben</t>
  </si>
  <si>
    <t xml:space="preserve">  ▸  8. Sonstige Betriebskosten</t>
  </si>
  <si>
    <t>8.1</t>
  </si>
  <si>
    <t>Büro- und Verwaltungskosten</t>
  </si>
  <si>
    <t>8.2</t>
  </si>
  <si>
    <t>IT und Telekommunikation</t>
  </si>
  <si>
    <t>8.3</t>
  </si>
  <si>
    <t>Marketing und Werbung</t>
  </si>
  <si>
    <t>8.4</t>
  </si>
  <si>
    <t>Beratung und externe Dienstleistungen</t>
  </si>
  <si>
    <t>8.5</t>
  </si>
  <si>
    <t>Reise- und Bewirtungskosten</t>
  </si>
  <si>
    <t>∑  Summe Sonstige Betriebskosten</t>
  </si>
  <si>
    <t>GESAMTKOSTEN 2026</t>
  </si>
  <si>
    <t>Hinweis: Positive Abweichung = Mehrkosten gegenüber Plan. 1.1 Rohstoffe und 2.1 Löhne = Einzelkosten → fließen direkt in Deckungsbeitragsrechnung.</t>
  </si>
  <si>
    <t>BAB – BETRIEBSABRECHNUNGSBOGEN  |  Gemeinkostenverteilung  |  2026</t>
  </si>
  <si>
    <t>Gemeinkosten-Position</t>
  </si>
  <si>
    <t>Gesamt-Ist
(€)</t>
  </si>
  <si>
    <t>Einkauf</t>
  </si>
  <si>
    <t>Fertigung</t>
  </si>
  <si>
    <t>Vertrieb</t>
  </si>
  <si>
    <t>Verwaltung</t>
  </si>
  <si>
    <t>Kontroll-
summe (€)</t>
  </si>
  <si>
    <t>Check
%=100</t>
  </si>
  <si>
    <t>↓ aus KAR</t>
  </si>
  <si>
    <t>%</t>
  </si>
  <si>
    <t>€</t>
  </si>
  <si>
    <t>🔵 % = Verteilungsschlüssel (Eingabe, Summe pro Zeile = 100 %)   |   ⚫ € = Betrag (Formel)   |   🟢 Gesamt-Ist = automatisch aus Kostenartenrechnung</t>
  </si>
  <si>
    <t>∑  SUMME GEMEINKOSTEN</t>
  </si>
  <si>
    <t>Bezugsgröße (Berechnungsbasis)</t>
  </si>
  <si>
    <t>⇒  GEMEINKOSTENZUSCHLAGSSATZ (%)</t>
  </si>
  <si>
    <t>Gemeinkostenzuschlagssätze – Bedeutung und Verwendung:</t>
  </si>
  <si>
    <t>• Materialgemeinkostenzuschlag (Einkauf)  = GK Einkauf ÷ Material-Einzelkosten (Rohstoffe Ist) → wird auf jede Produktkalkulation angewendet</t>
  </si>
  <si>
    <t>• Fertigungsgemeinkostenzuschlag           = GK Fertigung ÷ Fertigungs-Einzelkosten (Löhne Ist) → proportional zu Fertigungslöhnen</t>
  </si>
  <si>
    <t>• Vertriebsgemeinkostenzuschlag            = GK Vertrieb ÷ Herstellkosten gesamt → auf alle Produkte anteilig nach Herstellkosten</t>
  </si>
  <si>
    <t>• Verwaltungsgemeinkostenzuschlag          = GK Verwaltung ÷ Herstellkosten gesamt → ebenso nach Herstellkosten verteilt</t>
  </si>
  <si>
    <t>DECKUNGSBEITRAGSRECHNUNG  |  Kostenträger- und Selbstkostenkalkulation  |  2026</t>
  </si>
  <si>
    <t>🔵 Blaue Felder = Eingaben   |   ⚫ Schwarze Felder = Formeln   |   🟢 Zuschlagssätze werden automatisch aus dem BAB übernommen</t>
  </si>
  <si>
    <t>Kalkulationsposition</t>
  </si>
  <si>
    <t>I.  ABSATZ UND UMSATZ</t>
  </si>
  <si>
    <t>Absatzeinheit</t>
  </si>
  <si>
    <t>Stück</t>
  </si>
  <si>
    <t>Aufträge</t>
  </si>
  <si>
    <t>—</t>
  </si>
  <si>
    <t>Absatzmenge (Stk./Aufträge)</t>
  </si>
  <si>
    <t>Verkaufspreis je Einheit (€)</t>
  </si>
  <si>
    <t>UMSATZ gesamt (€)</t>
  </si>
  <si>
    <t>II.  EINZELKOSTEN JE EINHEIT  (Direktkosten – Eingabe)</t>
  </si>
  <si>
    <t>Materialeinzelkosten (EK) je Einheit (€)</t>
  </si>
  <si>
    <t>Fertigungseinzelkosten (EK) je Einheit (€)</t>
  </si>
  <si>
    <t>III.  VARIABLE GEMEINKOSTEN JE EINHEIT  (lt. BAB-Zuschlagssätze – automatisch)</t>
  </si>
  <si>
    <t>Materialgemeinkosten je Einheit (€)</t>
  </si>
  <si>
    <t>Fertigungsgemeinkosten je Einheit (€)</t>
  </si>
  <si>
    <t>► HERSTELLKOSTEN je Einheit (€)</t>
  </si>
  <si>
    <t>Herstellkosten gesamt (€)</t>
  </si>
  <si>
    <t>IV.  DECKUNGSBEITRAGSRECHNUNG (DB-Rechnung)</t>
  </si>
  <si>
    <t>Variable Kosten gesamt (€)</t>
  </si>
  <si>
    <t>DECKUNGSBEITRAG I (€)</t>
  </si>
  <si>
    <t>DB I in % des Umsatzes</t>
  </si>
  <si>
    <t>V.  FIXKOSTEN  (Vertrieb- und Verwaltungsgemeinkosten lt. BAB)</t>
  </si>
  <si>
    <t>Vertriebsgemeinkosten (€)</t>
  </si>
  <si>
    <t>Verwaltungsgemeinkosten (€)</t>
  </si>
  <si>
    <t>Summe Fixkosten (€)</t>
  </si>
  <si>
    <t>DECKUNGSBEITRAG II / BETRIEBSERGEBNIS (€)</t>
  </si>
  <si>
    <t>DB II in % des Umsatzes</t>
  </si>
  <si>
    <t>VI.  SELBSTKOSTENKALKULATION JE EINHEIT  (Vollkostenrechnung)</t>
  </si>
  <si>
    <t>Herstellkosten je Einheit (€)</t>
  </si>
  <si>
    <t>+ Vertriebsgemeinkosten/Einheit</t>
  </si>
  <si>
    <t>+ Verwaltungsgemeinkosten/Einheit</t>
  </si>
  <si>
    <t>► SELBSTKOSTEN je Einheit (€)</t>
  </si>
  <si>
    <t>Angebotspreis (Verkaufspreis) (€)</t>
  </si>
  <si>
    <t>Ergebnis (Gewinn/Verlust) je Einheit</t>
  </si>
  <si>
    <t>Umsatzrendite je Einheit (%)</t>
  </si>
  <si>
    <t>Hinweis: Abweichungen zwischen Gesamtsumme der Selbstkosten und KAR-Gesamtkosten entstehen durch Über-/Unterdeckung der Gemeinkosten (Differenz zwischen verrechneten und tatsächlichen GK). Dies ist in der Praxis üblich und wird in der Betriebsergebnisrechnung korrigiert.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</si>
</sst>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€&quot;"/>
    <numFmt numFmtId="165" formatCode="0.0%"/>
    <numFmt numFmtId="166" formatCode="#,##0.00&quot; €&quot;"/>
  </numFmts>
  <fonts count="23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b/>
      <sz val="9"/>
      <color rgb="FFFFFFFF"/>
      <name val="Arial"/>
      <charset val="1"/>
    </font>
    <font>
      <b/>
      <sz val="10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FF"/>
      <name val="Arial"/>
      <charset val="1"/>
    </font>
    <font>
      <sz val="10"/>
      <color rgb="FF000000"/>
      <name val="Arial"/>
      <charset val="1"/>
    </font>
    <font>
      <b/>
      <sz val="16"/>
      <color rgb="FFFFFFFF"/>
      <name val="Arial"/>
      <charset val="1"/>
    </font>
    <font>
      <sz val="10"/>
      <color rgb="FF006400"/>
      <name val="Arial"/>
      <charset val="1"/>
    </font>
    <font>
      <b/>
      <sz val="10"/>
      <color rgb="FF1F3864"/>
      <name val="Arial"/>
      <charset val="1"/>
    </font>
    <font>
      <b/>
      <sz val="13"/>
      <color rgb="FFFFFFFF"/>
      <name val="Arial"/>
      <charset val="1"/>
    </font>
    <font>
      <b/>
      <sz val="9"/>
      <color rgb="FF833C00"/>
      <name val="Arial"/>
      <charset val="1"/>
    </font>
    <font>
      <sz val="9"/>
      <color rgb="FF555555"/>
      <name val="Arial"/>
      <charset val="1"/>
    </font>
    <font>
      <sz val="8"/>
      <color rgb="FFAAAAAA"/>
      <name val="Arial"/>
      <charset val="1"/>
    </font>
    <font>
      <b/>
      <sz val="8"/>
      <color rgb="FF444444"/>
      <name val="Arial"/>
      <charset val="1"/>
    </font>
    <font>
      <b/>
      <sz val="12"/>
      <color rgb="FFFFFFFF"/>
      <name val="Arial"/>
      <charset val="1"/>
    </font>
    <font>
      <sz val="8"/>
      <color rgb="FF006400"/>
      <name val="Arial"/>
      <charset val="1"/>
    </font>
    <font>
      <b/>
      <sz val="9"/>
      <color rgb="FF000000"/>
      <name val="Arial"/>
      <charset val="1"/>
    </font>
    <font>
      <b/>
      <sz val="8"/>
      <color rgb="FF833C00"/>
      <name val="Arial"/>
      <charset val="1"/>
    </font>
    <font>
      <sz val="8"/>
      <color rgb="FF555555"/>
      <name val="Arial"/>
      <charset val="1"/>
    </font>
    <font>
      <sz val="9"/>
      <color rgb="FF000000"/>
      <name val="Arial"/>
      <charset val="1"/>
    </font>
    <font>
      <b/>
      <sz val="8"/>
      <color rgb="FF1F3864"/>
      <name val="Arial"/>
      <charset val="1"/>
    </font>
    <font>
      <b/>
      <sz val="8"/>
      <color rgb="FF000000"/>
      <name val="Arial"/>
      <charset val="1"/>
    </font>
  </fonts>
  <fills count="24">
    <fill>
      <patternFill patternType="none"/>
    </fill>
    <fill>
      <patternFill patternType="gray125"/>
    </fill>
    <fill>
      <patternFill patternType="solid">
        <fgColor rgb="FF1F3864"/>
        <bgColor rgb="FF2D4057"/>
      </patternFill>
    </fill>
    <fill>
      <patternFill patternType="solid">
        <fgColor rgb="FF2E75B6"/>
        <bgColor rgb="FF008080"/>
      </patternFill>
    </fill>
    <fill>
      <patternFill patternType="solid">
        <fgColor rgb="FFD9D9D9"/>
        <bgColor rgb="FFD6E4F0"/>
      </patternFill>
    </fill>
    <fill>
      <patternFill patternType="solid">
        <fgColor rgb="FF2E4057"/>
        <bgColor rgb="FF2D4057"/>
      </patternFill>
    </fill>
    <fill>
      <patternFill patternType="solid">
        <fgColor rgb="FFFFFFFF"/>
        <bgColor rgb="FFF2F2F2"/>
      </patternFill>
    </fill>
    <fill>
      <patternFill patternType="solid">
        <fgColor rgb="FFFFF2CC"/>
        <bgColor rgb="FFFFF3E0"/>
      </patternFill>
    </fill>
    <fill>
      <patternFill patternType="solid">
        <fgColor rgb="FFF2F2F2"/>
        <bgColor rgb="FFEBF3FB"/>
      </patternFill>
    </fill>
    <fill>
      <patternFill patternType="solid">
        <fgColor rgb="FF2D4057"/>
        <bgColor rgb="FF2E4057"/>
      </patternFill>
    </fill>
    <fill>
      <patternFill patternType="solid">
        <fgColor rgb="FF833C00"/>
        <bgColor rgb="FF993366"/>
      </patternFill>
    </fill>
    <fill>
      <patternFill patternType="solid">
        <fgColor rgb="FF2D6A4F"/>
        <bgColor rgb="FF375623"/>
      </patternFill>
    </fill>
    <fill>
      <patternFill patternType="solid">
        <fgColor rgb="FF1B4332"/>
        <bgColor rgb="FF2D4057"/>
      </patternFill>
    </fill>
    <fill>
      <patternFill patternType="solid">
        <fgColor rgb="FFE2EFDA"/>
        <bgColor rgb="FFE8F5E9"/>
      </patternFill>
    </fill>
    <fill>
      <patternFill patternType="solid">
        <fgColor rgb="FFD6E4F0"/>
        <bgColor rgb="FFD9D9D9"/>
      </patternFill>
    </fill>
    <fill>
      <patternFill patternType="solid">
        <fgColor rgb="FF17506B"/>
        <bgColor rgb="FF2D4057"/>
      </patternFill>
    </fill>
    <fill>
      <patternFill patternType="solid">
        <fgColor rgb="FFEBF3FB"/>
        <bgColor rgb="FFE3F2FD"/>
      </patternFill>
    </fill>
    <fill>
      <patternFill patternType="solid">
        <fgColor rgb="FFBDD7EE"/>
        <bgColor rgb="FFD9D9D9"/>
      </patternFill>
    </fill>
    <fill>
      <patternFill patternType="solid">
        <fgColor rgb="FF4A1942"/>
        <bgColor rgb="FF444444"/>
      </patternFill>
    </fill>
    <fill>
      <patternFill patternType="solid">
        <fgColor rgb="FFE8F5E9"/>
        <bgColor rgb="FFEBF3FB"/>
      </patternFill>
    </fill>
    <fill>
      <patternFill patternType="solid">
        <fgColor rgb="FFE3F2FD"/>
        <bgColor rgb="FFEBF3FB"/>
      </patternFill>
    </fill>
    <fill>
      <patternFill patternType="solid">
        <fgColor rgb="FFFFF3E0"/>
        <bgColor rgb="FFFFF2CC"/>
      </patternFill>
    </fill>
    <fill>
      <patternFill patternType="solid">
        <fgColor rgb="FFFCE4D6"/>
        <bgColor rgb="FFFFF2CC"/>
      </patternFill>
    </fill>
    <fill>
      <patternFill patternType="solid">
        <fgColor theme="3" tint="-0.499984740745262"/>
        <bgColor rgb="FF2D4057"/>
      </patternFill>
    </fill>
  </fills>
  <borders count="4">
    <border>
      <left/>
      <right/>
      <top/>
      <bottom/>
      <diagonal/>
    </border>
    <border>
      <left style="medium">
        <color rgb="FF606060"/>
      </left>
      <right/>
      <top style="medium">
        <color rgb="FF606060"/>
      </top>
      <bottom style="medium">
        <color rgb="FF606060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12" borderId="2" xfId="0" applyFont="1" applyFill="1" applyBorder="1" applyAlignment="1">
      <alignment horizontal="left" vertical="center" indent="1"/>
    </xf>
    <xf numFmtId="164" fontId="7" fillId="11" borderId="2" xfId="0" applyNumberFormat="1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left" vertical="center" indent="1"/>
    </xf>
    <xf numFmtId="164" fontId="7" fillId="10" borderId="2" xfId="0" applyNumberFormat="1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left" vertical="center" indent="1"/>
    </xf>
    <xf numFmtId="164" fontId="7" fillId="9" borderId="2" xfId="0" applyNumberFormat="1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left" vertical="center" indent="1"/>
    </xf>
    <xf numFmtId="164" fontId="7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left" vertical="center" indent="1"/>
    </xf>
    <xf numFmtId="0" fontId="5" fillId="7" borderId="3" xfId="0" applyFont="1" applyFill="1" applyBorder="1" applyAlignment="1">
      <alignment horizontal="left" vertical="center" indent="1"/>
    </xf>
    <xf numFmtId="0" fontId="3" fillId="5" borderId="2" xfId="0" applyFont="1" applyFill="1" applyBorder="1" applyAlignment="1">
      <alignment horizontal="left" vertical="center" indent="1"/>
    </xf>
    <xf numFmtId="0" fontId="2" fillId="3" borderId="2" xfId="0" applyFont="1" applyFill="1" applyBorder="1" applyAlignment="1">
      <alignment horizontal="left" vertical="center" indent="1"/>
    </xf>
    <xf numFmtId="0" fontId="0" fillId="4" borderId="3" xfId="0" applyFill="1" applyBorder="1"/>
    <xf numFmtId="0" fontId="4" fillId="6" borderId="3" xfId="0" applyFont="1" applyFill="1" applyBorder="1" applyAlignment="1">
      <alignment horizontal="left" vertical="center" indent="1"/>
    </xf>
    <xf numFmtId="0" fontId="6" fillId="6" borderId="3" xfId="0" applyFont="1" applyFill="1" applyBorder="1" applyAlignment="1">
      <alignment horizontal="left" vertical="center" indent="1"/>
    </xf>
    <xf numFmtId="0" fontId="6" fillId="8" borderId="3" xfId="0" applyFont="1" applyFill="1" applyBorder="1" applyAlignment="1">
      <alignment horizontal="left" vertical="center" indent="1"/>
    </xf>
    <xf numFmtId="0" fontId="6" fillId="8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13" borderId="3" xfId="0" applyFont="1" applyFill="1" applyBorder="1" applyAlignment="1">
      <alignment horizontal="left" vertical="center" indent="1"/>
    </xf>
    <xf numFmtId="164" fontId="8" fillId="13" borderId="3" xfId="0" applyNumberFormat="1" applyFont="1" applyFill="1" applyBorder="1" applyAlignment="1">
      <alignment horizontal="right" vertical="center"/>
    </xf>
    <xf numFmtId="165" fontId="8" fillId="13" borderId="3" xfId="0" applyNumberFormat="1" applyFont="1" applyFill="1" applyBorder="1" applyAlignment="1">
      <alignment horizontal="right" vertical="center"/>
    </xf>
    <xf numFmtId="164" fontId="8" fillId="6" borderId="3" xfId="0" applyNumberFormat="1" applyFont="1" applyFill="1" applyBorder="1" applyAlignment="1">
      <alignment horizontal="right" vertical="center"/>
    </xf>
    <xf numFmtId="165" fontId="8" fillId="6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 indent="1"/>
    </xf>
    <xf numFmtId="164" fontId="3" fillId="2" borderId="3" xfId="0" applyNumberFormat="1" applyFont="1" applyFill="1" applyBorder="1" applyAlignment="1">
      <alignment horizontal="right" vertical="center"/>
    </xf>
    <xf numFmtId="165" fontId="3" fillId="2" borderId="3" xfId="0" applyNumberFormat="1" applyFont="1" applyFill="1" applyBorder="1" applyAlignment="1">
      <alignment horizontal="right" vertical="center"/>
    </xf>
    <xf numFmtId="164" fontId="8" fillId="8" borderId="3" xfId="0" applyNumberFormat="1" applyFont="1" applyFill="1" applyBorder="1" applyAlignment="1">
      <alignment horizontal="right" vertical="center"/>
    </xf>
    <xf numFmtId="165" fontId="8" fillId="8" borderId="3" xfId="0" applyNumberFormat="1" applyFont="1" applyFill="1" applyBorder="1" applyAlignment="1">
      <alignment horizontal="right" vertical="center"/>
    </xf>
    <xf numFmtId="0" fontId="9" fillId="14" borderId="3" xfId="0" applyFont="1" applyFill="1" applyBorder="1" applyAlignment="1">
      <alignment horizontal="left" vertical="center" indent="1"/>
    </xf>
    <xf numFmtId="0" fontId="2" fillId="15" borderId="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 indent="2"/>
    </xf>
    <xf numFmtId="164" fontId="5" fillId="7" borderId="3" xfId="0" applyNumberFormat="1" applyFont="1" applyFill="1" applyBorder="1" applyAlignment="1">
      <alignment horizontal="right" vertical="center"/>
    </xf>
    <xf numFmtId="164" fontId="6" fillId="16" borderId="3" xfId="0" applyNumberFormat="1" applyFont="1" applyFill="1" applyBorder="1" applyAlignment="1">
      <alignment horizontal="right" vertical="center"/>
    </xf>
    <xf numFmtId="10" fontId="6" fillId="16" borderId="3" xfId="0" applyNumberFormat="1" applyFont="1" applyFill="1" applyBorder="1" applyAlignment="1">
      <alignment horizontal="right" vertical="center"/>
    </xf>
    <xf numFmtId="0" fontId="6" fillId="17" borderId="3" xfId="0" applyFont="1" applyFill="1" applyBorder="1" applyAlignment="1">
      <alignment horizontal="left" vertical="center" indent="1"/>
    </xf>
    <xf numFmtId="0" fontId="4" fillId="17" borderId="3" xfId="0" applyFont="1" applyFill="1" applyBorder="1" applyAlignment="1">
      <alignment horizontal="left" vertical="center" indent="1"/>
    </xf>
    <xf numFmtId="164" fontId="4" fillId="17" borderId="3" xfId="0" applyNumberFormat="1" applyFont="1" applyFill="1" applyBorder="1" applyAlignment="1">
      <alignment horizontal="right" vertical="center"/>
    </xf>
    <xf numFmtId="10" fontId="4" fillId="17" borderId="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10" fontId="3" fillId="2" borderId="3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indent="1"/>
    </xf>
    <xf numFmtId="0" fontId="6" fillId="8" borderId="3" xfId="0" applyFont="1" applyFill="1" applyBorder="1" applyAlignment="1">
      <alignment horizontal="center" vertical="center"/>
    </xf>
    <xf numFmtId="0" fontId="16" fillId="16" borderId="3" xfId="0" applyFont="1" applyFill="1" applyBorder="1" applyAlignment="1">
      <alignment horizontal="center" vertical="center"/>
    </xf>
    <xf numFmtId="0" fontId="17" fillId="19" borderId="3" xfId="0" applyFont="1" applyFill="1" applyBorder="1" applyAlignment="1">
      <alignment horizontal="center" vertical="center"/>
    </xf>
    <xf numFmtId="0" fontId="17" fillId="20" borderId="3" xfId="0" applyFont="1" applyFill="1" applyBorder="1" applyAlignment="1">
      <alignment horizontal="center" vertical="center"/>
    </xf>
    <xf numFmtId="0" fontId="17" fillId="21" borderId="3" xfId="0" applyFont="1" applyFill="1" applyBorder="1" applyAlignment="1">
      <alignment horizontal="center" vertical="center"/>
    </xf>
    <xf numFmtId="0" fontId="17" fillId="22" borderId="3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164" fontId="8" fillId="16" borderId="3" xfId="0" applyNumberFormat="1" applyFont="1" applyFill="1" applyBorder="1" applyAlignment="1">
      <alignment horizontal="right" vertical="center"/>
    </xf>
    <xf numFmtId="10" fontId="5" fillId="7" borderId="3" xfId="0" applyNumberFormat="1" applyFont="1" applyFill="1" applyBorder="1" applyAlignment="1">
      <alignment horizontal="right" vertical="center"/>
    </xf>
    <xf numFmtId="164" fontId="6" fillId="8" borderId="3" xfId="0" applyNumberFormat="1" applyFont="1" applyFill="1" applyBorder="1" applyAlignment="1">
      <alignment horizontal="right" vertical="center"/>
    </xf>
    <xf numFmtId="0" fontId="20" fillId="14" borderId="3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10" fontId="4" fillId="14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8" borderId="3" xfId="0" applyFont="1" applyFill="1" applyBorder="1" applyAlignment="1">
      <alignment horizontal="center" vertical="center" wrapText="1"/>
    </xf>
    <xf numFmtId="3" fontId="5" fillId="7" borderId="3" xfId="0" applyNumberFormat="1" applyFont="1" applyFill="1" applyBorder="1" applyAlignment="1">
      <alignment horizontal="right" vertical="center"/>
    </xf>
    <xf numFmtId="3" fontId="6" fillId="8" borderId="3" xfId="0" applyNumberFormat="1" applyFont="1" applyFill="1" applyBorder="1" applyAlignment="1">
      <alignment horizontal="right" vertical="center"/>
    </xf>
    <xf numFmtId="166" fontId="5" fillId="7" borderId="3" xfId="0" applyNumberFormat="1" applyFont="1" applyFill="1" applyBorder="1" applyAlignment="1">
      <alignment horizontal="right" vertical="center"/>
    </xf>
    <xf numFmtId="164" fontId="4" fillId="14" borderId="3" xfId="0" applyNumberFormat="1" applyFont="1" applyFill="1" applyBorder="1" applyAlignment="1">
      <alignment horizontal="right" vertical="center"/>
    </xf>
    <xf numFmtId="166" fontId="8" fillId="16" borderId="3" xfId="0" applyNumberFormat="1" applyFont="1" applyFill="1" applyBorder="1" applyAlignment="1">
      <alignment horizontal="right" vertical="center"/>
    </xf>
    <xf numFmtId="166" fontId="4" fillId="17" borderId="3" xfId="0" applyNumberFormat="1" applyFont="1" applyFill="1" applyBorder="1" applyAlignment="1">
      <alignment horizontal="right" vertical="center"/>
    </xf>
    <xf numFmtId="164" fontId="6" fillId="22" borderId="3" xfId="0" applyNumberFormat="1" applyFont="1" applyFill="1" applyBorder="1" applyAlignment="1">
      <alignment horizontal="right" vertical="center"/>
    </xf>
    <xf numFmtId="164" fontId="4" fillId="13" borderId="3" xfId="0" applyNumberFormat="1" applyFont="1" applyFill="1" applyBorder="1" applyAlignment="1">
      <alignment horizontal="right" vertical="center"/>
    </xf>
    <xf numFmtId="165" fontId="6" fillId="13" borderId="3" xfId="0" applyNumberFormat="1" applyFont="1" applyFill="1" applyBorder="1" applyAlignment="1">
      <alignment horizontal="right" vertical="center"/>
    </xf>
    <xf numFmtId="164" fontId="8" fillId="22" borderId="3" xfId="0" applyNumberFormat="1" applyFont="1" applyFill="1" applyBorder="1" applyAlignment="1">
      <alignment horizontal="right" vertical="center"/>
    </xf>
    <xf numFmtId="166" fontId="6" fillId="6" borderId="3" xfId="0" applyNumberFormat="1" applyFont="1" applyFill="1" applyBorder="1" applyAlignment="1">
      <alignment horizontal="right" vertical="center"/>
    </xf>
    <xf numFmtId="166" fontId="4" fillId="13" borderId="3" xfId="0" applyNumberFormat="1" applyFont="1" applyFill="1" applyBorder="1" applyAlignment="1">
      <alignment horizontal="right" vertical="center"/>
    </xf>
    <xf numFmtId="165" fontId="6" fillId="6" borderId="3" xfId="0" applyNumberFormat="1" applyFont="1" applyFill="1" applyBorder="1" applyAlignment="1">
      <alignment horizontal="right" vertical="center"/>
    </xf>
    <xf numFmtId="164" fontId="7" fillId="12" borderId="2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wrapText="1" indent="1"/>
    </xf>
    <xf numFmtId="0" fontId="10" fillId="2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left" vertical="center" indent="1"/>
    </xf>
    <xf numFmtId="0" fontId="14" fillId="8" borderId="2" xfId="0" applyFont="1" applyFill="1" applyBorder="1" applyAlignment="1">
      <alignment horizontal="left" vertical="center" indent="1"/>
    </xf>
    <xf numFmtId="0" fontId="15" fillId="2" borderId="1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18" borderId="2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left" vertical="center" indent="1"/>
    </xf>
    <xf numFmtId="0" fontId="2" fillId="15" borderId="2" xfId="0" applyFont="1" applyFill="1" applyBorder="1" applyAlignment="1">
      <alignment horizontal="left" vertical="center" indent="1"/>
    </xf>
    <xf numFmtId="0" fontId="21" fillId="14" borderId="2" xfId="0" applyFont="1" applyFill="1" applyBorder="1" applyAlignment="1">
      <alignment horizontal="left" vertical="center" indent="1"/>
    </xf>
    <xf numFmtId="0" fontId="22" fillId="8" borderId="2" xfId="0" applyFont="1" applyFill="1" applyBorder="1" applyAlignment="1">
      <alignment horizontal="left" vertical="center" indent="1"/>
    </xf>
    <xf numFmtId="0" fontId="1" fillId="23" borderId="1" xfId="0" applyFont="1" applyFill="1" applyBorder="1" applyAlignment="1">
      <alignment horizontal="center" vertical="center"/>
    </xf>
    <xf numFmtId="0" fontId="3" fillId="23" borderId="2" xfId="0" applyFont="1" applyFill="1" applyBorder="1" applyAlignment="1">
      <alignment horizontal="left" vertical="center" indent="1"/>
    </xf>
  </cellXfs>
  <cellStyles count="1">
    <cellStyle name="Standard" xfId="0" builtinId="0"/>
  </cellStyles>
  <dxfs count="2">
    <dxf>
      <font>
        <b/>
        <color rgb="FF375623"/>
      </font>
    </dxf>
    <dxf>
      <font>
        <b/>
        <color rgb="FFC00000"/>
      </font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6400"/>
      <rgbColor rgb="FF000080"/>
      <rgbColor rgb="FF808000"/>
      <rgbColor rgb="FF800080"/>
      <rgbColor rgb="FF2D6A4F"/>
      <rgbColor rgb="FFBFBFBF"/>
      <rgbColor rgb="FF555555"/>
      <rgbColor rgb="FFEBF3FB"/>
      <rgbColor rgb="FF444444"/>
      <rgbColor rgb="FFFFF2CC"/>
      <rgbColor rgb="FFE3F2FD"/>
      <rgbColor rgb="FF4A1942"/>
      <rgbColor rgb="FFFF8080"/>
      <rgbColor rgb="FF17506B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E2EFDA"/>
      <rgbColor rgb="FFFFF3E0"/>
      <rgbColor rgb="FFD6E4F0"/>
      <rgbColor rgb="FFF2F2F2"/>
      <rgbColor rgb="FFD9D9D9"/>
      <rgbColor rgb="FFFCE4D6"/>
      <rgbColor rgb="FF2E75B6"/>
      <rgbColor rgb="FF33CCCC"/>
      <rgbColor rgb="FF99CC00"/>
      <rgbColor rgb="FFFFCC00"/>
      <rgbColor rgb="FFFF9900"/>
      <rgbColor rgb="FFFF6600"/>
      <rgbColor rgb="FF606060"/>
      <rgbColor rgb="FFAAAAAA"/>
      <rgbColor rgb="FF1F3864"/>
      <rgbColor rgb="FF339966"/>
      <rgbColor rgb="FF375623"/>
      <rgbColor rgb="FF1B4332"/>
      <rgbColor rgb="FF833C00"/>
      <rgbColor rgb="FF993366"/>
      <rgbColor rgb="FF2D4057"/>
      <rgbColor rgb="FF2E405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showGridLines="0" tabSelected="1" zoomScaleNormal="100" workbookViewId="0">
      <pane ySplit="9" topLeftCell="A10" activePane="bottomLeft" state="frozen"/>
      <selection pane="bottomLeft" activeCell="L18" sqref="L18"/>
    </sheetView>
  </sheetViews>
  <sheetFormatPr baseColWidth="10" defaultColWidth="8.7109375" defaultRowHeight="15" x14ac:dyDescent="0.25"/>
  <cols>
    <col min="1" max="1" width="32" customWidth="1"/>
    <col min="2" max="5" width="16" customWidth="1"/>
    <col min="6" max="6" width="8" customWidth="1"/>
  </cols>
  <sheetData>
    <row r="1" spans="1:5" ht="37.5" customHeight="1" x14ac:dyDescent="0.25">
      <c r="A1" s="92" t="s">
        <v>0</v>
      </c>
      <c r="B1" s="92"/>
      <c r="C1" s="92"/>
      <c r="D1" s="92"/>
      <c r="E1" s="92"/>
    </row>
    <row r="2" spans="1:5" x14ac:dyDescent="0.25">
      <c r="A2" s="13" t="s">
        <v>1</v>
      </c>
      <c r="B2" s="13"/>
      <c r="C2" s="13"/>
      <c r="D2" s="13"/>
      <c r="E2" s="13"/>
    </row>
    <row r="3" spans="1:5" x14ac:dyDescent="0.25">
      <c r="A3" s="14"/>
      <c r="B3" s="14"/>
      <c r="C3" s="14"/>
      <c r="D3" s="14"/>
      <c r="E3" s="14"/>
    </row>
    <row r="4" spans="1:5" x14ac:dyDescent="0.25">
      <c r="A4" s="93" t="s">
        <v>2</v>
      </c>
      <c r="B4" s="93"/>
      <c r="C4" s="93"/>
      <c r="D4" s="93"/>
      <c r="E4" s="93"/>
    </row>
    <row r="5" spans="1:5" x14ac:dyDescent="0.25">
      <c r="A5" s="15" t="s">
        <v>3</v>
      </c>
      <c r="B5" s="11" t="s">
        <v>4</v>
      </c>
      <c r="C5" s="11"/>
      <c r="D5" s="11"/>
      <c r="E5" s="11"/>
    </row>
    <row r="6" spans="1:5" x14ac:dyDescent="0.25">
      <c r="A6" s="16" t="s">
        <v>5</v>
      </c>
      <c r="B6" s="17" t="s">
        <v>6</v>
      </c>
    </row>
    <row r="7" spans="1:5" x14ac:dyDescent="0.25">
      <c r="A7" s="16" t="s">
        <v>7</v>
      </c>
      <c r="B7" s="11" t="s">
        <v>8</v>
      </c>
      <c r="C7" s="11"/>
      <c r="D7" s="11"/>
      <c r="E7" s="11"/>
    </row>
    <row r="8" spans="1:5" x14ac:dyDescent="0.25">
      <c r="A8" s="16" t="s">
        <v>9</v>
      </c>
      <c r="B8" s="18" t="str">
        <f ca="1">TEXT(TODAY(),"TT.MM.JJJJ")</f>
        <v>TT.06.JJJJ</v>
      </c>
    </row>
    <row r="9" spans="1:5" x14ac:dyDescent="0.25">
      <c r="A9" s="14"/>
      <c r="B9" s="14"/>
      <c r="C9" s="14"/>
      <c r="D9" s="14"/>
      <c r="E9" s="14"/>
    </row>
    <row r="10" spans="1:5" x14ac:dyDescent="0.25">
      <c r="A10" s="93" t="s">
        <v>10</v>
      </c>
      <c r="B10" s="93"/>
      <c r="C10" s="93"/>
      <c r="D10" s="93"/>
      <c r="E10" s="93"/>
    </row>
    <row r="11" spans="1:5" x14ac:dyDescent="0.25">
      <c r="A11" s="9" t="s">
        <v>11</v>
      </c>
      <c r="B11" s="9"/>
      <c r="C11" s="9"/>
      <c r="D11" s="9"/>
      <c r="E11" s="9"/>
    </row>
    <row r="12" spans="1:5" ht="20.25" x14ac:dyDescent="0.25">
      <c r="A12" s="8">
        <f>Deckungsbeitrag!E8</f>
        <v>898500</v>
      </c>
      <c r="B12" s="8"/>
      <c r="C12" s="8"/>
      <c r="D12" s="8"/>
      <c r="E12" s="8"/>
    </row>
    <row r="13" spans="1:5" x14ac:dyDescent="0.25">
      <c r="A13" s="7" t="s">
        <v>12</v>
      </c>
      <c r="B13" s="7"/>
      <c r="C13" s="7"/>
      <c r="D13" s="7"/>
      <c r="E13" s="7"/>
    </row>
    <row r="14" spans="1:5" ht="20.25" x14ac:dyDescent="0.25">
      <c r="A14" s="6">
        <f>Kostenartenrechnung!I49</f>
        <v>685400</v>
      </c>
      <c r="B14" s="6"/>
      <c r="C14" s="6"/>
      <c r="D14" s="6"/>
      <c r="E14" s="6"/>
    </row>
    <row r="15" spans="1:5" x14ac:dyDescent="0.25">
      <c r="A15" s="5" t="s">
        <v>13</v>
      </c>
      <c r="B15" s="5"/>
      <c r="C15" s="5"/>
      <c r="D15" s="5"/>
      <c r="E15" s="5"/>
    </row>
    <row r="16" spans="1:5" ht="20.25" x14ac:dyDescent="0.25">
      <c r="A16" s="4">
        <f>Kostenartenrechnung!J49</f>
        <v>4000</v>
      </c>
      <c r="B16" s="4"/>
      <c r="C16" s="4"/>
      <c r="D16" s="4"/>
      <c r="E16" s="4"/>
    </row>
    <row r="17" spans="1:5" x14ac:dyDescent="0.25">
      <c r="A17" s="3" t="s">
        <v>14</v>
      </c>
      <c r="B17" s="3"/>
      <c r="C17" s="3"/>
      <c r="D17" s="3"/>
      <c r="E17" s="3"/>
    </row>
    <row r="18" spans="1:5" ht="20.25" x14ac:dyDescent="0.25">
      <c r="A18" s="2">
        <f>Deckungsbeitrag!E24</f>
        <v>456525.44217687077</v>
      </c>
      <c r="B18" s="2"/>
      <c r="C18" s="2"/>
      <c r="D18" s="2"/>
      <c r="E18" s="2"/>
    </row>
    <row r="19" spans="1:5" x14ac:dyDescent="0.25">
      <c r="A19" s="1" t="s">
        <v>15</v>
      </c>
      <c r="B19" s="1"/>
      <c r="C19" s="1"/>
      <c r="D19" s="1"/>
      <c r="E19" s="1"/>
    </row>
    <row r="20" spans="1:5" ht="20.25" x14ac:dyDescent="0.25">
      <c r="A20" s="77">
        <f>Deckungsbeitrag!E32</f>
        <v>263145.44217687077</v>
      </c>
      <c r="B20" s="77"/>
      <c r="C20" s="77"/>
      <c r="D20" s="77"/>
      <c r="E20" s="77"/>
    </row>
    <row r="21" spans="1:5" x14ac:dyDescent="0.25">
      <c r="A21" s="10" t="s">
        <v>16</v>
      </c>
      <c r="B21" s="10"/>
      <c r="C21" s="10"/>
      <c r="D21" s="10"/>
      <c r="E21" s="10"/>
    </row>
    <row r="22" spans="1:5" ht="20.25" x14ac:dyDescent="0.25">
      <c r="A22" s="78">
        <f>IFERROR(Deckungsbeitrag!E32/Deckungsbeitrag!E22,0)</f>
        <v>0.29287194454854842</v>
      </c>
      <c r="B22" s="78"/>
      <c r="C22" s="78"/>
      <c r="D22" s="78"/>
      <c r="E22" s="78"/>
    </row>
    <row r="23" spans="1:5" x14ac:dyDescent="0.25">
      <c r="A23" s="14"/>
      <c r="B23" s="14"/>
      <c r="C23" s="14"/>
      <c r="D23" s="14"/>
      <c r="E23" s="14"/>
    </row>
    <row r="24" spans="1:5" x14ac:dyDescent="0.25">
      <c r="A24" s="93" t="s">
        <v>17</v>
      </c>
      <c r="B24" s="93"/>
      <c r="C24" s="93"/>
      <c r="D24" s="93"/>
      <c r="E24" s="93"/>
    </row>
    <row r="25" spans="1:5" x14ac:dyDescent="0.25">
      <c r="A25" s="19" t="s">
        <v>18</v>
      </c>
      <c r="B25" s="20" t="s">
        <v>19</v>
      </c>
      <c r="C25" s="20" t="s">
        <v>20</v>
      </c>
      <c r="D25" s="20" t="s">
        <v>21</v>
      </c>
      <c r="E25" s="20" t="s">
        <v>22</v>
      </c>
    </row>
    <row r="26" spans="1:5" x14ac:dyDescent="0.25">
      <c r="A26" s="21" t="s">
        <v>23</v>
      </c>
      <c r="B26" s="22">
        <f>Deckungsbeitrag!B8</f>
        <v>420000</v>
      </c>
      <c r="C26" s="22">
        <f>Deckungsbeitrag!B24</f>
        <v>190156.64399092973</v>
      </c>
      <c r="D26" s="23">
        <f>Deckungsbeitrag!B25</f>
        <v>0.45275391426411843</v>
      </c>
      <c r="E26" s="22">
        <f>Deckungsbeitrag!B32</f>
        <v>89591.787036378548</v>
      </c>
    </row>
    <row r="27" spans="1:5" x14ac:dyDescent="0.25">
      <c r="A27" s="16" t="s">
        <v>24</v>
      </c>
      <c r="B27" s="24">
        <f>Deckungsbeitrag!C8</f>
        <v>246500</v>
      </c>
      <c r="C27" s="24">
        <f>Deckungsbeitrag!C24</f>
        <v>105162.78639455783</v>
      </c>
      <c r="D27" s="25">
        <f>Deckungsbeitrag!C25</f>
        <v>0.4266238798967863</v>
      </c>
      <c r="E27" s="24">
        <f>Deckungsbeitrag!C32</f>
        <v>43322.596991714134</v>
      </c>
    </row>
    <row r="28" spans="1:5" x14ac:dyDescent="0.25">
      <c r="A28" s="21" t="s">
        <v>25</v>
      </c>
      <c r="B28" s="22">
        <f>Deckungsbeitrag!D8</f>
        <v>232000</v>
      </c>
      <c r="C28" s="22">
        <f>Deckungsbeitrag!D24</f>
        <v>161206.01179138321</v>
      </c>
      <c r="D28" s="23">
        <f>Deckungsbeitrag!D25</f>
        <v>0.69485349910078964</v>
      </c>
      <c r="E28" s="22">
        <f>Deckungsbeitrag!D32</f>
        <v>130231.05814877812</v>
      </c>
    </row>
    <row r="29" spans="1:5" x14ac:dyDescent="0.25">
      <c r="A29" s="26" t="s">
        <v>26</v>
      </c>
      <c r="B29" s="27">
        <f>Deckungsbeitrag!E8</f>
        <v>898500</v>
      </c>
      <c r="C29" s="27">
        <f>Deckungsbeitrag!E24</f>
        <v>456525.44217687077</v>
      </c>
      <c r="D29" s="28">
        <f>Deckungsbeitrag!E25</f>
        <v>0.50809732017459186</v>
      </c>
      <c r="E29" s="27">
        <f>Deckungsbeitrag!E32</f>
        <v>263145.44217687077</v>
      </c>
    </row>
    <row r="30" spans="1:5" x14ac:dyDescent="0.25">
      <c r="A30" s="14"/>
      <c r="B30" s="14"/>
      <c r="C30" s="14"/>
      <c r="D30" s="14"/>
      <c r="E30" s="14"/>
    </row>
    <row r="31" spans="1:5" x14ac:dyDescent="0.25">
      <c r="A31" s="10" t="s">
        <v>27</v>
      </c>
      <c r="B31" s="10"/>
      <c r="C31" s="10"/>
      <c r="D31" s="10"/>
      <c r="E31" s="10"/>
    </row>
    <row r="32" spans="1:5" x14ac:dyDescent="0.25">
      <c r="A32" s="19" t="s">
        <v>28</v>
      </c>
      <c r="B32" s="20" t="s">
        <v>29</v>
      </c>
      <c r="C32" s="20" t="s">
        <v>30</v>
      </c>
      <c r="D32" s="20" t="s">
        <v>31</v>
      </c>
      <c r="E32" s="20" t="s">
        <v>32</v>
      </c>
    </row>
    <row r="33" spans="1:5" x14ac:dyDescent="0.25">
      <c r="A33" s="17" t="s">
        <v>33</v>
      </c>
      <c r="B33" s="29">
        <f>Kostenartenrechnung!D8</f>
        <v>160000</v>
      </c>
      <c r="C33" s="29">
        <f>Kostenartenrechnung!I8</f>
        <v>162000</v>
      </c>
      <c r="D33" s="29">
        <f>Kostenartenrechnung!J8</f>
        <v>2000</v>
      </c>
      <c r="E33" s="30">
        <f>Kostenartenrechnung!K8</f>
        <v>1.2500000000000001E-2</v>
      </c>
    </row>
    <row r="34" spans="1:5" x14ac:dyDescent="0.25">
      <c r="A34" s="16" t="s">
        <v>34</v>
      </c>
      <c r="B34" s="24">
        <f>Kostenartenrechnung!D14</f>
        <v>306000</v>
      </c>
      <c r="C34" s="24">
        <f>Kostenartenrechnung!I14</f>
        <v>308000</v>
      </c>
      <c r="D34" s="24">
        <f>Kostenartenrechnung!J14</f>
        <v>2000</v>
      </c>
      <c r="E34" s="25">
        <f>Kostenartenrechnung!K14</f>
        <v>6.5359477124183009E-3</v>
      </c>
    </row>
    <row r="35" spans="1:5" x14ac:dyDescent="0.25">
      <c r="A35" s="17" t="s">
        <v>35</v>
      </c>
      <c r="B35" s="29">
        <f>Kostenartenrechnung!D19</f>
        <v>69600</v>
      </c>
      <c r="C35" s="29">
        <f>Kostenartenrechnung!I19</f>
        <v>69600</v>
      </c>
      <c r="D35" s="29">
        <f>Kostenartenrechnung!J19</f>
        <v>0</v>
      </c>
      <c r="E35" s="30">
        <f>Kostenartenrechnung!K19</f>
        <v>0</v>
      </c>
    </row>
    <row r="36" spans="1:5" x14ac:dyDescent="0.25">
      <c r="A36" s="16" t="s">
        <v>36</v>
      </c>
      <c r="B36" s="24">
        <f>Kostenartenrechnung!D24</f>
        <v>27200</v>
      </c>
      <c r="C36" s="24">
        <f>Kostenartenrechnung!I24</f>
        <v>27200</v>
      </c>
      <c r="D36" s="24">
        <f>Kostenartenrechnung!J24</f>
        <v>0</v>
      </c>
      <c r="E36" s="25">
        <f>Kostenartenrechnung!K24</f>
        <v>0</v>
      </c>
    </row>
    <row r="37" spans="1:5" x14ac:dyDescent="0.25">
      <c r="A37" s="17" t="s">
        <v>37</v>
      </c>
      <c r="B37" s="29">
        <f>Kostenartenrechnung!D30</f>
        <v>40000</v>
      </c>
      <c r="C37" s="29">
        <f>Kostenartenrechnung!I30</f>
        <v>40000</v>
      </c>
      <c r="D37" s="29">
        <f>Kostenartenrechnung!J30</f>
        <v>0</v>
      </c>
      <c r="E37" s="30">
        <f>Kostenartenrechnung!K30</f>
        <v>0</v>
      </c>
    </row>
    <row r="38" spans="1:5" x14ac:dyDescent="0.25">
      <c r="A38" s="16" t="s">
        <v>38</v>
      </c>
      <c r="B38" s="24">
        <f>Kostenartenrechnung!D34</f>
        <v>16000</v>
      </c>
      <c r="C38" s="24">
        <f>Kostenartenrechnung!I34</f>
        <v>16000</v>
      </c>
      <c r="D38" s="24">
        <f>Kostenartenrechnung!J34</f>
        <v>0</v>
      </c>
      <c r="E38" s="25">
        <f>Kostenartenrechnung!K34</f>
        <v>0</v>
      </c>
    </row>
    <row r="39" spans="1:5" x14ac:dyDescent="0.25">
      <c r="A39" s="17" t="s">
        <v>39</v>
      </c>
      <c r="B39" s="29">
        <f>Kostenartenrechnung!D40</f>
        <v>18200</v>
      </c>
      <c r="C39" s="29">
        <f>Kostenartenrechnung!I40</f>
        <v>18200</v>
      </c>
      <c r="D39" s="29">
        <f>Kostenartenrechnung!J40</f>
        <v>0</v>
      </c>
      <c r="E39" s="30">
        <f>Kostenartenrechnung!K40</f>
        <v>0</v>
      </c>
    </row>
    <row r="40" spans="1:5" x14ac:dyDescent="0.25">
      <c r="A40" s="16" t="s">
        <v>40</v>
      </c>
      <c r="B40" s="24">
        <f>Kostenartenrechnung!D47</f>
        <v>44400</v>
      </c>
      <c r="C40" s="24">
        <f>Kostenartenrechnung!I47</f>
        <v>44400</v>
      </c>
      <c r="D40" s="24">
        <f>Kostenartenrechnung!J47</f>
        <v>0</v>
      </c>
      <c r="E40" s="25">
        <f>Kostenartenrechnung!K47</f>
        <v>0</v>
      </c>
    </row>
    <row r="41" spans="1:5" x14ac:dyDescent="0.25">
      <c r="A41" s="26" t="s">
        <v>41</v>
      </c>
      <c r="B41" s="27">
        <f>Kostenartenrechnung!D49</f>
        <v>681400</v>
      </c>
      <c r="C41" s="27">
        <f>Kostenartenrechnung!I49</f>
        <v>685400</v>
      </c>
      <c r="D41" s="27">
        <f>Kostenartenrechnung!J49</f>
        <v>4000</v>
      </c>
      <c r="E41" s="28">
        <f>Kostenartenrechnung!K49</f>
        <v>5.8702670971529205E-3</v>
      </c>
    </row>
    <row r="42" spans="1:5" x14ac:dyDescent="0.25">
      <c r="A42" s="14"/>
      <c r="B42" s="14"/>
      <c r="C42" s="14"/>
      <c r="D42" s="14"/>
      <c r="E42" s="14"/>
    </row>
    <row r="43" spans="1:5" x14ac:dyDescent="0.25">
      <c r="A43" s="9" t="s">
        <v>42</v>
      </c>
      <c r="B43" s="9"/>
      <c r="C43" s="9"/>
      <c r="D43" s="9"/>
      <c r="E43" s="9"/>
    </row>
    <row r="44" spans="1:5" x14ac:dyDescent="0.25">
      <c r="A44" s="31" t="s">
        <v>43</v>
      </c>
      <c r="B44" s="79" t="s">
        <v>44</v>
      </c>
      <c r="C44" s="79"/>
      <c r="D44" s="79"/>
      <c r="E44" s="79"/>
    </row>
    <row r="45" spans="1:5" x14ac:dyDescent="0.25">
      <c r="A45" s="31" t="s">
        <v>45</v>
      </c>
      <c r="B45" s="79" t="s">
        <v>46</v>
      </c>
      <c r="C45" s="79"/>
      <c r="D45" s="79"/>
      <c r="E45" s="79"/>
    </row>
    <row r="46" spans="1:5" x14ac:dyDescent="0.25">
      <c r="A46" s="31" t="s">
        <v>47</v>
      </c>
      <c r="B46" s="79" t="s">
        <v>48</v>
      </c>
      <c r="C46" s="79"/>
      <c r="D46" s="79"/>
      <c r="E46" s="79"/>
    </row>
  </sheetData>
  <mergeCells count="24">
    <mergeCell ref="A43:E43"/>
    <mergeCell ref="B44:E44"/>
    <mergeCell ref="B45:E45"/>
    <mergeCell ref="B46:E46"/>
    <mergeCell ref="A20:E20"/>
    <mergeCell ref="A21:E21"/>
    <mergeCell ref="A22:E22"/>
    <mergeCell ref="A24:E24"/>
    <mergeCell ref="A31:E31"/>
    <mergeCell ref="A15:E15"/>
    <mergeCell ref="A16:E16"/>
    <mergeCell ref="A17:E17"/>
    <mergeCell ref="A18:E18"/>
    <mergeCell ref="A19:E19"/>
    <mergeCell ref="A10:E10"/>
    <mergeCell ref="A11:E11"/>
    <mergeCell ref="A12:E12"/>
    <mergeCell ref="A13:E13"/>
    <mergeCell ref="A14:E14"/>
    <mergeCell ref="A1:E1"/>
    <mergeCell ref="A2:E2"/>
    <mergeCell ref="A4:E4"/>
    <mergeCell ref="B5:E5"/>
    <mergeCell ref="B7:E7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8.7109375" defaultRowHeight="15" x14ac:dyDescent="0.25"/>
  <cols>
    <col min="1" max="1" width="5" customWidth="1"/>
    <col min="2" max="2" width="22" customWidth="1"/>
    <col min="3" max="3" width="32" customWidth="1"/>
    <col min="4" max="4" width="14" customWidth="1"/>
    <col min="5" max="8" width="13" customWidth="1"/>
    <col min="9" max="9" width="15" customWidth="1"/>
    <col min="10" max="10" width="14" customWidth="1"/>
    <col min="11" max="11" width="10" customWidth="1"/>
  </cols>
  <sheetData>
    <row r="1" spans="1:11" ht="27.75" customHeight="1" x14ac:dyDescent="0.25">
      <c r="A1" s="80" t="s">
        <v>49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31.5" customHeight="1" x14ac:dyDescent="0.25">
      <c r="A2" s="19" t="s">
        <v>50</v>
      </c>
      <c r="B2" s="19" t="s">
        <v>28</v>
      </c>
      <c r="C2" s="19" t="s">
        <v>51</v>
      </c>
      <c r="D2" s="19" t="s">
        <v>52</v>
      </c>
      <c r="E2" s="19" t="s">
        <v>53</v>
      </c>
      <c r="F2" s="19" t="s">
        <v>54</v>
      </c>
      <c r="G2" s="19" t="s">
        <v>55</v>
      </c>
      <c r="H2" s="19" t="s">
        <v>56</v>
      </c>
      <c r="I2" s="32" t="s">
        <v>57</v>
      </c>
      <c r="J2" s="32" t="s">
        <v>58</v>
      </c>
      <c r="K2" s="32" t="s">
        <v>59</v>
      </c>
    </row>
    <row r="3" spans="1:11" ht="13.5" customHeight="1" x14ac:dyDescent="0.25">
      <c r="A3" s="81" t="s">
        <v>60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18" customHeight="1" x14ac:dyDescent="0.25">
      <c r="A4" s="12" t="s">
        <v>61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5" customHeight="1" x14ac:dyDescent="0.25">
      <c r="A5" s="33" t="s">
        <v>62</v>
      </c>
      <c r="B5" s="34" t="s">
        <v>33</v>
      </c>
      <c r="C5" s="35" t="s">
        <v>63</v>
      </c>
      <c r="D5" s="36">
        <v>145000</v>
      </c>
      <c r="E5" s="36">
        <v>35000</v>
      </c>
      <c r="F5" s="36">
        <v>36000</v>
      </c>
      <c r="G5" s="36">
        <v>38000</v>
      </c>
      <c r="H5" s="36">
        <v>38000</v>
      </c>
      <c r="I5" s="37">
        <f>E5+F5+G5+H5</f>
        <v>147000</v>
      </c>
      <c r="J5" s="37">
        <f>I5-D5</f>
        <v>2000</v>
      </c>
      <c r="K5" s="38">
        <f>IFERROR((I5-D5)/D5,0)</f>
        <v>1.3793103448275862E-2</v>
      </c>
    </row>
    <row r="6" spans="1:11" ht="15" customHeight="1" x14ac:dyDescent="0.25">
      <c r="A6" s="33" t="s">
        <v>64</v>
      </c>
      <c r="B6" s="34" t="s">
        <v>33</v>
      </c>
      <c r="C6" s="35" t="s">
        <v>65</v>
      </c>
      <c r="D6" s="36">
        <v>9000</v>
      </c>
      <c r="E6" s="36">
        <v>2000</v>
      </c>
      <c r="F6" s="36">
        <v>2200</v>
      </c>
      <c r="G6" s="36">
        <v>2300</v>
      </c>
      <c r="H6" s="36">
        <v>2500</v>
      </c>
      <c r="I6" s="37">
        <f>E6+F6+G6+H6</f>
        <v>9000</v>
      </c>
      <c r="J6" s="37">
        <f>I6-D6</f>
        <v>0</v>
      </c>
      <c r="K6" s="38">
        <f>IFERROR((I6-D6)/D6,0)</f>
        <v>0</v>
      </c>
    </row>
    <row r="7" spans="1:11" ht="15" customHeight="1" x14ac:dyDescent="0.25">
      <c r="A7" s="33" t="s">
        <v>66</v>
      </c>
      <c r="B7" s="34" t="s">
        <v>33</v>
      </c>
      <c r="C7" s="35" t="s">
        <v>67</v>
      </c>
      <c r="D7" s="36">
        <v>6000</v>
      </c>
      <c r="E7" s="36">
        <v>1400</v>
      </c>
      <c r="F7" s="36">
        <v>1500</v>
      </c>
      <c r="G7" s="36">
        <v>1600</v>
      </c>
      <c r="H7" s="36">
        <v>1500</v>
      </c>
      <c r="I7" s="37">
        <f>E7+F7+G7+H7</f>
        <v>6000</v>
      </c>
      <c r="J7" s="37">
        <f>I7-D7</f>
        <v>0</v>
      </c>
      <c r="K7" s="38">
        <f>IFERROR((I7-D7)/D7,0)</f>
        <v>0</v>
      </c>
    </row>
    <row r="8" spans="1:11" ht="15.75" customHeight="1" x14ac:dyDescent="0.25">
      <c r="A8" s="39"/>
      <c r="B8" s="39"/>
      <c r="C8" s="40" t="s">
        <v>68</v>
      </c>
      <c r="D8" s="41">
        <f t="shared" ref="D8:I8" si="0">SUM(D5,D6,D7)</f>
        <v>160000</v>
      </c>
      <c r="E8" s="41">
        <f t="shared" si="0"/>
        <v>38400</v>
      </c>
      <c r="F8" s="41">
        <f t="shared" si="0"/>
        <v>39700</v>
      </c>
      <c r="G8" s="41">
        <f t="shared" si="0"/>
        <v>41900</v>
      </c>
      <c r="H8" s="41">
        <f t="shared" si="0"/>
        <v>42000</v>
      </c>
      <c r="I8" s="41">
        <f t="shared" si="0"/>
        <v>162000</v>
      </c>
      <c r="J8" s="41">
        <f>I8-D8</f>
        <v>2000</v>
      </c>
      <c r="K8" s="42">
        <f>IFERROR((I8-D8)/D8,0)</f>
        <v>1.2500000000000001E-2</v>
      </c>
    </row>
    <row r="9" spans="1:11" ht="18" customHeight="1" x14ac:dyDescent="0.25">
      <c r="A9" s="12" t="s">
        <v>69</v>
      </c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15" customHeight="1" x14ac:dyDescent="0.25">
      <c r="A10" s="33" t="s">
        <v>70</v>
      </c>
      <c r="B10" s="34" t="s">
        <v>34</v>
      </c>
      <c r="C10" s="35" t="s">
        <v>71</v>
      </c>
      <c r="D10" s="36">
        <v>160000</v>
      </c>
      <c r="E10" s="36">
        <v>39000</v>
      </c>
      <c r="F10" s="36">
        <v>40000</v>
      </c>
      <c r="G10" s="36">
        <v>41000</v>
      </c>
      <c r="H10" s="36">
        <v>42000</v>
      </c>
      <c r="I10" s="37">
        <f>E10+F10+G10+H10</f>
        <v>162000</v>
      </c>
      <c r="J10" s="37">
        <f>I10-D10</f>
        <v>2000</v>
      </c>
      <c r="K10" s="38">
        <f>IFERROR((I10-D10)/D10,0)</f>
        <v>1.2500000000000001E-2</v>
      </c>
    </row>
    <row r="11" spans="1:11" ht="15" customHeight="1" x14ac:dyDescent="0.25">
      <c r="A11" s="33" t="s">
        <v>72</v>
      </c>
      <c r="B11" s="34" t="s">
        <v>34</v>
      </c>
      <c r="C11" s="35" t="s">
        <v>73</v>
      </c>
      <c r="D11" s="36">
        <v>96000</v>
      </c>
      <c r="E11" s="36">
        <v>24000</v>
      </c>
      <c r="F11" s="36">
        <v>24000</v>
      </c>
      <c r="G11" s="36">
        <v>24000</v>
      </c>
      <c r="H11" s="36">
        <v>24000</v>
      </c>
      <c r="I11" s="37">
        <f>E11+F11+G11+H11</f>
        <v>96000</v>
      </c>
      <c r="J11" s="37">
        <f>I11-D11</f>
        <v>0</v>
      </c>
      <c r="K11" s="38">
        <f>IFERROR((I11-D11)/D11,0)</f>
        <v>0</v>
      </c>
    </row>
    <row r="12" spans="1:11" ht="15" customHeight="1" x14ac:dyDescent="0.25">
      <c r="A12" s="33" t="s">
        <v>74</v>
      </c>
      <c r="B12" s="34" t="s">
        <v>34</v>
      </c>
      <c r="C12" s="35" t="s">
        <v>75</v>
      </c>
      <c r="D12" s="36">
        <v>46000</v>
      </c>
      <c r="E12" s="36">
        <v>11000</v>
      </c>
      <c r="F12" s="36">
        <v>11500</v>
      </c>
      <c r="G12" s="36">
        <v>11500</v>
      </c>
      <c r="H12" s="36">
        <v>12000</v>
      </c>
      <c r="I12" s="37">
        <f>E12+F12+G12+H12</f>
        <v>46000</v>
      </c>
      <c r="J12" s="37">
        <f>I12-D12</f>
        <v>0</v>
      </c>
      <c r="K12" s="38">
        <f>IFERROR((I12-D12)/D12,0)</f>
        <v>0</v>
      </c>
    </row>
    <row r="13" spans="1:11" ht="15" customHeight="1" x14ac:dyDescent="0.25">
      <c r="A13" s="33" t="s">
        <v>76</v>
      </c>
      <c r="B13" s="34" t="s">
        <v>34</v>
      </c>
      <c r="C13" s="35" t="s">
        <v>77</v>
      </c>
      <c r="D13" s="36">
        <v>4000</v>
      </c>
      <c r="E13" s="36">
        <v>1500</v>
      </c>
      <c r="F13" s="36">
        <v>500</v>
      </c>
      <c r="G13" s="36">
        <v>800</v>
      </c>
      <c r="H13" s="36">
        <v>1200</v>
      </c>
      <c r="I13" s="37">
        <f>E13+F13+G13+H13</f>
        <v>4000</v>
      </c>
      <c r="J13" s="37">
        <f>I13-D13</f>
        <v>0</v>
      </c>
      <c r="K13" s="38">
        <f>IFERROR((I13-D13)/D13,0)</f>
        <v>0</v>
      </c>
    </row>
    <row r="14" spans="1:11" ht="15.75" customHeight="1" x14ac:dyDescent="0.25">
      <c r="A14" s="39"/>
      <c r="B14" s="39"/>
      <c r="C14" s="40" t="s">
        <v>78</v>
      </c>
      <c r="D14" s="41">
        <f t="shared" ref="D14:I14" si="1">SUM(D10,D11,D12,D13)</f>
        <v>306000</v>
      </c>
      <c r="E14" s="41">
        <f t="shared" si="1"/>
        <v>75500</v>
      </c>
      <c r="F14" s="41">
        <f t="shared" si="1"/>
        <v>76000</v>
      </c>
      <c r="G14" s="41">
        <f t="shared" si="1"/>
        <v>77300</v>
      </c>
      <c r="H14" s="41">
        <f t="shared" si="1"/>
        <v>79200</v>
      </c>
      <c r="I14" s="41">
        <f t="shared" si="1"/>
        <v>308000</v>
      </c>
      <c r="J14" s="41">
        <f>I14-D14</f>
        <v>2000</v>
      </c>
      <c r="K14" s="42">
        <f>IFERROR((I14-D14)/D14,0)</f>
        <v>6.5359477124183009E-3</v>
      </c>
    </row>
    <row r="15" spans="1:11" ht="18" customHeight="1" x14ac:dyDescent="0.25">
      <c r="A15" s="12" t="s">
        <v>79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5" customHeight="1" x14ac:dyDescent="0.25">
      <c r="A16" s="33" t="s">
        <v>80</v>
      </c>
      <c r="B16" s="34" t="s">
        <v>35</v>
      </c>
      <c r="C16" s="35" t="s">
        <v>81</v>
      </c>
      <c r="D16" s="36">
        <v>48000</v>
      </c>
      <c r="E16" s="36">
        <v>12000</v>
      </c>
      <c r="F16" s="36">
        <v>12000</v>
      </c>
      <c r="G16" s="36">
        <v>12000</v>
      </c>
      <c r="H16" s="36">
        <v>12000</v>
      </c>
      <c r="I16" s="37">
        <f>E16+F16+G16+H16</f>
        <v>48000</v>
      </c>
      <c r="J16" s="37">
        <f>I16-D16</f>
        <v>0</v>
      </c>
      <c r="K16" s="38">
        <f>IFERROR((I16-D16)/D16,0)</f>
        <v>0</v>
      </c>
    </row>
    <row r="17" spans="1:11" ht="15" customHeight="1" x14ac:dyDescent="0.25">
      <c r="A17" s="33" t="s">
        <v>82</v>
      </c>
      <c r="B17" s="34" t="s">
        <v>35</v>
      </c>
      <c r="C17" s="35" t="s">
        <v>83</v>
      </c>
      <c r="D17" s="36">
        <v>14400</v>
      </c>
      <c r="E17" s="36">
        <v>4500</v>
      </c>
      <c r="F17" s="36">
        <v>3200</v>
      </c>
      <c r="G17" s="36">
        <v>2800</v>
      </c>
      <c r="H17" s="36">
        <v>3900</v>
      </c>
      <c r="I17" s="37">
        <f>E17+F17+G17+H17</f>
        <v>14400</v>
      </c>
      <c r="J17" s="37">
        <f>I17-D17</f>
        <v>0</v>
      </c>
      <c r="K17" s="38">
        <f>IFERROR((I17-D17)/D17,0)</f>
        <v>0</v>
      </c>
    </row>
    <row r="18" spans="1:11" ht="15" customHeight="1" x14ac:dyDescent="0.25">
      <c r="A18" s="33" t="s">
        <v>84</v>
      </c>
      <c r="B18" s="34" t="s">
        <v>35</v>
      </c>
      <c r="C18" s="35" t="s">
        <v>85</v>
      </c>
      <c r="D18" s="36">
        <v>7200</v>
      </c>
      <c r="E18" s="36">
        <v>1800</v>
      </c>
      <c r="F18" s="36">
        <v>1800</v>
      </c>
      <c r="G18" s="36">
        <v>1800</v>
      </c>
      <c r="H18" s="36">
        <v>1800</v>
      </c>
      <c r="I18" s="37">
        <f>E18+F18+G18+H18</f>
        <v>7200</v>
      </c>
      <c r="J18" s="37">
        <f>I18-D18</f>
        <v>0</v>
      </c>
      <c r="K18" s="38">
        <f>IFERROR((I18-D18)/D18,0)</f>
        <v>0</v>
      </c>
    </row>
    <row r="19" spans="1:11" ht="15.75" customHeight="1" x14ac:dyDescent="0.25">
      <c r="A19" s="39"/>
      <c r="B19" s="39"/>
      <c r="C19" s="40" t="s">
        <v>86</v>
      </c>
      <c r="D19" s="41">
        <f t="shared" ref="D19:I19" si="2">SUM(D16,D17,D18)</f>
        <v>69600</v>
      </c>
      <c r="E19" s="41">
        <f t="shared" si="2"/>
        <v>18300</v>
      </c>
      <c r="F19" s="41">
        <f t="shared" si="2"/>
        <v>17000</v>
      </c>
      <c r="G19" s="41">
        <f t="shared" si="2"/>
        <v>16600</v>
      </c>
      <c r="H19" s="41">
        <f t="shared" si="2"/>
        <v>17700</v>
      </c>
      <c r="I19" s="41">
        <f t="shared" si="2"/>
        <v>69600</v>
      </c>
      <c r="J19" s="41">
        <f>I19-D19</f>
        <v>0</v>
      </c>
      <c r="K19" s="42">
        <f>IFERROR((I19-D19)/D19,0)</f>
        <v>0</v>
      </c>
    </row>
    <row r="20" spans="1:11" ht="18" customHeight="1" x14ac:dyDescent="0.25">
      <c r="A20" s="12" t="s">
        <v>87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5" customHeight="1" x14ac:dyDescent="0.25">
      <c r="A21" s="33" t="s">
        <v>88</v>
      </c>
      <c r="B21" s="34" t="s">
        <v>89</v>
      </c>
      <c r="C21" s="35" t="s">
        <v>90</v>
      </c>
      <c r="D21" s="36">
        <v>12000</v>
      </c>
      <c r="E21" s="36">
        <v>3000</v>
      </c>
      <c r="F21" s="36">
        <v>3000</v>
      </c>
      <c r="G21" s="36">
        <v>3000</v>
      </c>
      <c r="H21" s="36">
        <v>3000</v>
      </c>
      <c r="I21" s="37">
        <f>E21+F21+G21+H21</f>
        <v>12000</v>
      </c>
      <c r="J21" s="37">
        <f>I21-D21</f>
        <v>0</v>
      </c>
      <c r="K21" s="38">
        <f>IFERROR((I21-D21)/D21,0)</f>
        <v>0</v>
      </c>
    </row>
    <row r="22" spans="1:11" ht="15" customHeight="1" x14ac:dyDescent="0.25">
      <c r="A22" s="33" t="s">
        <v>91</v>
      </c>
      <c r="B22" s="34" t="s">
        <v>89</v>
      </c>
      <c r="C22" s="35" t="s">
        <v>92</v>
      </c>
      <c r="D22" s="36">
        <v>5200</v>
      </c>
      <c r="E22" s="36">
        <v>1300</v>
      </c>
      <c r="F22" s="36">
        <v>1300</v>
      </c>
      <c r="G22" s="36">
        <v>1300</v>
      </c>
      <c r="H22" s="36">
        <v>1300</v>
      </c>
      <c r="I22" s="37">
        <f>E22+F22+G22+H22</f>
        <v>5200</v>
      </c>
      <c r="J22" s="37">
        <f>I22-D22</f>
        <v>0</v>
      </c>
      <c r="K22" s="38">
        <f>IFERROR((I22-D22)/D22,0)</f>
        <v>0</v>
      </c>
    </row>
    <row r="23" spans="1:11" ht="15" customHeight="1" x14ac:dyDescent="0.25">
      <c r="A23" s="33" t="s">
        <v>93</v>
      </c>
      <c r="B23" s="34" t="s">
        <v>89</v>
      </c>
      <c r="C23" s="35" t="s">
        <v>94</v>
      </c>
      <c r="D23" s="36">
        <v>10000</v>
      </c>
      <c r="E23" s="36">
        <v>2200</v>
      </c>
      <c r="F23" s="36">
        <v>2500</v>
      </c>
      <c r="G23" s="36">
        <v>2800</v>
      </c>
      <c r="H23" s="36">
        <v>2500</v>
      </c>
      <c r="I23" s="37">
        <f>E23+F23+G23+H23</f>
        <v>10000</v>
      </c>
      <c r="J23" s="37">
        <f>I23-D23</f>
        <v>0</v>
      </c>
      <c r="K23" s="38">
        <f>IFERROR((I23-D23)/D23,0)</f>
        <v>0</v>
      </c>
    </row>
    <row r="24" spans="1:11" ht="15.75" customHeight="1" x14ac:dyDescent="0.25">
      <c r="A24" s="39"/>
      <c r="B24" s="39"/>
      <c r="C24" s="40" t="s">
        <v>95</v>
      </c>
      <c r="D24" s="41">
        <f t="shared" ref="D24:I24" si="3">SUM(D21,D22,D23)</f>
        <v>27200</v>
      </c>
      <c r="E24" s="41">
        <f t="shared" si="3"/>
        <v>6500</v>
      </c>
      <c r="F24" s="41">
        <f t="shared" si="3"/>
        <v>6800</v>
      </c>
      <c r="G24" s="41">
        <f t="shared" si="3"/>
        <v>7100</v>
      </c>
      <c r="H24" s="41">
        <f t="shared" si="3"/>
        <v>6800</v>
      </c>
      <c r="I24" s="41">
        <f t="shared" si="3"/>
        <v>27200</v>
      </c>
      <c r="J24" s="41">
        <f>I24-D24</f>
        <v>0</v>
      </c>
      <c r="K24" s="42">
        <f>IFERROR((I24-D24)/D24,0)</f>
        <v>0</v>
      </c>
    </row>
    <row r="25" spans="1:11" ht="18" customHeight="1" x14ac:dyDescent="0.25">
      <c r="A25" s="12" t="s">
        <v>96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15" customHeight="1" x14ac:dyDescent="0.25">
      <c r="A26" s="33" t="s">
        <v>97</v>
      </c>
      <c r="B26" s="34" t="s">
        <v>37</v>
      </c>
      <c r="C26" s="35" t="s">
        <v>98</v>
      </c>
      <c r="D26" s="36">
        <v>24000</v>
      </c>
      <c r="E26" s="36">
        <v>6000</v>
      </c>
      <c r="F26" s="36">
        <v>6000</v>
      </c>
      <c r="G26" s="36">
        <v>6000</v>
      </c>
      <c r="H26" s="36">
        <v>6000</v>
      </c>
      <c r="I26" s="37">
        <f>E26+F26+G26+H26</f>
        <v>24000</v>
      </c>
      <c r="J26" s="37">
        <f>I26-D26</f>
        <v>0</v>
      </c>
      <c r="K26" s="38">
        <f>IFERROR((I26-D26)/D26,0)</f>
        <v>0</v>
      </c>
    </row>
    <row r="27" spans="1:11" ht="15" customHeight="1" x14ac:dyDescent="0.25">
      <c r="A27" s="33" t="s">
        <v>99</v>
      </c>
      <c r="B27" s="34" t="s">
        <v>37</v>
      </c>
      <c r="C27" s="35" t="s">
        <v>100</v>
      </c>
      <c r="D27" s="36">
        <v>8000</v>
      </c>
      <c r="E27" s="36">
        <v>2000</v>
      </c>
      <c r="F27" s="36">
        <v>2000</v>
      </c>
      <c r="G27" s="36">
        <v>2000</v>
      </c>
      <c r="H27" s="36">
        <v>2000</v>
      </c>
      <c r="I27" s="37">
        <f>E27+F27+G27+H27</f>
        <v>8000</v>
      </c>
      <c r="J27" s="37">
        <f>I27-D27</f>
        <v>0</v>
      </c>
      <c r="K27" s="38">
        <f>IFERROR((I27-D27)/D27,0)</f>
        <v>0</v>
      </c>
    </row>
    <row r="28" spans="1:11" ht="15" customHeight="1" x14ac:dyDescent="0.25">
      <c r="A28" s="33" t="s">
        <v>101</v>
      </c>
      <c r="B28" s="34" t="s">
        <v>37</v>
      </c>
      <c r="C28" s="35" t="s">
        <v>102</v>
      </c>
      <c r="D28" s="36">
        <v>4800</v>
      </c>
      <c r="E28" s="36">
        <v>1200</v>
      </c>
      <c r="F28" s="36">
        <v>1200</v>
      </c>
      <c r="G28" s="36">
        <v>1200</v>
      </c>
      <c r="H28" s="36">
        <v>1200</v>
      </c>
      <c r="I28" s="37">
        <f>E28+F28+G28+H28</f>
        <v>4800</v>
      </c>
      <c r="J28" s="37">
        <f>I28-D28</f>
        <v>0</v>
      </c>
      <c r="K28" s="38">
        <f>IFERROR((I28-D28)/D28,0)</f>
        <v>0</v>
      </c>
    </row>
    <row r="29" spans="1:11" ht="15" customHeight="1" x14ac:dyDescent="0.25">
      <c r="A29" s="33" t="s">
        <v>103</v>
      </c>
      <c r="B29" s="34" t="s">
        <v>37</v>
      </c>
      <c r="C29" s="35" t="s">
        <v>104</v>
      </c>
      <c r="D29" s="36">
        <v>3200</v>
      </c>
      <c r="E29" s="36">
        <v>800</v>
      </c>
      <c r="F29" s="36">
        <v>800</v>
      </c>
      <c r="G29" s="36">
        <v>800</v>
      </c>
      <c r="H29" s="36">
        <v>800</v>
      </c>
      <c r="I29" s="37">
        <f>E29+F29+G29+H29</f>
        <v>3200</v>
      </c>
      <c r="J29" s="37">
        <f>I29-D29</f>
        <v>0</v>
      </c>
      <c r="K29" s="38">
        <f>IFERROR((I29-D29)/D29,0)</f>
        <v>0</v>
      </c>
    </row>
    <row r="30" spans="1:11" ht="15.75" customHeight="1" x14ac:dyDescent="0.25">
      <c r="A30" s="39"/>
      <c r="B30" s="39"/>
      <c r="C30" s="40" t="s">
        <v>105</v>
      </c>
      <c r="D30" s="41">
        <f t="shared" ref="D30:I30" si="4">SUM(D26,D27,D28,D29)</f>
        <v>40000</v>
      </c>
      <c r="E30" s="41">
        <f t="shared" si="4"/>
        <v>10000</v>
      </c>
      <c r="F30" s="41">
        <f t="shared" si="4"/>
        <v>10000</v>
      </c>
      <c r="G30" s="41">
        <f t="shared" si="4"/>
        <v>10000</v>
      </c>
      <c r="H30" s="41">
        <f t="shared" si="4"/>
        <v>10000</v>
      </c>
      <c r="I30" s="41">
        <f t="shared" si="4"/>
        <v>40000</v>
      </c>
      <c r="J30" s="41">
        <f>I30-D30</f>
        <v>0</v>
      </c>
      <c r="K30" s="42">
        <f>IFERROR((I30-D30)/D30,0)</f>
        <v>0</v>
      </c>
    </row>
    <row r="31" spans="1:11" ht="18" customHeight="1" x14ac:dyDescent="0.25">
      <c r="A31" s="12" t="s">
        <v>106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ht="15" customHeight="1" x14ac:dyDescent="0.25">
      <c r="A32" s="33" t="s">
        <v>107</v>
      </c>
      <c r="B32" s="34" t="s">
        <v>38</v>
      </c>
      <c r="C32" s="35" t="s">
        <v>108</v>
      </c>
      <c r="D32" s="36">
        <v>6400</v>
      </c>
      <c r="E32" s="36">
        <v>1700</v>
      </c>
      <c r="F32" s="36">
        <v>1600</v>
      </c>
      <c r="G32" s="36">
        <v>1600</v>
      </c>
      <c r="H32" s="36">
        <v>1500</v>
      </c>
      <c r="I32" s="37">
        <f>E32+F32+G32+H32</f>
        <v>6400</v>
      </c>
      <c r="J32" s="37">
        <f>I32-D32</f>
        <v>0</v>
      </c>
      <c r="K32" s="38">
        <f>IFERROR((I32-D32)/D32,0)</f>
        <v>0</v>
      </c>
    </row>
    <row r="33" spans="1:11" ht="15" customHeight="1" x14ac:dyDescent="0.25">
      <c r="A33" s="33" t="s">
        <v>109</v>
      </c>
      <c r="B33" s="34" t="s">
        <v>38</v>
      </c>
      <c r="C33" s="35" t="s">
        <v>110</v>
      </c>
      <c r="D33" s="36">
        <v>9600</v>
      </c>
      <c r="E33" s="36">
        <v>2400</v>
      </c>
      <c r="F33" s="36">
        <v>2400</v>
      </c>
      <c r="G33" s="36">
        <v>2400</v>
      </c>
      <c r="H33" s="36">
        <v>2400</v>
      </c>
      <c r="I33" s="37">
        <f>E33+F33+G33+H33</f>
        <v>9600</v>
      </c>
      <c r="J33" s="37">
        <f>I33-D33</f>
        <v>0</v>
      </c>
      <c r="K33" s="38">
        <f>IFERROR((I33-D33)/D33,0)</f>
        <v>0</v>
      </c>
    </row>
    <row r="34" spans="1:11" ht="15.75" customHeight="1" x14ac:dyDescent="0.25">
      <c r="A34" s="39"/>
      <c r="B34" s="39"/>
      <c r="C34" s="40" t="s">
        <v>111</v>
      </c>
      <c r="D34" s="41">
        <f t="shared" ref="D34:I34" si="5">SUM(D32,D33)</f>
        <v>16000</v>
      </c>
      <c r="E34" s="41">
        <f t="shared" si="5"/>
        <v>4100</v>
      </c>
      <c r="F34" s="41">
        <f t="shared" si="5"/>
        <v>4000</v>
      </c>
      <c r="G34" s="41">
        <f t="shared" si="5"/>
        <v>4000</v>
      </c>
      <c r="H34" s="41">
        <f t="shared" si="5"/>
        <v>3900</v>
      </c>
      <c r="I34" s="41">
        <f t="shared" si="5"/>
        <v>16000</v>
      </c>
      <c r="J34" s="41">
        <f>I34-D34</f>
        <v>0</v>
      </c>
      <c r="K34" s="42">
        <f>IFERROR((I34-D34)/D34,0)</f>
        <v>0</v>
      </c>
    </row>
    <row r="35" spans="1:11" ht="18" customHeight="1" x14ac:dyDescent="0.25">
      <c r="A35" s="12" t="s">
        <v>112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ht="15" customHeight="1" x14ac:dyDescent="0.25">
      <c r="A36" s="33" t="s">
        <v>113</v>
      </c>
      <c r="B36" s="34" t="s">
        <v>114</v>
      </c>
      <c r="C36" s="35" t="s">
        <v>115</v>
      </c>
      <c r="D36" s="36">
        <v>2400</v>
      </c>
      <c r="E36" s="36">
        <v>600</v>
      </c>
      <c r="F36" s="36">
        <v>600</v>
      </c>
      <c r="G36" s="36">
        <v>600</v>
      </c>
      <c r="H36" s="36">
        <v>600</v>
      </c>
      <c r="I36" s="37">
        <f>E36+F36+G36+H36</f>
        <v>2400</v>
      </c>
      <c r="J36" s="37">
        <f>I36-D36</f>
        <v>0</v>
      </c>
      <c r="K36" s="38">
        <f>IFERROR((I36-D36)/D36,0)</f>
        <v>0</v>
      </c>
    </row>
    <row r="37" spans="1:11" ht="15" customHeight="1" x14ac:dyDescent="0.25">
      <c r="A37" s="33" t="s">
        <v>116</v>
      </c>
      <c r="B37" s="34" t="s">
        <v>114</v>
      </c>
      <c r="C37" s="35" t="s">
        <v>117</v>
      </c>
      <c r="D37" s="36">
        <v>1800</v>
      </c>
      <c r="E37" s="36">
        <v>450</v>
      </c>
      <c r="F37" s="36">
        <v>450</v>
      </c>
      <c r="G37" s="36">
        <v>450</v>
      </c>
      <c r="H37" s="36">
        <v>450</v>
      </c>
      <c r="I37" s="37">
        <f>E37+F37+G37+H37</f>
        <v>1800</v>
      </c>
      <c r="J37" s="37">
        <f>I37-D37</f>
        <v>0</v>
      </c>
      <c r="K37" s="38">
        <f>IFERROR((I37-D37)/D37,0)</f>
        <v>0</v>
      </c>
    </row>
    <row r="38" spans="1:11" ht="15" customHeight="1" x14ac:dyDescent="0.25">
      <c r="A38" s="33" t="s">
        <v>118</v>
      </c>
      <c r="B38" s="34" t="s">
        <v>114</v>
      </c>
      <c r="C38" s="35" t="s">
        <v>119</v>
      </c>
      <c r="D38" s="36">
        <v>2000</v>
      </c>
      <c r="E38" s="36">
        <v>500</v>
      </c>
      <c r="F38" s="36">
        <v>500</v>
      </c>
      <c r="G38" s="36">
        <v>500</v>
      </c>
      <c r="H38" s="36">
        <v>500</v>
      </c>
      <c r="I38" s="37">
        <f>E38+F38+G38+H38</f>
        <v>2000</v>
      </c>
      <c r="J38" s="37">
        <f>I38-D38</f>
        <v>0</v>
      </c>
      <c r="K38" s="38">
        <f>IFERROR((I38-D38)/D38,0)</f>
        <v>0</v>
      </c>
    </row>
    <row r="39" spans="1:11" ht="15" customHeight="1" x14ac:dyDescent="0.25">
      <c r="A39" s="33" t="s">
        <v>120</v>
      </c>
      <c r="B39" s="34" t="s">
        <v>114</v>
      </c>
      <c r="C39" s="35" t="s">
        <v>121</v>
      </c>
      <c r="D39" s="36">
        <v>12000</v>
      </c>
      <c r="E39" s="36">
        <v>3000</v>
      </c>
      <c r="F39" s="36">
        <v>3000</v>
      </c>
      <c r="G39" s="36">
        <v>3000</v>
      </c>
      <c r="H39" s="36">
        <v>3000</v>
      </c>
      <c r="I39" s="37">
        <f>E39+F39+G39+H39</f>
        <v>12000</v>
      </c>
      <c r="J39" s="37">
        <f>I39-D39</f>
        <v>0</v>
      </c>
      <c r="K39" s="38">
        <f>IFERROR((I39-D39)/D39,0)</f>
        <v>0</v>
      </c>
    </row>
    <row r="40" spans="1:11" ht="15.75" customHeight="1" x14ac:dyDescent="0.25">
      <c r="A40" s="39"/>
      <c r="B40" s="39"/>
      <c r="C40" s="40" t="s">
        <v>122</v>
      </c>
      <c r="D40" s="41">
        <f t="shared" ref="D40:I40" si="6">SUM(D36,D37,D38,D39)</f>
        <v>18200</v>
      </c>
      <c r="E40" s="41">
        <f t="shared" si="6"/>
        <v>4550</v>
      </c>
      <c r="F40" s="41">
        <f t="shared" si="6"/>
        <v>4550</v>
      </c>
      <c r="G40" s="41">
        <f t="shared" si="6"/>
        <v>4550</v>
      </c>
      <c r="H40" s="41">
        <f t="shared" si="6"/>
        <v>4550</v>
      </c>
      <c r="I40" s="41">
        <f t="shared" si="6"/>
        <v>18200</v>
      </c>
      <c r="J40" s="41">
        <f>I40-D40</f>
        <v>0</v>
      </c>
      <c r="K40" s="42">
        <f>IFERROR((I40-D40)/D40,0)</f>
        <v>0</v>
      </c>
    </row>
    <row r="41" spans="1:11" ht="18" customHeight="1" x14ac:dyDescent="0.25">
      <c r="A41" s="12" t="s">
        <v>123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ht="15" customHeight="1" x14ac:dyDescent="0.25">
      <c r="A42" s="33" t="s">
        <v>124</v>
      </c>
      <c r="B42" s="34" t="s">
        <v>40</v>
      </c>
      <c r="C42" s="35" t="s">
        <v>125</v>
      </c>
      <c r="D42" s="36">
        <v>8000</v>
      </c>
      <c r="E42" s="36">
        <v>1900</v>
      </c>
      <c r="F42" s="36">
        <v>2000</v>
      </c>
      <c r="G42" s="36">
        <v>2100</v>
      </c>
      <c r="H42" s="36">
        <v>2000</v>
      </c>
      <c r="I42" s="37">
        <f>E42+F42+G42+H42</f>
        <v>8000</v>
      </c>
      <c r="J42" s="37">
        <f t="shared" ref="J42:J47" si="7">I42-D42</f>
        <v>0</v>
      </c>
      <c r="K42" s="38">
        <f t="shared" ref="K42:K47" si="8">IFERROR((I42-D42)/D42,0)</f>
        <v>0</v>
      </c>
    </row>
    <row r="43" spans="1:11" ht="15" customHeight="1" x14ac:dyDescent="0.25">
      <c r="A43" s="33" t="s">
        <v>126</v>
      </c>
      <c r="B43" s="34" t="s">
        <v>40</v>
      </c>
      <c r="C43" s="35" t="s">
        <v>127</v>
      </c>
      <c r="D43" s="36">
        <v>6400</v>
      </c>
      <c r="E43" s="36">
        <v>1600</v>
      </c>
      <c r="F43" s="36">
        <v>1600</v>
      </c>
      <c r="G43" s="36">
        <v>1600</v>
      </c>
      <c r="H43" s="36">
        <v>1600</v>
      </c>
      <c r="I43" s="37">
        <f>E43+F43+G43+H43</f>
        <v>6400</v>
      </c>
      <c r="J43" s="37">
        <f t="shared" si="7"/>
        <v>0</v>
      </c>
      <c r="K43" s="38">
        <f t="shared" si="8"/>
        <v>0</v>
      </c>
    </row>
    <row r="44" spans="1:11" ht="15" customHeight="1" x14ac:dyDescent="0.25">
      <c r="A44" s="33" t="s">
        <v>128</v>
      </c>
      <c r="B44" s="34" t="s">
        <v>40</v>
      </c>
      <c r="C44" s="35" t="s">
        <v>129</v>
      </c>
      <c r="D44" s="36">
        <v>16000</v>
      </c>
      <c r="E44" s="36">
        <v>3500</v>
      </c>
      <c r="F44" s="36">
        <v>4000</v>
      </c>
      <c r="G44" s="36">
        <v>5000</v>
      </c>
      <c r="H44" s="36">
        <v>3500</v>
      </c>
      <c r="I44" s="37">
        <f>E44+F44+G44+H44</f>
        <v>16000</v>
      </c>
      <c r="J44" s="37">
        <f t="shared" si="7"/>
        <v>0</v>
      </c>
      <c r="K44" s="38">
        <f t="shared" si="8"/>
        <v>0</v>
      </c>
    </row>
    <row r="45" spans="1:11" ht="15" customHeight="1" x14ac:dyDescent="0.25">
      <c r="A45" s="33" t="s">
        <v>130</v>
      </c>
      <c r="B45" s="34" t="s">
        <v>40</v>
      </c>
      <c r="C45" s="35" t="s">
        <v>131</v>
      </c>
      <c r="D45" s="36">
        <v>10000</v>
      </c>
      <c r="E45" s="36">
        <v>2500</v>
      </c>
      <c r="F45" s="36">
        <v>2500</v>
      </c>
      <c r="G45" s="36">
        <v>2500</v>
      </c>
      <c r="H45" s="36">
        <v>2500</v>
      </c>
      <c r="I45" s="37">
        <f>E45+F45+G45+H45</f>
        <v>10000</v>
      </c>
      <c r="J45" s="37">
        <f t="shared" si="7"/>
        <v>0</v>
      </c>
      <c r="K45" s="38">
        <f t="shared" si="8"/>
        <v>0</v>
      </c>
    </row>
    <row r="46" spans="1:11" ht="15" customHeight="1" x14ac:dyDescent="0.25">
      <c r="A46" s="33" t="s">
        <v>132</v>
      </c>
      <c r="B46" s="34" t="s">
        <v>40</v>
      </c>
      <c r="C46" s="35" t="s">
        <v>133</v>
      </c>
      <c r="D46" s="36">
        <v>4000</v>
      </c>
      <c r="E46" s="36">
        <v>800</v>
      </c>
      <c r="F46" s="36">
        <v>1000</v>
      </c>
      <c r="G46" s="36">
        <v>1200</v>
      </c>
      <c r="H46" s="36">
        <v>1000</v>
      </c>
      <c r="I46" s="37">
        <f>E46+F46+G46+H46</f>
        <v>4000</v>
      </c>
      <c r="J46" s="37">
        <f t="shared" si="7"/>
        <v>0</v>
      </c>
      <c r="K46" s="38">
        <f t="shared" si="8"/>
        <v>0</v>
      </c>
    </row>
    <row r="47" spans="1:11" ht="15.75" customHeight="1" x14ac:dyDescent="0.25">
      <c r="A47" s="39"/>
      <c r="B47" s="39"/>
      <c r="C47" s="40" t="s">
        <v>134</v>
      </c>
      <c r="D47" s="41">
        <f t="shared" ref="D47:I47" si="9">SUM(D42,D43,D44,D45,D46)</f>
        <v>44400</v>
      </c>
      <c r="E47" s="41">
        <f t="shared" si="9"/>
        <v>10300</v>
      </c>
      <c r="F47" s="41">
        <f t="shared" si="9"/>
        <v>11100</v>
      </c>
      <c r="G47" s="41">
        <f t="shared" si="9"/>
        <v>12400</v>
      </c>
      <c r="H47" s="41">
        <f t="shared" si="9"/>
        <v>10600</v>
      </c>
      <c r="I47" s="41">
        <f t="shared" si="9"/>
        <v>44400</v>
      </c>
      <c r="J47" s="41">
        <f t="shared" si="7"/>
        <v>0</v>
      </c>
      <c r="K47" s="42">
        <f t="shared" si="8"/>
        <v>0</v>
      </c>
    </row>
    <row r="48" spans="1:11" ht="3.75" customHeight="1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 ht="19.5" customHeight="1" x14ac:dyDescent="0.25">
      <c r="A49" s="43"/>
      <c r="B49" s="43"/>
      <c r="C49" s="26" t="s">
        <v>135</v>
      </c>
      <c r="D49" s="27">
        <f t="shared" ref="D49:I49" si="10">SUM(D8,D14,D19,D24,D30,D34,D40,D47)</f>
        <v>681400</v>
      </c>
      <c r="E49" s="27">
        <f t="shared" si="10"/>
        <v>167650</v>
      </c>
      <c r="F49" s="27">
        <f t="shared" si="10"/>
        <v>169150</v>
      </c>
      <c r="G49" s="27">
        <f t="shared" si="10"/>
        <v>173850</v>
      </c>
      <c r="H49" s="27">
        <f t="shared" si="10"/>
        <v>174750</v>
      </c>
      <c r="I49" s="27">
        <f t="shared" si="10"/>
        <v>685400</v>
      </c>
      <c r="J49" s="27">
        <f>I49-D49</f>
        <v>4000</v>
      </c>
      <c r="K49" s="44">
        <f>IFERROR((I49-D49)/D49,0)</f>
        <v>5.8702670971529205E-3</v>
      </c>
    </row>
    <row r="50" spans="1:11" ht="6" customHeight="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 ht="19.5" customHeight="1" x14ac:dyDescent="0.25">
      <c r="A51" s="82" t="s">
        <v>136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</row>
  </sheetData>
  <mergeCells count="11">
    <mergeCell ref="A51:K51"/>
    <mergeCell ref="A20:K20"/>
    <mergeCell ref="A25:K25"/>
    <mergeCell ref="A31:K31"/>
    <mergeCell ref="A35:K35"/>
    <mergeCell ref="A41:K41"/>
    <mergeCell ref="A1:K1"/>
    <mergeCell ref="A3:K3"/>
    <mergeCell ref="A4:K4"/>
    <mergeCell ref="A9:K9"/>
    <mergeCell ref="A15:K15"/>
  </mergeCells>
  <conditionalFormatting sqref="J5:J49">
    <cfRule type="expression" dxfId="1" priority="2">
      <formula>J5&gt;0</formula>
    </cfRule>
    <cfRule type="expression" dxfId="0" priority="3">
      <formula>J5&lt;0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5" customWidth="1"/>
    <col min="2" max="2" width="34" customWidth="1"/>
    <col min="3" max="3" width="14" customWidth="1"/>
    <col min="4" max="4" width="9" customWidth="1"/>
    <col min="5" max="5" width="13" customWidth="1"/>
    <col min="6" max="6" width="9" customWidth="1"/>
    <col min="7" max="7" width="13" customWidth="1"/>
    <col min="8" max="8" width="9" customWidth="1"/>
    <col min="9" max="9" width="13" customWidth="1"/>
    <col min="10" max="10" width="9" customWidth="1"/>
    <col min="11" max="11" width="13" customWidth="1"/>
    <col min="12" max="12" width="14" customWidth="1"/>
    <col min="13" max="13" width="8" customWidth="1"/>
  </cols>
  <sheetData>
    <row r="1" spans="1:13" ht="25.5" customHeight="1" x14ac:dyDescent="0.25">
      <c r="A1" s="83" t="s">
        <v>137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ht="19.5" customHeight="1" x14ac:dyDescent="0.25">
      <c r="A2" s="45" t="s">
        <v>50</v>
      </c>
      <c r="B2" s="46" t="s">
        <v>138</v>
      </c>
      <c r="C2" s="32" t="s">
        <v>139</v>
      </c>
      <c r="D2" s="84" t="s">
        <v>140</v>
      </c>
      <c r="E2" s="84"/>
      <c r="F2" s="85" t="s">
        <v>141</v>
      </c>
      <c r="G2" s="85"/>
      <c r="H2" s="86" t="s">
        <v>142</v>
      </c>
      <c r="I2" s="86"/>
      <c r="J2" s="87" t="s">
        <v>143</v>
      </c>
      <c r="K2" s="87"/>
      <c r="L2" s="19" t="s">
        <v>144</v>
      </c>
      <c r="M2" s="19" t="s">
        <v>145</v>
      </c>
    </row>
    <row r="3" spans="1:13" ht="15.75" customHeight="1" x14ac:dyDescent="0.25">
      <c r="A3" s="47"/>
      <c r="B3" s="47"/>
      <c r="C3" s="48" t="s">
        <v>146</v>
      </c>
      <c r="D3" s="49" t="s">
        <v>147</v>
      </c>
      <c r="E3" s="49" t="s">
        <v>148</v>
      </c>
      <c r="F3" s="50" t="s">
        <v>147</v>
      </c>
      <c r="G3" s="50" t="s">
        <v>148</v>
      </c>
      <c r="H3" s="51" t="s">
        <v>147</v>
      </c>
      <c r="I3" s="51" t="s">
        <v>148</v>
      </c>
      <c r="J3" s="52" t="s">
        <v>147</v>
      </c>
      <c r="K3" s="52" t="s">
        <v>148</v>
      </c>
      <c r="L3" s="47"/>
      <c r="M3" s="47"/>
    </row>
    <row r="4" spans="1:13" ht="13.5" customHeight="1" x14ac:dyDescent="0.25">
      <c r="A4" s="88" t="s">
        <v>149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</row>
    <row r="5" spans="1:13" ht="15" customHeight="1" x14ac:dyDescent="0.25">
      <c r="A5" s="53" t="s">
        <v>64</v>
      </c>
      <c r="B5" s="16" t="s">
        <v>65</v>
      </c>
      <c r="C5" s="54">
        <f>Kostenartenrechnung!I6</f>
        <v>9000</v>
      </c>
      <c r="D5" s="55">
        <v>0.15</v>
      </c>
      <c r="E5" s="37">
        <f t="shared" ref="E5:E30" si="0">C5*D5</f>
        <v>1350</v>
      </c>
      <c r="F5" s="55">
        <v>0.7</v>
      </c>
      <c r="G5" s="37">
        <f t="shared" ref="G5:G30" si="1">C5*F5</f>
        <v>6300</v>
      </c>
      <c r="H5" s="55">
        <v>0.1</v>
      </c>
      <c r="I5" s="37">
        <f t="shared" ref="I5:I30" si="2">C5*H5</f>
        <v>900</v>
      </c>
      <c r="J5" s="55">
        <v>0.05</v>
      </c>
      <c r="K5" s="37">
        <f t="shared" ref="K5:K30" si="3">C5*J5</f>
        <v>450</v>
      </c>
      <c r="L5" s="56">
        <f t="shared" ref="L5:L30" si="4">E5+G5+I5+K5</f>
        <v>9000</v>
      </c>
      <c r="M5" s="47" t="str">
        <f t="shared" ref="M5:M30" si="5">IF(ABS(D5+F5+H5+J5-1)&lt;0.001,"✓","⚠ Prüfen!")</f>
        <v>✓</v>
      </c>
    </row>
    <row r="6" spans="1:13" ht="15" customHeight="1" x14ac:dyDescent="0.25">
      <c r="A6" s="53" t="s">
        <v>66</v>
      </c>
      <c r="B6" s="16" t="s">
        <v>67</v>
      </c>
      <c r="C6" s="54">
        <f>Kostenartenrechnung!I7</f>
        <v>6000</v>
      </c>
      <c r="D6" s="55">
        <v>0.1</v>
      </c>
      <c r="E6" s="37">
        <f t="shared" si="0"/>
        <v>600</v>
      </c>
      <c r="F6" s="55">
        <v>0.65</v>
      </c>
      <c r="G6" s="37">
        <f t="shared" si="1"/>
        <v>3900</v>
      </c>
      <c r="H6" s="55">
        <v>0.15</v>
      </c>
      <c r="I6" s="37">
        <f t="shared" si="2"/>
        <v>900</v>
      </c>
      <c r="J6" s="55">
        <v>0.1</v>
      </c>
      <c r="K6" s="37">
        <f t="shared" si="3"/>
        <v>600</v>
      </c>
      <c r="L6" s="56">
        <f t="shared" si="4"/>
        <v>6000</v>
      </c>
      <c r="M6" s="47" t="str">
        <f t="shared" si="5"/>
        <v>✓</v>
      </c>
    </row>
    <row r="7" spans="1:13" ht="15" customHeight="1" x14ac:dyDescent="0.25">
      <c r="A7" s="53" t="s">
        <v>72</v>
      </c>
      <c r="B7" s="16" t="s">
        <v>73</v>
      </c>
      <c r="C7" s="54">
        <f>Kostenartenrechnung!I11</f>
        <v>96000</v>
      </c>
      <c r="D7" s="55">
        <v>0.1</v>
      </c>
      <c r="E7" s="37">
        <f t="shared" si="0"/>
        <v>9600</v>
      </c>
      <c r="F7" s="55">
        <v>0.35</v>
      </c>
      <c r="G7" s="37">
        <f t="shared" si="1"/>
        <v>33600</v>
      </c>
      <c r="H7" s="55">
        <v>0.3</v>
      </c>
      <c r="I7" s="37">
        <f t="shared" si="2"/>
        <v>28800</v>
      </c>
      <c r="J7" s="55">
        <v>0.25</v>
      </c>
      <c r="K7" s="37">
        <f t="shared" si="3"/>
        <v>24000</v>
      </c>
      <c r="L7" s="56">
        <f t="shared" si="4"/>
        <v>96000</v>
      </c>
      <c r="M7" s="47" t="str">
        <f t="shared" si="5"/>
        <v>✓</v>
      </c>
    </row>
    <row r="8" spans="1:13" ht="15" customHeight="1" x14ac:dyDescent="0.25">
      <c r="A8" s="53" t="s">
        <v>74</v>
      </c>
      <c r="B8" s="16" t="s">
        <v>75</v>
      </c>
      <c r="C8" s="54">
        <f>Kostenartenrechnung!I12</f>
        <v>46000</v>
      </c>
      <c r="D8" s="55">
        <v>0.1</v>
      </c>
      <c r="E8" s="37">
        <f t="shared" si="0"/>
        <v>4600</v>
      </c>
      <c r="F8" s="55">
        <v>0.35</v>
      </c>
      <c r="G8" s="37">
        <f t="shared" si="1"/>
        <v>16099.999999999998</v>
      </c>
      <c r="H8" s="55">
        <v>0.3</v>
      </c>
      <c r="I8" s="37">
        <f t="shared" si="2"/>
        <v>13800</v>
      </c>
      <c r="J8" s="55">
        <v>0.25</v>
      </c>
      <c r="K8" s="37">
        <f t="shared" si="3"/>
        <v>11500</v>
      </c>
      <c r="L8" s="56">
        <f t="shared" si="4"/>
        <v>46000</v>
      </c>
      <c r="M8" s="47" t="str">
        <f t="shared" si="5"/>
        <v>✓</v>
      </c>
    </row>
    <row r="9" spans="1:13" ht="15" customHeight="1" x14ac:dyDescent="0.25">
      <c r="A9" s="53" t="s">
        <v>76</v>
      </c>
      <c r="B9" s="16" t="s">
        <v>77</v>
      </c>
      <c r="C9" s="54">
        <f>Kostenartenrechnung!I13</f>
        <v>4000</v>
      </c>
      <c r="D9" s="55">
        <v>0.05</v>
      </c>
      <c r="E9" s="37">
        <f t="shared" si="0"/>
        <v>200</v>
      </c>
      <c r="F9" s="55">
        <v>0.4</v>
      </c>
      <c r="G9" s="37">
        <f t="shared" si="1"/>
        <v>1600</v>
      </c>
      <c r="H9" s="55">
        <v>0.3</v>
      </c>
      <c r="I9" s="37">
        <f t="shared" si="2"/>
        <v>1200</v>
      </c>
      <c r="J9" s="55">
        <v>0.25</v>
      </c>
      <c r="K9" s="37">
        <f t="shared" si="3"/>
        <v>1000</v>
      </c>
      <c r="L9" s="56">
        <f t="shared" si="4"/>
        <v>4000</v>
      </c>
      <c r="M9" s="47" t="str">
        <f t="shared" si="5"/>
        <v>✓</v>
      </c>
    </row>
    <row r="10" spans="1:13" ht="15" customHeight="1" x14ac:dyDescent="0.25">
      <c r="A10" s="53" t="s">
        <v>80</v>
      </c>
      <c r="B10" s="16" t="s">
        <v>81</v>
      </c>
      <c r="C10" s="54">
        <f>Kostenartenrechnung!I16</f>
        <v>48000</v>
      </c>
      <c r="D10" s="55">
        <v>0.1</v>
      </c>
      <c r="E10" s="37">
        <f t="shared" si="0"/>
        <v>4800</v>
      </c>
      <c r="F10" s="55">
        <v>0.55000000000000004</v>
      </c>
      <c r="G10" s="37">
        <f t="shared" si="1"/>
        <v>26400.000000000004</v>
      </c>
      <c r="H10" s="55">
        <v>0.15</v>
      </c>
      <c r="I10" s="37">
        <f t="shared" si="2"/>
        <v>7200</v>
      </c>
      <c r="J10" s="55">
        <v>0.2</v>
      </c>
      <c r="K10" s="37">
        <f t="shared" si="3"/>
        <v>9600</v>
      </c>
      <c r="L10" s="56">
        <f t="shared" si="4"/>
        <v>48000</v>
      </c>
      <c r="M10" s="47" t="str">
        <f t="shared" si="5"/>
        <v>✓</v>
      </c>
    </row>
    <row r="11" spans="1:13" ht="15" customHeight="1" x14ac:dyDescent="0.25">
      <c r="A11" s="53" t="s">
        <v>82</v>
      </c>
      <c r="B11" s="16" t="s">
        <v>83</v>
      </c>
      <c r="C11" s="54">
        <f>Kostenartenrechnung!I17</f>
        <v>14400</v>
      </c>
      <c r="D11" s="55">
        <v>0.08</v>
      </c>
      <c r="E11" s="37">
        <f t="shared" si="0"/>
        <v>1152</v>
      </c>
      <c r="F11" s="55">
        <v>0.62</v>
      </c>
      <c r="G11" s="37">
        <f t="shared" si="1"/>
        <v>8928</v>
      </c>
      <c r="H11" s="55">
        <v>0.12</v>
      </c>
      <c r="I11" s="37">
        <f t="shared" si="2"/>
        <v>1728</v>
      </c>
      <c r="J11" s="55">
        <v>0.18</v>
      </c>
      <c r="K11" s="37">
        <f t="shared" si="3"/>
        <v>2592</v>
      </c>
      <c r="L11" s="56">
        <f t="shared" si="4"/>
        <v>14400</v>
      </c>
      <c r="M11" s="47" t="str">
        <f t="shared" si="5"/>
        <v>✓</v>
      </c>
    </row>
    <row r="12" spans="1:13" ht="15" customHeight="1" x14ac:dyDescent="0.25">
      <c r="A12" s="53" t="s">
        <v>84</v>
      </c>
      <c r="B12" s="16" t="s">
        <v>85</v>
      </c>
      <c r="C12" s="54">
        <f>Kostenartenrechnung!I18</f>
        <v>7200</v>
      </c>
      <c r="D12" s="55">
        <v>0.1</v>
      </c>
      <c r="E12" s="37">
        <f t="shared" si="0"/>
        <v>720</v>
      </c>
      <c r="F12" s="55">
        <v>0.55000000000000004</v>
      </c>
      <c r="G12" s="37">
        <f t="shared" si="1"/>
        <v>3960.0000000000005</v>
      </c>
      <c r="H12" s="55">
        <v>0.15</v>
      </c>
      <c r="I12" s="37">
        <f t="shared" si="2"/>
        <v>1080</v>
      </c>
      <c r="J12" s="55">
        <v>0.2</v>
      </c>
      <c r="K12" s="37">
        <f t="shared" si="3"/>
        <v>1440</v>
      </c>
      <c r="L12" s="56">
        <f t="shared" si="4"/>
        <v>7200</v>
      </c>
      <c r="M12" s="47" t="str">
        <f t="shared" si="5"/>
        <v>✓</v>
      </c>
    </row>
    <row r="13" spans="1:13" ht="15" customHeight="1" x14ac:dyDescent="0.25">
      <c r="A13" s="53" t="s">
        <v>88</v>
      </c>
      <c r="B13" s="16" t="s">
        <v>90</v>
      </c>
      <c r="C13" s="54">
        <f>Kostenartenrechnung!I21</f>
        <v>12000</v>
      </c>
      <c r="D13" s="55">
        <v>0.1</v>
      </c>
      <c r="E13" s="37">
        <f t="shared" si="0"/>
        <v>1200</v>
      </c>
      <c r="F13" s="55">
        <v>0.15</v>
      </c>
      <c r="G13" s="37">
        <f t="shared" si="1"/>
        <v>1800</v>
      </c>
      <c r="H13" s="55">
        <v>0.65</v>
      </c>
      <c r="I13" s="37">
        <f t="shared" si="2"/>
        <v>7800</v>
      </c>
      <c r="J13" s="55">
        <v>0.1</v>
      </c>
      <c r="K13" s="37">
        <f t="shared" si="3"/>
        <v>1200</v>
      </c>
      <c r="L13" s="56">
        <f t="shared" si="4"/>
        <v>12000</v>
      </c>
      <c r="M13" s="47" t="str">
        <f t="shared" si="5"/>
        <v>✓</v>
      </c>
    </row>
    <row r="14" spans="1:13" ht="15" customHeight="1" x14ac:dyDescent="0.25">
      <c r="A14" s="53" t="s">
        <v>91</v>
      </c>
      <c r="B14" s="16" t="s">
        <v>92</v>
      </c>
      <c r="C14" s="54">
        <f>Kostenartenrechnung!I22</f>
        <v>5200</v>
      </c>
      <c r="D14" s="55">
        <v>0.1</v>
      </c>
      <c r="E14" s="37">
        <f t="shared" si="0"/>
        <v>520</v>
      </c>
      <c r="F14" s="55">
        <v>0.2</v>
      </c>
      <c r="G14" s="37">
        <f t="shared" si="1"/>
        <v>1040</v>
      </c>
      <c r="H14" s="55">
        <v>0.6</v>
      </c>
      <c r="I14" s="37">
        <f t="shared" si="2"/>
        <v>3120</v>
      </c>
      <c r="J14" s="55">
        <v>0.1</v>
      </c>
      <c r="K14" s="37">
        <f t="shared" si="3"/>
        <v>520</v>
      </c>
      <c r="L14" s="56">
        <f t="shared" si="4"/>
        <v>5200</v>
      </c>
      <c r="M14" s="47" t="str">
        <f t="shared" si="5"/>
        <v>✓</v>
      </c>
    </row>
    <row r="15" spans="1:13" ht="15" customHeight="1" x14ac:dyDescent="0.25">
      <c r="A15" s="53" t="s">
        <v>93</v>
      </c>
      <c r="B15" s="16" t="s">
        <v>94</v>
      </c>
      <c r="C15" s="54">
        <f>Kostenartenrechnung!I23</f>
        <v>10000</v>
      </c>
      <c r="D15" s="55">
        <v>0.25</v>
      </c>
      <c r="E15" s="37">
        <f t="shared" si="0"/>
        <v>2500</v>
      </c>
      <c r="F15" s="55">
        <v>0.05</v>
      </c>
      <c r="G15" s="37">
        <f t="shared" si="1"/>
        <v>500</v>
      </c>
      <c r="H15" s="55">
        <v>0.65</v>
      </c>
      <c r="I15" s="37">
        <f t="shared" si="2"/>
        <v>6500</v>
      </c>
      <c r="J15" s="55">
        <v>0.05</v>
      </c>
      <c r="K15" s="37">
        <f t="shared" si="3"/>
        <v>500</v>
      </c>
      <c r="L15" s="56">
        <f t="shared" si="4"/>
        <v>10000</v>
      </c>
      <c r="M15" s="47" t="str">
        <f t="shared" si="5"/>
        <v>✓</v>
      </c>
    </row>
    <row r="16" spans="1:13" ht="15" customHeight="1" x14ac:dyDescent="0.25">
      <c r="A16" s="53" t="s">
        <v>97</v>
      </c>
      <c r="B16" s="16" t="s">
        <v>98</v>
      </c>
      <c r="C16" s="54">
        <f>Kostenartenrechnung!I26</f>
        <v>24000</v>
      </c>
      <c r="D16" s="55">
        <v>0.05</v>
      </c>
      <c r="E16" s="37">
        <f t="shared" si="0"/>
        <v>1200</v>
      </c>
      <c r="F16" s="55">
        <v>0.8</v>
      </c>
      <c r="G16" s="37">
        <f t="shared" si="1"/>
        <v>19200</v>
      </c>
      <c r="H16" s="55">
        <v>0.1</v>
      </c>
      <c r="I16" s="37">
        <f t="shared" si="2"/>
        <v>2400</v>
      </c>
      <c r="J16" s="55">
        <v>0.05</v>
      </c>
      <c r="K16" s="37">
        <f t="shared" si="3"/>
        <v>1200</v>
      </c>
      <c r="L16" s="56">
        <f t="shared" si="4"/>
        <v>24000</v>
      </c>
      <c r="M16" s="47" t="str">
        <f t="shared" si="5"/>
        <v>✓</v>
      </c>
    </row>
    <row r="17" spans="1:13" ht="15" customHeight="1" x14ac:dyDescent="0.25">
      <c r="A17" s="53" t="s">
        <v>99</v>
      </c>
      <c r="B17" s="16" t="s">
        <v>100</v>
      </c>
      <c r="C17" s="54">
        <f>Kostenartenrechnung!I27</f>
        <v>8000</v>
      </c>
      <c r="D17" s="55">
        <v>0.1</v>
      </c>
      <c r="E17" s="37">
        <f t="shared" si="0"/>
        <v>800</v>
      </c>
      <c r="F17" s="55">
        <v>0.15</v>
      </c>
      <c r="G17" s="37">
        <f t="shared" si="1"/>
        <v>1200</v>
      </c>
      <c r="H17" s="55">
        <v>0.65</v>
      </c>
      <c r="I17" s="37">
        <f t="shared" si="2"/>
        <v>5200</v>
      </c>
      <c r="J17" s="55">
        <v>0.1</v>
      </c>
      <c r="K17" s="37">
        <f t="shared" si="3"/>
        <v>800</v>
      </c>
      <c r="L17" s="56">
        <f t="shared" si="4"/>
        <v>8000</v>
      </c>
      <c r="M17" s="47" t="str">
        <f t="shared" si="5"/>
        <v>✓</v>
      </c>
    </row>
    <row r="18" spans="1:13" ht="15" customHeight="1" x14ac:dyDescent="0.25">
      <c r="A18" s="53" t="s">
        <v>101</v>
      </c>
      <c r="B18" s="16" t="s">
        <v>102</v>
      </c>
      <c r="C18" s="54">
        <f>Kostenartenrechnung!I28</f>
        <v>4800</v>
      </c>
      <c r="D18" s="55">
        <v>0.15</v>
      </c>
      <c r="E18" s="37">
        <f t="shared" si="0"/>
        <v>720</v>
      </c>
      <c r="F18" s="55">
        <v>0.2</v>
      </c>
      <c r="G18" s="37">
        <f t="shared" si="1"/>
        <v>960</v>
      </c>
      <c r="H18" s="55">
        <v>0.3</v>
      </c>
      <c r="I18" s="37">
        <f t="shared" si="2"/>
        <v>1440</v>
      </c>
      <c r="J18" s="55">
        <v>0.35</v>
      </c>
      <c r="K18" s="37">
        <f t="shared" si="3"/>
        <v>1680</v>
      </c>
      <c r="L18" s="56">
        <f t="shared" si="4"/>
        <v>4800</v>
      </c>
      <c r="M18" s="47" t="str">
        <f t="shared" si="5"/>
        <v>✓</v>
      </c>
    </row>
    <row r="19" spans="1:13" ht="15" customHeight="1" x14ac:dyDescent="0.25">
      <c r="A19" s="53" t="s">
        <v>103</v>
      </c>
      <c r="B19" s="16" t="s">
        <v>104</v>
      </c>
      <c r="C19" s="54">
        <f>Kostenartenrechnung!I29</f>
        <v>3200</v>
      </c>
      <c r="D19" s="55">
        <v>0.1</v>
      </c>
      <c r="E19" s="37">
        <f t="shared" si="0"/>
        <v>320</v>
      </c>
      <c r="F19" s="55">
        <v>0.4</v>
      </c>
      <c r="G19" s="37">
        <f t="shared" si="1"/>
        <v>1280</v>
      </c>
      <c r="H19" s="55">
        <v>0.2</v>
      </c>
      <c r="I19" s="37">
        <f t="shared" si="2"/>
        <v>640</v>
      </c>
      <c r="J19" s="55">
        <v>0.3</v>
      </c>
      <c r="K19" s="37">
        <f t="shared" si="3"/>
        <v>960</v>
      </c>
      <c r="L19" s="56">
        <f t="shared" si="4"/>
        <v>3200</v>
      </c>
      <c r="M19" s="47" t="str">
        <f t="shared" si="5"/>
        <v>✓</v>
      </c>
    </row>
    <row r="20" spans="1:13" ht="15" customHeight="1" x14ac:dyDescent="0.25">
      <c r="A20" s="53" t="s">
        <v>107</v>
      </c>
      <c r="B20" s="16" t="s">
        <v>108</v>
      </c>
      <c r="C20" s="54">
        <f>Kostenartenrechnung!I32</f>
        <v>6400</v>
      </c>
      <c r="D20" s="55">
        <v>0.05</v>
      </c>
      <c r="E20" s="37">
        <f t="shared" si="0"/>
        <v>320</v>
      </c>
      <c r="F20" s="55">
        <v>0.55000000000000004</v>
      </c>
      <c r="G20" s="37">
        <f t="shared" si="1"/>
        <v>3520.0000000000005</v>
      </c>
      <c r="H20" s="55">
        <v>0.2</v>
      </c>
      <c r="I20" s="37">
        <f t="shared" si="2"/>
        <v>1280</v>
      </c>
      <c r="J20" s="55">
        <v>0.2</v>
      </c>
      <c r="K20" s="37">
        <f t="shared" si="3"/>
        <v>1280</v>
      </c>
      <c r="L20" s="56">
        <f t="shared" si="4"/>
        <v>6400</v>
      </c>
      <c r="M20" s="47" t="str">
        <f t="shared" si="5"/>
        <v>✓</v>
      </c>
    </row>
    <row r="21" spans="1:13" ht="15" customHeight="1" x14ac:dyDescent="0.25">
      <c r="A21" s="53" t="s">
        <v>109</v>
      </c>
      <c r="B21" s="16" t="s">
        <v>110</v>
      </c>
      <c r="C21" s="54">
        <f>Kostenartenrechnung!I33</f>
        <v>9600</v>
      </c>
      <c r="D21" s="55">
        <v>0.1</v>
      </c>
      <c r="E21" s="37">
        <f t="shared" si="0"/>
        <v>960</v>
      </c>
      <c r="F21" s="55">
        <v>0.6</v>
      </c>
      <c r="G21" s="37">
        <f t="shared" si="1"/>
        <v>5760</v>
      </c>
      <c r="H21" s="55">
        <v>0.2</v>
      </c>
      <c r="I21" s="37">
        <f t="shared" si="2"/>
        <v>1920</v>
      </c>
      <c r="J21" s="55">
        <v>0.1</v>
      </c>
      <c r="K21" s="37">
        <f t="shared" si="3"/>
        <v>960</v>
      </c>
      <c r="L21" s="56">
        <f t="shared" si="4"/>
        <v>9600</v>
      </c>
      <c r="M21" s="47" t="str">
        <f t="shared" si="5"/>
        <v>✓</v>
      </c>
    </row>
    <row r="22" spans="1:13" ht="15" customHeight="1" x14ac:dyDescent="0.25">
      <c r="A22" s="53" t="s">
        <v>113</v>
      </c>
      <c r="B22" s="16" t="s">
        <v>115</v>
      </c>
      <c r="C22" s="54">
        <f>Kostenartenrechnung!I36</f>
        <v>2400</v>
      </c>
      <c r="D22" s="55">
        <v>0.05</v>
      </c>
      <c r="E22" s="37">
        <f t="shared" si="0"/>
        <v>120</v>
      </c>
      <c r="F22" s="55">
        <v>0.5</v>
      </c>
      <c r="G22" s="37">
        <f t="shared" si="1"/>
        <v>1200</v>
      </c>
      <c r="H22" s="55">
        <v>0.25</v>
      </c>
      <c r="I22" s="37">
        <f t="shared" si="2"/>
        <v>600</v>
      </c>
      <c r="J22" s="55">
        <v>0.2</v>
      </c>
      <c r="K22" s="37">
        <f t="shared" si="3"/>
        <v>480</v>
      </c>
      <c r="L22" s="56">
        <f t="shared" si="4"/>
        <v>2400</v>
      </c>
      <c r="M22" s="47" t="str">
        <f t="shared" si="5"/>
        <v>✓</v>
      </c>
    </row>
    <row r="23" spans="1:13" ht="15" customHeight="1" x14ac:dyDescent="0.25">
      <c r="A23" s="53" t="s">
        <v>116</v>
      </c>
      <c r="B23" s="16" t="s">
        <v>117</v>
      </c>
      <c r="C23" s="54">
        <f>Kostenartenrechnung!I37</f>
        <v>1800</v>
      </c>
      <c r="D23" s="55">
        <v>0.05</v>
      </c>
      <c r="E23" s="37">
        <f t="shared" si="0"/>
        <v>90</v>
      </c>
      <c r="F23" s="55">
        <v>0.6</v>
      </c>
      <c r="G23" s="37">
        <f t="shared" si="1"/>
        <v>1080</v>
      </c>
      <c r="H23" s="55">
        <v>0.15</v>
      </c>
      <c r="I23" s="37">
        <f t="shared" si="2"/>
        <v>270</v>
      </c>
      <c r="J23" s="55">
        <v>0.2</v>
      </c>
      <c r="K23" s="37">
        <f t="shared" si="3"/>
        <v>360</v>
      </c>
      <c r="L23" s="56">
        <f t="shared" si="4"/>
        <v>1800</v>
      </c>
      <c r="M23" s="47" t="str">
        <f t="shared" si="5"/>
        <v>✓</v>
      </c>
    </row>
    <row r="24" spans="1:13" ht="15" customHeight="1" x14ac:dyDescent="0.25">
      <c r="A24" s="53" t="s">
        <v>118</v>
      </c>
      <c r="B24" s="16" t="s">
        <v>119</v>
      </c>
      <c r="C24" s="54">
        <f>Kostenartenrechnung!I38</f>
        <v>2000</v>
      </c>
      <c r="D24" s="55">
        <v>0.1</v>
      </c>
      <c r="E24" s="37">
        <f t="shared" si="0"/>
        <v>200</v>
      </c>
      <c r="F24" s="55">
        <v>0.2</v>
      </c>
      <c r="G24" s="37">
        <f t="shared" si="1"/>
        <v>400</v>
      </c>
      <c r="H24" s="55">
        <v>0.6</v>
      </c>
      <c r="I24" s="37">
        <f t="shared" si="2"/>
        <v>1200</v>
      </c>
      <c r="J24" s="55">
        <v>0.1</v>
      </c>
      <c r="K24" s="37">
        <f t="shared" si="3"/>
        <v>200</v>
      </c>
      <c r="L24" s="56">
        <f t="shared" si="4"/>
        <v>2000</v>
      </c>
      <c r="M24" s="47" t="str">
        <f t="shared" si="5"/>
        <v>✓</v>
      </c>
    </row>
    <row r="25" spans="1:13" ht="15" customHeight="1" x14ac:dyDescent="0.25">
      <c r="A25" s="53" t="s">
        <v>120</v>
      </c>
      <c r="B25" s="16" t="s">
        <v>121</v>
      </c>
      <c r="C25" s="54">
        <f>Kostenartenrechnung!I39</f>
        <v>12000</v>
      </c>
      <c r="D25" s="55">
        <v>0.1</v>
      </c>
      <c r="E25" s="37">
        <f t="shared" si="0"/>
        <v>1200</v>
      </c>
      <c r="F25" s="55">
        <v>0.3</v>
      </c>
      <c r="G25" s="37">
        <f t="shared" si="1"/>
        <v>3600</v>
      </c>
      <c r="H25" s="55">
        <v>0.35</v>
      </c>
      <c r="I25" s="37">
        <f t="shared" si="2"/>
        <v>4200</v>
      </c>
      <c r="J25" s="55">
        <v>0.25</v>
      </c>
      <c r="K25" s="37">
        <f t="shared" si="3"/>
        <v>3000</v>
      </c>
      <c r="L25" s="56">
        <f t="shared" si="4"/>
        <v>12000</v>
      </c>
      <c r="M25" s="47" t="str">
        <f t="shared" si="5"/>
        <v>✓</v>
      </c>
    </row>
    <row r="26" spans="1:13" ht="15" customHeight="1" x14ac:dyDescent="0.25">
      <c r="A26" s="53" t="s">
        <v>124</v>
      </c>
      <c r="B26" s="16" t="s">
        <v>125</v>
      </c>
      <c r="C26" s="54">
        <f>Kostenartenrechnung!I42</f>
        <v>8000</v>
      </c>
      <c r="D26" s="55">
        <v>0.15</v>
      </c>
      <c r="E26" s="37">
        <f t="shared" si="0"/>
        <v>1200</v>
      </c>
      <c r="F26" s="55">
        <v>0.1</v>
      </c>
      <c r="G26" s="37">
        <f t="shared" si="1"/>
        <v>800</v>
      </c>
      <c r="H26" s="55">
        <v>0.35</v>
      </c>
      <c r="I26" s="37">
        <f t="shared" si="2"/>
        <v>2800</v>
      </c>
      <c r="J26" s="55">
        <v>0.4</v>
      </c>
      <c r="K26" s="37">
        <f t="shared" si="3"/>
        <v>3200</v>
      </c>
      <c r="L26" s="56">
        <f t="shared" si="4"/>
        <v>8000</v>
      </c>
      <c r="M26" s="47" t="str">
        <f t="shared" si="5"/>
        <v>✓</v>
      </c>
    </row>
    <row r="27" spans="1:13" ht="15" customHeight="1" x14ac:dyDescent="0.25">
      <c r="A27" s="53" t="s">
        <v>126</v>
      </c>
      <c r="B27" s="16" t="s">
        <v>127</v>
      </c>
      <c r="C27" s="54">
        <f>Kostenartenrechnung!I43</f>
        <v>6400</v>
      </c>
      <c r="D27" s="55">
        <v>0.1</v>
      </c>
      <c r="E27" s="37">
        <f t="shared" si="0"/>
        <v>640</v>
      </c>
      <c r="F27" s="55">
        <v>0.2</v>
      </c>
      <c r="G27" s="37">
        <f t="shared" si="1"/>
        <v>1280</v>
      </c>
      <c r="H27" s="55">
        <v>0.3</v>
      </c>
      <c r="I27" s="37">
        <f t="shared" si="2"/>
        <v>1920</v>
      </c>
      <c r="J27" s="55">
        <v>0.4</v>
      </c>
      <c r="K27" s="37">
        <f t="shared" si="3"/>
        <v>2560</v>
      </c>
      <c r="L27" s="56">
        <f t="shared" si="4"/>
        <v>6400</v>
      </c>
      <c r="M27" s="47" t="str">
        <f t="shared" si="5"/>
        <v>✓</v>
      </c>
    </row>
    <row r="28" spans="1:13" ht="15" customHeight="1" x14ac:dyDescent="0.25">
      <c r="A28" s="53" t="s">
        <v>128</v>
      </c>
      <c r="B28" s="16" t="s">
        <v>129</v>
      </c>
      <c r="C28" s="54">
        <f>Kostenartenrechnung!I44</f>
        <v>16000</v>
      </c>
      <c r="D28" s="55">
        <v>0</v>
      </c>
      <c r="E28" s="37">
        <f t="shared" si="0"/>
        <v>0</v>
      </c>
      <c r="F28" s="55">
        <v>0</v>
      </c>
      <c r="G28" s="37">
        <f t="shared" si="1"/>
        <v>0</v>
      </c>
      <c r="H28" s="55">
        <v>0.85</v>
      </c>
      <c r="I28" s="37">
        <f t="shared" si="2"/>
        <v>13600</v>
      </c>
      <c r="J28" s="55">
        <v>0.15</v>
      </c>
      <c r="K28" s="37">
        <f t="shared" si="3"/>
        <v>2400</v>
      </c>
      <c r="L28" s="56">
        <f t="shared" si="4"/>
        <v>16000</v>
      </c>
      <c r="M28" s="47" t="str">
        <f t="shared" si="5"/>
        <v>✓</v>
      </c>
    </row>
    <row r="29" spans="1:13" ht="15" customHeight="1" x14ac:dyDescent="0.25">
      <c r="A29" s="53" t="s">
        <v>130</v>
      </c>
      <c r="B29" s="16" t="s">
        <v>131</v>
      </c>
      <c r="C29" s="54">
        <f>Kostenartenrechnung!I45</f>
        <v>10000</v>
      </c>
      <c r="D29" s="55">
        <v>0.1</v>
      </c>
      <c r="E29" s="37">
        <f t="shared" si="0"/>
        <v>1000</v>
      </c>
      <c r="F29" s="55">
        <v>0.2</v>
      </c>
      <c r="G29" s="37">
        <f t="shared" si="1"/>
        <v>2000</v>
      </c>
      <c r="H29" s="55">
        <v>0.3</v>
      </c>
      <c r="I29" s="37">
        <f t="shared" si="2"/>
        <v>3000</v>
      </c>
      <c r="J29" s="55">
        <v>0.4</v>
      </c>
      <c r="K29" s="37">
        <f t="shared" si="3"/>
        <v>4000</v>
      </c>
      <c r="L29" s="56">
        <f t="shared" si="4"/>
        <v>10000</v>
      </c>
      <c r="M29" s="47" t="str">
        <f t="shared" si="5"/>
        <v>✓</v>
      </c>
    </row>
    <row r="30" spans="1:13" ht="15" customHeight="1" x14ac:dyDescent="0.25">
      <c r="A30" s="53" t="s">
        <v>132</v>
      </c>
      <c r="B30" s="16" t="s">
        <v>133</v>
      </c>
      <c r="C30" s="54">
        <f>Kostenartenrechnung!I46</f>
        <v>4000</v>
      </c>
      <c r="D30" s="55">
        <v>0.05</v>
      </c>
      <c r="E30" s="37">
        <f t="shared" si="0"/>
        <v>200</v>
      </c>
      <c r="F30" s="55">
        <v>0.1</v>
      </c>
      <c r="G30" s="37">
        <f t="shared" si="1"/>
        <v>400</v>
      </c>
      <c r="H30" s="55">
        <v>0.65</v>
      </c>
      <c r="I30" s="37">
        <f t="shared" si="2"/>
        <v>2600</v>
      </c>
      <c r="J30" s="55">
        <v>0.2</v>
      </c>
      <c r="K30" s="37">
        <f t="shared" si="3"/>
        <v>800</v>
      </c>
      <c r="L30" s="56">
        <f t="shared" si="4"/>
        <v>4000</v>
      </c>
      <c r="M30" s="47" t="str">
        <f t="shared" si="5"/>
        <v>✓</v>
      </c>
    </row>
    <row r="31" spans="1:13" ht="3.75" customHeight="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ht="19.5" customHeight="1" x14ac:dyDescent="0.25">
      <c r="A32" s="43"/>
      <c r="B32" s="26" t="s">
        <v>150</v>
      </c>
      <c r="C32" s="27">
        <f>SUM(C5:C30)</f>
        <v>376400</v>
      </c>
      <c r="D32" s="43"/>
      <c r="E32" s="27">
        <f>SUM(E5:E30)</f>
        <v>36212</v>
      </c>
      <c r="F32" s="43"/>
      <c r="G32" s="27">
        <f>SUM(G5:G30)</f>
        <v>146808</v>
      </c>
      <c r="H32" s="43"/>
      <c r="I32" s="27">
        <f>SUM(I5:I30)</f>
        <v>116098</v>
      </c>
      <c r="J32" s="43"/>
      <c r="K32" s="27">
        <f>SUM(K5:K30)</f>
        <v>77282</v>
      </c>
      <c r="L32" s="43"/>
      <c r="M32" s="43"/>
    </row>
    <row r="33" spans="1:13" ht="6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 ht="19.5" customHeight="1" x14ac:dyDescent="0.25">
      <c r="A34" s="13" t="s">
        <v>151</v>
      </c>
      <c r="B34" s="13"/>
      <c r="C34" s="13"/>
      <c r="D34" s="57"/>
      <c r="E34" s="54">
        <f>Kostenartenrechnung!I5</f>
        <v>147000</v>
      </c>
      <c r="F34" s="57"/>
      <c r="G34" s="54">
        <f>Kostenartenrechnung!I10</f>
        <v>162000</v>
      </c>
      <c r="H34" s="57"/>
      <c r="I34" s="54">
        <f>Deckungsbeitrag!E19</f>
        <v>441974.55782312923</v>
      </c>
      <c r="J34" s="57"/>
      <c r="K34" s="54">
        <f>Deckungsbeitrag!E19</f>
        <v>441974.55782312923</v>
      </c>
      <c r="L34" s="58"/>
      <c r="M34" s="58"/>
    </row>
    <row r="35" spans="1:13" ht="21.75" customHeight="1" x14ac:dyDescent="0.25">
      <c r="A35" s="89" t="s">
        <v>152</v>
      </c>
      <c r="B35" s="89"/>
      <c r="C35" s="89"/>
      <c r="D35" s="58"/>
      <c r="E35" s="59">
        <f>IFERROR(E32/E34,0)</f>
        <v>0.24634013605442176</v>
      </c>
      <c r="F35" s="58"/>
      <c r="G35" s="59">
        <f>IFERROR(G32/G34,0)</f>
        <v>0.90622222222222226</v>
      </c>
      <c r="H35" s="58"/>
      <c r="I35" s="59">
        <f>IFERROR(I32/I34,0)</f>
        <v>0.26268027863825694</v>
      </c>
      <c r="J35" s="58"/>
      <c r="K35" s="59">
        <f>IFERROR(K32/K34,0)</f>
        <v>0.1748562188299693</v>
      </c>
      <c r="L35" s="58"/>
      <c r="M35" s="58"/>
    </row>
    <row r="36" spans="1:13" ht="6" customHeight="1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ht="13.5" customHeight="1" x14ac:dyDescent="0.25">
      <c r="A37" s="90" t="s">
        <v>153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</row>
    <row r="38" spans="1:13" ht="13.5" customHeight="1" x14ac:dyDescent="0.25">
      <c r="A38" s="91" t="s">
        <v>154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</row>
    <row r="39" spans="1:13" ht="13.5" customHeight="1" x14ac:dyDescent="0.25">
      <c r="A39" s="91" t="s">
        <v>155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</row>
    <row r="40" spans="1:13" ht="13.5" customHeight="1" x14ac:dyDescent="0.25">
      <c r="A40" s="91" t="s">
        <v>156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</row>
    <row r="41" spans="1:13" ht="13.5" customHeight="1" x14ac:dyDescent="0.25">
      <c r="A41" s="91" t="s">
        <v>157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</row>
  </sheetData>
  <mergeCells count="13">
    <mergeCell ref="A39:M39"/>
    <mergeCell ref="A40:M40"/>
    <mergeCell ref="A41:M41"/>
    <mergeCell ref="A4:M4"/>
    <mergeCell ref="A34:C34"/>
    <mergeCell ref="A35:C35"/>
    <mergeCell ref="A37:M37"/>
    <mergeCell ref="A38:M38"/>
    <mergeCell ref="A1:M1"/>
    <mergeCell ref="D2:E2"/>
    <mergeCell ref="F2:G2"/>
    <mergeCell ref="H2:I2"/>
    <mergeCell ref="J2:K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8.7109375" defaultRowHeight="15" x14ac:dyDescent="0.25"/>
  <cols>
    <col min="1" max="1" width="36" customWidth="1"/>
    <col min="2" max="5" width="17" customWidth="1"/>
  </cols>
  <sheetData>
    <row r="1" spans="1:5" ht="25.5" customHeight="1" x14ac:dyDescent="0.25">
      <c r="A1" s="83" t="s">
        <v>158</v>
      </c>
      <c r="B1" s="83"/>
      <c r="C1" s="83"/>
      <c r="D1" s="83"/>
      <c r="E1" s="83"/>
    </row>
    <row r="2" spans="1:5" ht="13.5" customHeight="1" x14ac:dyDescent="0.25">
      <c r="A2" s="88" t="s">
        <v>159</v>
      </c>
      <c r="B2" s="88"/>
      <c r="C2" s="88"/>
      <c r="D2" s="88"/>
      <c r="E2" s="88"/>
    </row>
    <row r="3" spans="1:5" ht="21.75" customHeight="1" x14ac:dyDescent="0.25">
      <c r="A3" s="60" t="s">
        <v>160</v>
      </c>
      <c r="B3" s="61" t="s">
        <v>23</v>
      </c>
      <c r="C3" s="62" t="s">
        <v>24</v>
      </c>
      <c r="D3" s="60" t="s">
        <v>25</v>
      </c>
      <c r="E3" s="63" t="s">
        <v>26</v>
      </c>
    </row>
    <row r="4" spans="1:5" ht="15.75" customHeight="1" x14ac:dyDescent="0.25">
      <c r="A4" s="12" t="s">
        <v>161</v>
      </c>
      <c r="B4" s="12"/>
      <c r="C4" s="12"/>
      <c r="D4" s="12"/>
      <c r="E4" s="12"/>
    </row>
    <row r="5" spans="1:5" x14ac:dyDescent="0.25">
      <c r="A5" s="16" t="s">
        <v>162</v>
      </c>
      <c r="B5" s="47" t="s">
        <v>163</v>
      </c>
      <c r="C5" s="47" t="s">
        <v>163</v>
      </c>
      <c r="D5" s="47" t="s">
        <v>164</v>
      </c>
      <c r="E5" s="47" t="s">
        <v>165</v>
      </c>
    </row>
    <row r="6" spans="1:5" x14ac:dyDescent="0.25">
      <c r="A6" s="16" t="s">
        <v>166</v>
      </c>
      <c r="B6" s="64">
        <v>1000</v>
      </c>
      <c r="C6" s="64">
        <v>850</v>
      </c>
      <c r="D6" s="64">
        <v>400</v>
      </c>
      <c r="E6" s="65">
        <f>SUM(B6:D6)</f>
        <v>2250</v>
      </c>
    </row>
    <row r="7" spans="1:5" x14ac:dyDescent="0.25">
      <c r="A7" s="16" t="s">
        <v>167</v>
      </c>
      <c r="B7" s="66">
        <v>420</v>
      </c>
      <c r="C7" s="66">
        <v>290</v>
      </c>
      <c r="D7" s="66">
        <v>580</v>
      </c>
      <c r="E7" s="47" t="s">
        <v>165</v>
      </c>
    </row>
    <row r="8" spans="1:5" ht="18" customHeight="1" x14ac:dyDescent="0.25">
      <c r="A8" s="15" t="s">
        <v>168</v>
      </c>
      <c r="B8" s="67">
        <f>B6*B7</f>
        <v>420000</v>
      </c>
      <c r="C8" s="67">
        <f>C6*C7</f>
        <v>246500</v>
      </c>
      <c r="D8" s="67">
        <f>D6*D7</f>
        <v>232000</v>
      </c>
      <c r="E8" s="41">
        <f>SUM(B8:D8)</f>
        <v>898500</v>
      </c>
    </row>
    <row r="9" spans="1:5" ht="4.5" customHeight="1" x14ac:dyDescent="0.25">
      <c r="A9" s="14"/>
      <c r="B9" s="14"/>
      <c r="C9" s="14"/>
      <c r="D9" s="14"/>
      <c r="E9" s="14"/>
    </row>
    <row r="10" spans="1:5" ht="15.75" customHeight="1" x14ac:dyDescent="0.25">
      <c r="A10" s="12" t="s">
        <v>169</v>
      </c>
      <c r="B10" s="12"/>
      <c r="C10" s="12"/>
      <c r="D10" s="12"/>
      <c r="E10" s="12"/>
    </row>
    <row r="11" spans="1:5" x14ac:dyDescent="0.25">
      <c r="A11" s="16" t="s">
        <v>170</v>
      </c>
      <c r="B11" s="66">
        <v>85</v>
      </c>
      <c r="C11" s="66">
        <v>60</v>
      </c>
      <c r="D11" s="66">
        <v>12</v>
      </c>
      <c r="E11" s="47" t="s">
        <v>165</v>
      </c>
    </row>
    <row r="12" spans="1:5" x14ac:dyDescent="0.25">
      <c r="A12" s="16" t="s">
        <v>171</v>
      </c>
      <c r="B12" s="66">
        <v>65</v>
      </c>
      <c r="C12" s="66">
        <v>48</v>
      </c>
      <c r="D12" s="66">
        <v>85</v>
      </c>
      <c r="E12" s="47" t="s">
        <v>165</v>
      </c>
    </row>
    <row r="13" spans="1:5" ht="4.5" customHeight="1" x14ac:dyDescent="0.25">
      <c r="A13" s="14"/>
      <c r="B13" s="14"/>
      <c r="C13" s="14"/>
      <c r="D13" s="14"/>
      <c r="E13" s="14"/>
    </row>
    <row r="14" spans="1:5" ht="15.75" customHeight="1" x14ac:dyDescent="0.25">
      <c r="A14" s="12" t="s">
        <v>172</v>
      </c>
      <c r="B14" s="12"/>
      <c r="C14" s="12"/>
      <c r="D14" s="12"/>
      <c r="E14" s="12"/>
    </row>
    <row r="15" spans="1:5" x14ac:dyDescent="0.25">
      <c r="A15" s="16" t="s">
        <v>173</v>
      </c>
      <c r="B15" s="68">
        <f>B11*BAB!$E$35</f>
        <v>20.938911564625851</v>
      </c>
      <c r="C15" s="68">
        <f>C11*BAB!$E$35</f>
        <v>14.780408163265305</v>
      </c>
      <c r="D15" s="68">
        <f>D11*BAB!$E$35</f>
        <v>2.9560816326530612</v>
      </c>
      <c r="E15" s="47" t="s">
        <v>165</v>
      </c>
    </row>
    <row r="16" spans="1:5" x14ac:dyDescent="0.25">
      <c r="A16" s="16" t="s">
        <v>174</v>
      </c>
      <c r="B16" s="68">
        <f>B12*BAB!$G$35</f>
        <v>58.904444444444444</v>
      </c>
      <c r="C16" s="68">
        <f>C12*BAB!$G$35</f>
        <v>43.498666666666665</v>
      </c>
      <c r="D16" s="68">
        <f>D12*BAB!$G$35</f>
        <v>77.028888888888886</v>
      </c>
      <c r="E16" s="47" t="s">
        <v>165</v>
      </c>
    </row>
    <row r="17" spans="1:5" ht="4.5" customHeight="1" x14ac:dyDescent="0.25">
      <c r="A17" s="14"/>
      <c r="B17" s="14"/>
      <c r="C17" s="14"/>
      <c r="D17" s="14"/>
      <c r="E17" s="14"/>
    </row>
    <row r="18" spans="1:5" ht="18" customHeight="1" x14ac:dyDescent="0.25">
      <c r="A18" s="15" t="s">
        <v>175</v>
      </c>
      <c r="B18" s="69">
        <f>B11+B12+B15+B16</f>
        <v>229.84335600907028</v>
      </c>
      <c r="C18" s="69">
        <f>C11+C12+C15+C16</f>
        <v>166.27907482993197</v>
      </c>
      <c r="D18" s="69">
        <f>D11+D12+D15+D16</f>
        <v>176.98497052154195</v>
      </c>
      <c r="E18" s="47" t="s">
        <v>165</v>
      </c>
    </row>
    <row r="19" spans="1:5" ht="18" customHeight="1" x14ac:dyDescent="0.25">
      <c r="A19" s="15" t="s">
        <v>176</v>
      </c>
      <c r="B19" s="41">
        <f>B18*B6</f>
        <v>229843.35600907027</v>
      </c>
      <c r="C19" s="41">
        <f>C18*C6</f>
        <v>141337.21360544217</v>
      </c>
      <c r="D19" s="41">
        <f>D18*D6</f>
        <v>70793.988208616778</v>
      </c>
      <c r="E19" s="41">
        <f>SUM(B19:D19)</f>
        <v>441974.55782312923</v>
      </c>
    </row>
    <row r="20" spans="1:5" ht="4.5" customHeight="1" x14ac:dyDescent="0.25">
      <c r="A20" s="14"/>
      <c r="B20" s="14"/>
      <c r="C20" s="14"/>
      <c r="D20" s="14"/>
      <c r="E20" s="14"/>
    </row>
    <row r="21" spans="1:5" ht="15.75" customHeight="1" x14ac:dyDescent="0.25">
      <c r="A21" s="12" t="s">
        <v>177</v>
      </c>
      <c r="B21" s="12"/>
      <c r="C21" s="12"/>
      <c r="D21" s="12"/>
      <c r="E21" s="12"/>
    </row>
    <row r="22" spans="1:5" x14ac:dyDescent="0.25">
      <c r="A22" s="16" t="s">
        <v>11</v>
      </c>
      <c r="B22" s="56">
        <f>B8</f>
        <v>420000</v>
      </c>
      <c r="C22" s="56">
        <f>C8</f>
        <v>246500</v>
      </c>
      <c r="D22" s="56">
        <f>D8</f>
        <v>232000</v>
      </c>
      <c r="E22" s="56">
        <f>E8</f>
        <v>898500</v>
      </c>
    </row>
    <row r="23" spans="1:5" x14ac:dyDescent="0.25">
      <c r="A23" s="16" t="s">
        <v>178</v>
      </c>
      <c r="B23" s="70">
        <f>(B11+B12+B15+B16)*B6</f>
        <v>229843.35600907027</v>
      </c>
      <c r="C23" s="70">
        <f>(C11+C12+C15+C16)*C6</f>
        <v>141337.21360544217</v>
      </c>
      <c r="D23" s="70">
        <f>(D11+D12+D15+D16)*D6</f>
        <v>70793.988208616778</v>
      </c>
      <c r="E23" s="70">
        <f>SUM(B23:D23)</f>
        <v>441974.55782312923</v>
      </c>
    </row>
    <row r="24" spans="1:5" ht="18" customHeight="1" x14ac:dyDescent="0.25">
      <c r="A24" s="15" t="s">
        <v>179</v>
      </c>
      <c r="B24" s="71">
        <f>B22-B23</f>
        <v>190156.64399092973</v>
      </c>
      <c r="C24" s="71">
        <f>C22-C23</f>
        <v>105162.78639455783</v>
      </c>
      <c r="D24" s="71">
        <f>D22-D23</f>
        <v>161206.01179138321</v>
      </c>
      <c r="E24" s="71">
        <f>SUM(B24:D24)</f>
        <v>456525.44217687077</v>
      </c>
    </row>
    <row r="25" spans="1:5" x14ac:dyDescent="0.25">
      <c r="A25" s="16" t="s">
        <v>180</v>
      </c>
      <c r="B25" s="72">
        <f>IFERROR(B24/B22,0)</f>
        <v>0.45275391426411843</v>
      </c>
      <c r="C25" s="72">
        <f>IFERROR(C24/C22,0)</f>
        <v>0.4266238798967863</v>
      </c>
      <c r="D25" s="72">
        <f>IFERROR(D24/D22,0)</f>
        <v>0.69485349910078964</v>
      </c>
      <c r="E25" s="72">
        <f>IFERROR(E24/E22,0)</f>
        <v>0.50809732017459186</v>
      </c>
    </row>
    <row r="26" spans="1:5" ht="4.5" customHeight="1" x14ac:dyDescent="0.25">
      <c r="A26" s="14"/>
      <c r="B26" s="14"/>
      <c r="C26" s="14"/>
      <c r="D26" s="14"/>
      <c r="E26" s="14"/>
    </row>
    <row r="27" spans="1:5" ht="15.75" customHeight="1" x14ac:dyDescent="0.25">
      <c r="A27" s="12" t="s">
        <v>181</v>
      </c>
      <c r="B27" s="12"/>
      <c r="C27" s="12"/>
      <c r="D27" s="12"/>
      <c r="E27" s="12"/>
    </row>
    <row r="28" spans="1:5" x14ac:dyDescent="0.25">
      <c r="A28" s="16" t="s">
        <v>182</v>
      </c>
      <c r="B28" s="73">
        <f>B19*BAB!$I$35</f>
        <v>60375.316799614666</v>
      </c>
      <c r="C28" s="73">
        <f>C19*BAB!$I$35</f>
        <v>37126.498651832386</v>
      </c>
      <c r="D28" s="73">
        <f>D19*BAB!$I$35</f>
        <v>18596.18454855293</v>
      </c>
      <c r="E28" s="73">
        <f>SUM(B28:D28)</f>
        <v>116097.99999999999</v>
      </c>
    </row>
    <row r="29" spans="1:5" x14ac:dyDescent="0.25">
      <c r="A29" s="16" t="s">
        <v>183</v>
      </c>
      <c r="B29" s="73">
        <f>B19*BAB!$K$35</f>
        <v>40189.540154936527</v>
      </c>
      <c r="C29" s="73">
        <f>C19*BAB!$K$35</f>
        <v>24713.690751011309</v>
      </c>
      <c r="D29" s="73">
        <f>D19*BAB!$K$35</f>
        <v>12378.769094052161</v>
      </c>
      <c r="E29" s="73">
        <f>SUM(B29:D29)</f>
        <v>77282</v>
      </c>
    </row>
    <row r="30" spans="1:5" x14ac:dyDescent="0.25">
      <c r="A30" s="16" t="s">
        <v>184</v>
      </c>
      <c r="B30" s="70">
        <f>B28+B29</f>
        <v>100564.85695455119</v>
      </c>
      <c r="C30" s="70">
        <f>C28+C29</f>
        <v>61840.189402843695</v>
      </c>
      <c r="D30" s="70">
        <f>D28+D29</f>
        <v>30974.953642605091</v>
      </c>
      <c r="E30" s="70">
        <f>E28+E29</f>
        <v>193380</v>
      </c>
    </row>
    <row r="31" spans="1:5" ht="4.5" customHeight="1" x14ac:dyDescent="0.25">
      <c r="A31" s="14"/>
      <c r="B31" s="14"/>
      <c r="C31" s="14"/>
      <c r="D31" s="14"/>
      <c r="E31" s="14"/>
    </row>
    <row r="32" spans="1:5" ht="19.5" customHeight="1" x14ac:dyDescent="0.25">
      <c r="A32" s="15" t="s">
        <v>185</v>
      </c>
      <c r="B32" s="71">
        <f>B24-B30</f>
        <v>89591.787036378548</v>
      </c>
      <c r="C32" s="71">
        <f>C24-C30</f>
        <v>43322.596991714134</v>
      </c>
      <c r="D32" s="71">
        <f>D24-D30</f>
        <v>130231.05814877812</v>
      </c>
      <c r="E32" s="71">
        <f>SUM(B32:D32)</f>
        <v>263145.44217687077</v>
      </c>
    </row>
    <row r="33" spans="1:5" x14ac:dyDescent="0.25">
      <c r="A33" s="16" t="s">
        <v>186</v>
      </c>
      <c r="B33" s="72">
        <f>IFERROR(B32/B22,0)</f>
        <v>0.21331377865804416</v>
      </c>
      <c r="C33" s="72">
        <f>IFERROR(C32/C22,0)</f>
        <v>0.17575090057490519</v>
      </c>
      <c r="D33" s="72">
        <f>IFERROR(D32/D22,0)</f>
        <v>0.56134076788266429</v>
      </c>
      <c r="E33" s="72">
        <f>IFERROR(E32/E22,0)</f>
        <v>0.29287194454854842</v>
      </c>
    </row>
    <row r="34" spans="1:5" ht="4.5" customHeight="1" x14ac:dyDescent="0.25">
      <c r="A34" s="14"/>
      <c r="B34" s="14"/>
      <c r="C34" s="14"/>
      <c r="D34" s="14"/>
      <c r="E34" s="14"/>
    </row>
    <row r="35" spans="1:5" ht="15.75" customHeight="1" x14ac:dyDescent="0.25">
      <c r="A35" s="12" t="s">
        <v>187</v>
      </c>
      <c r="B35" s="12"/>
      <c r="C35" s="12"/>
      <c r="D35" s="12"/>
      <c r="E35" s="12"/>
    </row>
    <row r="36" spans="1:5" x14ac:dyDescent="0.25">
      <c r="A36" s="16" t="s">
        <v>188</v>
      </c>
      <c r="B36" s="74">
        <f>B18</f>
        <v>229.84335600907028</v>
      </c>
      <c r="C36" s="74">
        <f>C18</f>
        <v>166.27907482993197</v>
      </c>
      <c r="D36" s="74">
        <f>D18</f>
        <v>176.98497052154195</v>
      </c>
      <c r="E36" s="47" t="s">
        <v>165</v>
      </c>
    </row>
    <row r="37" spans="1:5" x14ac:dyDescent="0.25">
      <c r="A37" s="16" t="s">
        <v>189</v>
      </c>
      <c r="B37" s="74">
        <f>B18*BAB!$I$35</f>
        <v>60.375316799614666</v>
      </c>
      <c r="C37" s="74">
        <f>C18*BAB!$I$35</f>
        <v>43.678233708038107</v>
      </c>
      <c r="D37" s="74">
        <f>D18*BAB!$I$35</f>
        <v>46.490461371382331</v>
      </c>
      <c r="E37" s="47" t="s">
        <v>165</v>
      </c>
    </row>
    <row r="38" spans="1:5" x14ac:dyDescent="0.25">
      <c r="A38" s="16" t="s">
        <v>190</v>
      </c>
      <c r="B38" s="74">
        <f>B18*BAB!$K$35</f>
        <v>40.18954015493653</v>
      </c>
      <c r="C38" s="74">
        <f>C18*BAB!$K$35</f>
        <v>29.074930295307425</v>
      </c>
      <c r="D38" s="74">
        <f>D18*BAB!$K$35</f>
        <v>30.946922735130403</v>
      </c>
      <c r="E38" s="47" t="s">
        <v>165</v>
      </c>
    </row>
    <row r="39" spans="1:5" ht="18" customHeight="1" x14ac:dyDescent="0.25">
      <c r="A39" s="15" t="s">
        <v>191</v>
      </c>
      <c r="B39" s="75">
        <f>B36+B37+B38</f>
        <v>330.40821296362145</v>
      </c>
      <c r="C39" s="75">
        <f>C36+C37+C38</f>
        <v>239.03223883327752</v>
      </c>
      <c r="D39" s="75">
        <f>D36+D37+D38</f>
        <v>254.42235462805471</v>
      </c>
      <c r="E39" s="47" t="s">
        <v>165</v>
      </c>
    </row>
    <row r="40" spans="1:5" x14ac:dyDescent="0.25">
      <c r="A40" s="16" t="s">
        <v>192</v>
      </c>
      <c r="B40" s="74">
        <f>B7</f>
        <v>420</v>
      </c>
      <c r="C40" s="74">
        <f>C7</f>
        <v>290</v>
      </c>
      <c r="D40" s="74">
        <f>D7</f>
        <v>580</v>
      </c>
      <c r="E40" s="47" t="s">
        <v>165</v>
      </c>
    </row>
    <row r="41" spans="1:5" ht="18" customHeight="1" x14ac:dyDescent="0.25">
      <c r="A41" s="15" t="s">
        <v>193</v>
      </c>
      <c r="B41" s="75">
        <f>B40-B39</f>
        <v>89.591787036378548</v>
      </c>
      <c r="C41" s="75">
        <f>C40-C39</f>
        <v>50.967761166722482</v>
      </c>
      <c r="D41" s="75">
        <f>D40-D39</f>
        <v>325.57764537194532</v>
      </c>
      <c r="E41" s="47" t="s">
        <v>165</v>
      </c>
    </row>
    <row r="42" spans="1:5" x14ac:dyDescent="0.25">
      <c r="A42" s="16" t="s">
        <v>194</v>
      </c>
      <c r="B42" s="76">
        <f>IFERROR(B41/B40,0)</f>
        <v>0.21331377865804416</v>
      </c>
      <c r="C42" s="76">
        <f>IFERROR(C41/C40,0)</f>
        <v>0.17575090057490511</v>
      </c>
      <c r="D42" s="76">
        <f>IFERROR(D41/D40,0)</f>
        <v>0.5613407678826644</v>
      </c>
      <c r="E42" s="47" t="s">
        <v>165</v>
      </c>
    </row>
    <row r="43" spans="1:5" ht="6" customHeight="1" x14ac:dyDescent="0.25">
      <c r="A43" s="14"/>
      <c r="B43" s="14"/>
      <c r="C43" s="14"/>
      <c r="D43" s="14"/>
      <c r="E43" s="14"/>
    </row>
    <row r="44" spans="1:5" ht="25.5" customHeight="1" x14ac:dyDescent="0.25">
      <c r="A44" s="82" t="s">
        <v>195</v>
      </c>
      <c r="B44" s="82"/>
      <c r="C44" s="82"/>
      <c r="D44" s="82"/>
      <c r="E44" s="82"/>
    </row>
  </sheetData>
  <mergeCells count="9">
    <mergeCell ref="A21:E21"/>
    <mergeCell ref="A27:E27"/>
    <mergeCell ref="A35:E35"/>
    <mergeCell ref="A44:E44"/>
    <mergeCell ref="A1:E1"/>
    <mergeCell ref="A2:E2"/>
    <mergeCell ref="A4:E4"/>
    <mergeCell ref="A10:E10"/>
    <mergeCell ref="A14:E14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Übersicht</vt:lpstr>
      <vt:lpstr>Kostenartenrechnung</vt:lpstr>
      <vt:lpstr>BAB</vt:lpstr>
      <vt:lpstr>Deckungsbeitrag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2026-06-16T07:22:23Z</dcterms:created>
  <dcterms:modified xsi:type="dcterms:W3CDTF">2026-06-17T06:15:31Z</dcterms:modified>
  <dc:language>en-US</dc:language>
</cp:coreProperties>
</file>