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5A676D5-DBC0-4F1E-9774-0F9B83F5B215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Kellerbuch" sheetId="2" r:id="rId2"/>
    <sheet name="Listen" sheetId="3" r:id="rId3"/>
  </sheets>
  <definedNames>
    <definedName name="_xlnm._FilterDatabase" localSheetId="1" hidden="1">Kellerbuch!$A$4:$S$44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44" i="2" l="1"/>
  <c r="L44" i="2"/>
  <c r="A44" i="2"/>
  <c r="P43" i="2"/>
  <c r="L43" i="2"/>
  <c r="A43" i="2"/>
  <c r="P42" i="2"/>
  <c r="L42" i="2"/>
  <c r="A42" i="2"/>
  <c r="P41" i="2"/>
  <c r="L41" i="2"/>
  <c r="A41" i="2"/>
  <c r="P40" i="2"/>
  <c r="L40" i="2"/>
  <c r="A40" i="2"/>
  <c r="P39" i="2"/>
  <c r="L39" i="2"/>
  <c r="A39" i="2"/>
  <c r="P38" i="2"/>
  <c r="L38" i="2"/>
  <c r="A38" i="2"/>
  <c r="P37" i="2"/>
  <c r="L37" i="2"/>
  <c r="A37" i="2"/>
  <c r="P36" i="2"/>
  <c r="L36" i="2"/>
  <c r="A36" i="2"/>
  <c r="P35" i="2"/>
  <c r="L35" i="2"/>
  <c r="A35" i="2"/>
  <c r="P34" i="2"/>
  <c r="L34" i="2"/>
  <c r="A34" i="2"/>
  <c r="P33" i="2"/>
  <c r="L33" i="2"/>
  <c r="A33" i="2"/>
  <c r="P32" i="2"/>
  <c r="L32" i="2"/>
  <c r="A32" i="2"/>
  <c r="P31" i="2"/>
  <c r="L31" i="2"/>
  <c r="A31" i="2"/>
  <c r="P30" i="2"/>
  <c r="L30" i="2"/>
  <c r="A30" i="2"/>
  <c r="P29" i="2"/>
  <c r="L29" i="2"/>
  <c r="A29" i="2"/>
  <c r="P28" i="2"/>
  <c r="L28" i="2"/>
  <c r="A28" i="2"/>
  <c r="P27" i="2"/>
  <c r="L27" i="2"/>
  <c r="A27" i="2"/>
  <c r="P26" i="2"/>
  <c r="L26" i="2"/>
  <c r="A26" i="2"/>
  <c r="P25" i="2"/>
  <c r="L25" i="2"/>
  <c r="A25" i="2"/>
  <c r="P24" i="2"/>
  <c r="L24" i="2"/>
  <c r="A24" i="2"/>
  <c r="P23" i="2"/>
  <c r="L23" i="2"/>
  <c r="A23" i="2"/>
  <c r="P22" i="2"/>
  <c r="L22" i="2"/>
  <c r="A22" i="2"/>
  <c r="P21" i="2"/>
  <c r="L21" i="2"/>
  <c r="A21" i="2"/>
  <c r="P20" i="2"/>
  <c r="L20" i="2"/>
  <c r="A20" i="2"/>
  <c r="P19" i="2"/>
  <c r="L19" i="2"/>
  <c r="A19" i="2"/>
  <c r="P18" i="2"/>
  <c r="L18" i="2"/>
  <c r="A18" i="2"/>
  <c r="P17" i="2"/>
  <c r="L17" i="2"/>
  <c r="A17" i="2"/>
  <c r="P16" i="2"/>
  <c r="L16" i="2"/>
  <c r="A16" i="2"/>
  <c r="P15" i="2"/>
  <c r="L15" i="2"/>
  <c r="A15" i="2"/>
  <c r="P14" i="2"/>
  <c r="L14" i="2"/>
  <c r="A14" i="2"/>
  <c r="P13" i="2"/>
  <c r="L13" i="2"/>
  <c r="A13" i="2"/>
  <c r="P12" i="2"/>
  <c r="L12" i="2"/>
  <c r="A12" i="2"/>
  <c r="P11" i="2"/>
  <c r="H12" i="1" s="1"/>
  <c r="L11" i="2"/>
  <c r="A11" i="2"/>
  <c r="P10" i="2"/>
  <c r="L10" i="2"/>
  <c r="A10" i="2"/>
  <c r="P9" i="2"/>
  <c r="L9" i="2"/>
  <c r="A9" i="2"/>
  <c r="P8" i="2"/>
  <c r="L8" i="2"/>
  <c r="D14" i="1" s="1"/>
  <c r="A8" i="2"/>
  <c r="P7" i="2"/>
  <c r="L7" i="2"/>
  <c r="A7" i="2"/>
  <c r="P6" i="2"/>
  <c r="L6" i="2"/>
  <c r="D11" i="1" s="1"/>
  <c r="D17" i="1" s="1"/>
  <c r="A6" i="2"/>
  <c r="P5" i="2"/>
  <c r="H11" i="1" s="1"/>
  <c r="L5" i="2"/>
  <c r="H21" i="1" s="1"/>
  <c r="A5" i="2"/>
  <c r="H19" i="1"/>
  <c r="D16" i="1"/>
  <c r="C16" i="1"/>
  <c r="D15" i="1"/>
  <c r="C15" i="1"/>
  <c r="C14" i="1"/>
  <c r="D13" i="1"/>
  <c r="C13" i="1"/>
  <c r="D12" i="1"/>
  <c r="C12" i="1"/>
  <c r="C11" i="1"/>
  <c r="C17" i="1" s="1"/>
  <c r="C7" i="1"/>
  <c r="H20" i="1" s="1"/>
  <c r="B7" i="1"/>
  <c r="H13" i="1" l="1"/>
  <c r="H15" i="1"/>
  <c r="H17" i="1"/>
  <c r="H18" i="1"/>
  <c r="H14" i="1"/>
  <c r="D7" i="1"/>
  <c r="E7" i="1" s="1"/>
</calcChain>
</file>

<file path=xl/sharedStrings.xml><?xml version="1.0" encoding="utf-8"?>
<sst xmlns="http://schemas.openxmlformats.org/spreadsheetml/2006/main" count="256" uniqueCount="156">
  <si>
    <t>Kellerbuch – Weinkeller-Übersicht</t>
  </si>
  <si>
    <t>Automatische Auswertung des Bestands · alle Werte aktualisieren sich aus dem Blatt „Kellerbuch“</t>
  </si>
  <si>
    <t>Keller / Inhaber:</t>
  </si>
  <si>
    <t>Privatkeller M. Vogt</t>
  </si>
  <si>
    <t>Inventurdatum:</t>
  </si>
  <si>
    <t>Stichjahr (Trinkreife):</t>
  </si>
  <si>
    <t>Standort:</t>
  </si>
  <si>
    <t>Kellerraum, 12 °C</t>
  </si>
  <si>
    <t>Positionen</t>
  </si>
  <si>
    <t>Flaschen gesamt</t>
  </si>
  <si>
    <t>Gesamtwert</t>
  </si>
  <si>
    <t>Ø Preis/Fl.</t>
  </si>
  <si>
    <t>Bestand nach Weinart</t>
  </si>
  <si>
    <t>Trinkreife-Status</t>
  </si>
  <si>
    <t>Weinart</t>
  </si>
  <si>
    <t>Flaschen</t>
  </si>
  <si>
    <t>Wert (€)</t>
  </si>
  <si>
    <t>Status</t>
  </si>
  <si>
    <t>Rotwein</t>
  </si>
  <si>
    <t>Trinkreif</t>
  </si>
  <si>
    <t>Weißwein</t>
  </si>
  <si>
    <t>Bald trinken</t>
  </si>
  <si>
    <t>Roséwein</t>
  </si>
  <si>
    <t>Noch lagern</t>
  </si>
  <si>
    <t>Schaumwein</t>
  </si>
  <si>
    <t>Überfällig</t>
  </si>
  <si>
    <t>Süßwein</t>
  </si>
  <si>
    <t>Ausgetrunken</t>
  </si>
  <si>
    <t>Likörwein</t>
  </si>
  <si>
    <t>Gesamt</t>
  </si>
  <si>
    <t>Ältester Jahrgang</t>
  </si>
  <si>
    <t>Jüngster Jahrgang</t>
  </si>
  <si>
    <t>Ø Bewertung</t>
  </si>
  <si>
    <t>Höchster Positionswert</t>
  </si>
  <si>
    <t>Wertvollste Position</t>
  </si>
  <si>
    <t>So funktioniert's</t>
  </si>
  <si>
    <t>1.  Bestand im Blatt „Kellerbuch“ erfassen – je Wein eine Zeile. Pflichtfeld ist der Weinname.</t>
  </si>
  <si>
    <t>2.  Weinart, Flaschengröße, Lagerort, Region, Bewertung und Händler über Klapplisten wählen (Quelle: Blatt „Listen“).</t>
  </si>
  <si>
    <t>3.  Gesamtwert und Status (Trinkreif / Noch lagern / Bald trinken / Überfällig) berechnen sich automatisch.</t>
  </si>
  <si>
    <t>4.  Das Stichjahr oben (gelb) steuert die Trinkreife-Bewertung – Standard 2026, jederzeit änderbar.</t>
  </si>
  <si>
    <t>5.  Alle Kennzahlen und Diagramme dieser Übersicht aktualisieren sich beim Erfassen automatisch.</t>
  </si>
  <si>
    <t>Hinweis: Sämtliche Weine, Erzeuger und Händler sind frei erfundene Beispiele – einfach überschreiben.</t>
  </si>
  <si>
    <t>Kellerbuch – Weinbestand</t>
  </si>
  <si>
    <t>Bestandsführung des Weinkellers · Klapplisten und Status werden automatisch unterstützt · Filter über die Kopfzeile · Stand 2026</t>
  </si>
  <si>
    <t>Nr.</t>
  </si>
  <si>
    <t>Weinname</t>
  </si>
  <si>
    <t>Weingut / Erzeuger</t>
  </si>
  <si>
    <t>Rebsorte</t>
  </si>
  <si>
    <t>Region / Herkunft</t>
  </si>
  <si>
    <t>Jahrgang</t>
  </si>
  <si>
    <t>Lagerort</t>
  </si>
  <si>
    <t>Anzahl</t>
  </si>
  <si>
    <t>Flaschengröße</t>
  </si>
  <si>
    <t>EK-Preis/Fl.</t>
  </si>
  <si>
    <t>Kaufdatum</t>
  </si>
  <si>
    <t>Trinkfenster von</t>
  </si>
  <si>
    <t>Trinkfenster bis</t>
  </si>
  <si>
    <t>Bewertung</t>
  </si>
  <si>
    <t>Händler / Lieferant</t>
  </si>
  <si>
    <t>Bemerkung</t>
  </si>
  <si>
    <t>Riesling Kabinett trocken</t>
  </si>
  <si>
    <t>Weingut Sonnenhang</t>
  </si>
  <si>
    <t>Riesling</t>
  </si>
  <si>
    <t>Mosel</t>
  </si>
  <si>
    <t>Regal A-1</t>
  </si>
  <si>
    <t>0,75 l</t>
  </si>
  <si>
    <t>Weinhandel Krämer</t>
  </si>
  <si>
    <t>Mineralisch, lebendige Säure</t>
  </si>
  <si>
    <t>Spätburgunder Reserve</t>
  </si>
  <si>
    <t>Weingut Drei Eichen</t>
  </si>
  <si>
    <t>Spätburgunder</t>
  </si>
  <si>
    <t>Baden</t>
  </si>
  <si>
    <t>Regal B-3</t>
  </si>
  <si>
    <t>Direktbezug Weingut</t>
  </si>
  <si>
    <t>Noch Lagerpotenzial</t>
  </si>
  <si>
    <t>Grauburgunder</t>
  </si>
  <si>
    <t>Weingut Lindenhof</t>
  </si>
  <si>
    <t>Pfalz</t>
  </si>
  <si>
    <t>Regal A-2</t>
  </si>
  <si>
    <t>Supermarkt</t>
  </si>
  <si>
    <t>Unkomplizierter Alltagswein</t>
  </si>
  <si>
    <t>Crémant Brut</t>
  </si>
  <si>
    <t>Chardonnay</t>
  </si>
  <si>
    <t>Rheinhessen</t>
  </si>
  <si>
    <t>Kühlfach</t>
  </si>
  <si>
    <t>Für besondere Anlässe</t>
  </si>
  <si>
    <t>Bordeaux Rouge</t>
  </si>
  <si>
    <t>Château Belrive</t>
  </si>
  <si>
    <t>Merlot/Cabernet</t>
  </si>
  <si>
    <t>Bordeaux</t>
  </si>
  <si>
    <t>Regal C-1</t>
  </si>
  <si>
    <t>Online-Händler Vinothek24</t>
  </si>
  <si>
    <t>Vor Genuss dekantieren</t>
  </si>
  <si>
    <t>Chianti Classico</t>
  </si>
  <si>
    <t>Cantina Valverde</t>
  </si>
  <si>
    <t>Sangiovese</t>
  </si>
  <si>
    <t>Toscana</t>
  </si>
  <si>
    <t>Regal C-2</t>
  </si>
  <si>
    <t>Import Bella Vita</t>
  </si>
  <si>
    <t>Rioja Reserva</t>
  </si>
  <si>
    <t>Bodega Río Sereno</t>
  </si>
  <si>
    <t>Tempranillo</t>
  </si>
  <si>
    <t>Rioja</t>
  </si>
  <si>
    <t>Regal C-3</t>
  </si>
  <si>
    <t>Sauvignon Blanc</t>
  </si>
  <si>
    <t>Regal A-3</t>
  </si>
  <si>
    <t>Jung trinken</t>
  </si>
  <si>
    <t>Rosé trocken</t>
  </si>
  <si>
    <t>Regal A-4</t>
  </si>
  <si>
    <t>Frischer Sommerwein</t>
  </si>
  <si>
    <t>Beerenauslese</t>
  </si>
  <si>
    <t>Tresorfach</t>
  </si>
  <si>
    <t>0,375 l</t>
  </si>
  <si>
    <t>Edelsüße Rarität</t>
  </si>
  <si>
    <t>Grüner Veltliner</t>
  </si>
  <si>
    <t>Weingut Donaublick</t>
  </si>
  <si>
    <t>Wachau</t>
  </si>
  <si>
    <t>Regal A-5</t>
  </si>
  <si>
    <t>Barolo</t>
  </si>
  <si>
    <t>Nebbiolo</t>
  </si>
  <si>
    <t>Piemont</t>
  </si>
  <si>
    <t>Regal C-4</t>
  </si>
  <si>
    <t>Sehr lagerfähig</t>
  </si>
  <si>
    <t>Champagner Brut</t>
  </si>
  <si>
    <t>Maison Clairval</t>
  </si>
  <si>
    <t>Pinot Noir/Chardonnay</t>
  </si>
  <si>
    <t>Champagne</t>
  </si>
  <si>
    <t>Festtage</t>
  </si>
  <si>
    <t>Dornfelder halbtrocken</t>
  </si>
  <si>
    <t>Dornfelder</t>
  </si>
  <si>
    <t>Regal B-1</t>
  </si>
  <si>
    <t>Bald austrinken</t>
  </si>
  <si>
    <t>Silvaner trocken</t>
  </si>
  <si>
    <t>Silvaner</t>
  </si>
  <si>
    <t>Franken</t>
  </si>
  <si>
    <t>Regal A-6</t>
  </si>
  <si>
    <t>Auswahllisten  ·  hier Optionen für die Klapplisten pflegen</t>
  </si>
  <si>
    <t>Region</t>
  </si>
  <si>
    <t>Händler</t>
  </si>
  <si>
    <t>0,5 l</t>
  </si>
  <si>
    <t>Rheingau</t>
  </si>
  <si>
    <t>1,0 l</t>
  </si>
  <si>
    <t>1,5 l (Magnum)</t>
  </si>
  <si>
    <t>3,0 l (Doppelmagnum)</t>
  </si>
  <si>
    <t>Fachhändler</t>
  </si>
  <si>
    <t>Dessertwein</t>
  </si>
  <si>
    <t>Württemberg</t>
  </si>
  <si>
    <t>Regal B-2</t>
  </si>
  <si>
    <t>Nahe</t>
  </si>
  <si>
    <t>Ahr</t>
  </si>
  <si>
    <t>Burgenland</t>
  </si>
  <si>
    <t>Burgund</t>
  </si>
  <si>
    <t>Rhône</t>
  </si>
  <si>
    <t>Hinweis: Diese Listen speisen die Klapplisten im Blatt „Kellerbuch“. Neue Einträge einfach unten anfügen – bei längeren Listen ggf. den Bezug der Datenüberprüfung erweitern.</t>
  </si>
  <si>
    <t>Ribera del Duero</t>
  </si>
  <si>
    <t>Douro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</si>
</sst>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&quot; €&quot;"/>
    <numFmt numFmtId="166" formatCode="0.0"/>
  </numFmts>
  <fonts count="22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5"/>
      <color rgb="FFB68D40"/>
      <name val="Arial"/>
      <charset val="1"/>
    </font>
    <font>
      <b/>
      <sz val="15"/>
      <color rgb="FF8C2A3A"/>
      <name val="Arial"/>
      <charset val="1"/>
    </font>
    <font>
      <b/>
      <sz val="15"/>
      <color rgb="FF6E1423"/>
      <name val="Arial"/>
      <charset val="1"/>
    </font>
    <font>
      <b/>
      <sz val="15"/>
      <color rgb="FF44303A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6100"/>
      <name val="Arial"/>
      <charset val="1"/>
    </font>
    <font>
      <b/>
      <sz val="10"/>
      <color rgb="FF9C6500"/>
      <name val="Arial"/>
      <charset val="1"/>
    </font>
    <font>
      <b/>
      <sz val="10"/>
      <color rgb="FF1F4E78"/>
      <name val="Arial"/>
      <charset val="1"/>
    </font>
    <font>
      <b/>
      <sz val="10"/>
      <color rgb="FF9C0006"/>
      <name val="Arial"/>
      <charset val="1"/>
    </font>
    <font>
      <b/>
      <sz val="10"/>
      <color rgb="FF595959"/>
      <name val="Arial"/>
      <charset val="1"/>
    </font>
    <font>
      <b/>
      <sz val="10"/>
      <color rgb="FF6E1423"/>
      <name val="Arial"/>
      <charset val="1"/>
    </font>
    <font>
      <sz val="9"/>
      <color rgb="FF000000"/>
      <name val="Arial"/>
      <charset val="1"/>
    </font>
    <font>
      <i/>
      <sz val="9"/>
      <color rgb="FF000000"/>
      <name val="Arial"/>
      <charset val="1"/>
    </font>
    <font>
      <b/>
      <sz val="12"/>
      <color rgb="FFFFFFFF"/>
      <name val="Arial"/>
      <charset val="1"/>
    </font>
    <font>
      <i/>
      <sz val="9"/>
      <color rgb="FF595959"/>
      <name val="Arial"/>
      <charset val="1"/>
    </font>
  </fonts>
  <fills count="15">
    <fill>
      <patternFill patternType="none"/>
    </fill>
    <fill>
      <patternFill patternType="gray125"/>
    </fill>
    <fill>
      <patternFill patternType="solid">
        <fgColor rgb="FF6E1423"/>
        <bgColor rgb="FF8C2A3A"/>
      </patternFill>
    </fill>
    <fill>
      <patternFill patternType="solid">
        <fgColor rgb="FF8C2A3A"/>
        <bgColor rgb="FF993366"/>
      </patternFill>
    </fill>
    <fill>
      <patternFill patternType="solid">
        <fgColor rgb="FF44303A"/>
        <bgColor rgb="FF333300"/>
      </patternFill>
    </fill>
    <fill>
      <patternFill patternType="solid">
        <fgColor rgb="FFFFF2CC"/>
        <bgColor rgb="FFF4ECEE"/>
      </patternFill>
    </fill>
    <fill>
      <patternFill patternType="solid">
        <fgColor rgb="FFB68D40"/>
        <bgColor rgb="FF9A7A82"/>
      </patternFill>
    </fill>
    <fill>
      <patternFill patternType="solid">
        <fgColor rgb="FFEAE0E3"/>
        <bgColor rgb="FFD9D9D9"/>
      </patternFill>
    </fill>
    <fill>
      <patternFill patternType="solid">
        <fgColor rgb="FFFFFFFF"/>
        <bgColor rgb="FFF9F9F9"/>
      </patternFill>
    </fill>
    <fill>
      <patternFill patternType="solid">
        <fgColor rgb="FFC6EFCE"/>
        <bgColor rgb="FFDDEBF7"/>
      </patternFill>
    </fill>
    <fill>
      <patternFill patternType="solid">
        <fgColor rgb="FFF4ECEE"/>
        <bgColor rgb="FFF9F9F9"/>
      </patternFill>
    </fill>
    <fill>
      <patternFill patternType="solid">
        <fgColor rgb="FFFFEB9C"/>
        <bgColor rgb="FFFFF2CC"/>
      </patternFill>
    </fill>
    <fill>
      <patternFill patternType="solid">
        <fgColor rgb="FFDDEBF7"/>
        <bgColor rgb="FFEAE0E3"/>
      </patternFill>
    </fill>
    <fill>
      <patternFill patternType="solid">
        <fgColor rgb="FFFFC7CE"/>
        <bgColor rgb="FFEAE0E3"/>
      </patternFill>
    </fill>
    <fill>
      <patternFill patternType="solid">
        <fgColor rgb="FFD9D9D9"/>
        <bgColor rgb="FFEAE0E3"/>
      </patternFill>
    </fill>
  </fills>
  <borders count="4">
    <border>
      <left/>
      <right/>
      <top/>
      <bottom/>
      <diagonal/>
    </border>
    <border>
      <left style="thin">
        <color rgb="FFC9B7BC"/>
      </left>
      <right style="thin">
        <color rgb="FFC9B7BC"/>
      </right>
      <top style="thin">
        <color rgb="FFC9B7BC"/>
      </top>
      <bottom style="thin">
        <color rgb="FFC9B7BC"/>
      </bottom>
      <diagonal/>
    </border>
    <border>
      <left style="medium">
        <color rgb="FF9A7A82"/>
      </left>
      <right style="medium">
        <color rgb="FF9A7A82"/>
      </right>
      <top style="medium">
        <color rgb="FF9A7A82"/>
      </top>
      <bottom style="medium">
        <color rgb="FF9A7A82"/>
      </bottom>
      <diagonal/>
    </border>
    <border>
      <left style="thin">
        <color rgb="FFC9B7BC"/>
      </left>
      <right/>
      <top style="thin">
        <color rgb="FFC9B7BC"/>
      </top>
      <bottom style="thin">
        <color rgb="FFC9B7BC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1" fillId="0" borderId="0" xfId="0" applyFont="1" applyAlignment="1">
      <alignment vertical="top" wrapText="1"/>
    </xf>
    <xf numFmtId="0" fontId="20" fillId="2" borderId="0" xfId="0" applyFont="1" applyFill="1" applyAlignment="1">
      <alignment horizontal="left" vertical="center" indent="1"/>
    </xf>
    <xf numFmtId="0" fontId="19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0" fillId="4" borderId="0" xfId="0" applyFont="1" applyFill="1" applyAlignment="1">
      <alignment horizontal="left" vertical="center" indent="1"/>
    </xf>
    <xf numFmtId="0" fontId="17" fillId="0" borderId="3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inden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1" fontId="4" fillId="5" borderId="1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6" fillId="7" borderId="2" xfId="0" applyNumberFormat="1" applyFont="1" applyFill="1" applyBorder="1" applyAlignment="1">
      <alignment horizontal="center" vertical="center"/>
    </xf>
    <xf numFmtId="1" fontId="7" fillId="7" borderId="2" xfId="0" applyNumberFormat="1" applyFont="1" applyFill="1" applyBorder="1" applyAlignment="1">
      <alignment horizontal="center" vertical="center"/>
    </xf>
    <xf numFmtId="165" fontId="8" fillId="7" borderId="2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indent="1"/>
    </xf>
    <xf numFmtId="1" fontId="11" fillId="8" borderId="1" xfId="0" applyNumberFormat="1" applyFont="1" applyFill="1" applyBorder="1" applyAlignment="1">
      <alignment horizontal="center" vertical="center"/>
    </xf>
    <xf numFmtId="165" fontId="11" fillId="8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center" indent="1"/>
    </xf>
    <xf numFmtId="1" fontId="11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 indent="1"/>
    </xf>
    <xf numFmtId="1" fontId="11" fillId="10" borderId="1" xfId="0" applyNumberFormat="1" applyFont="1" applyFill="1" applyBorder="1" applyAlignment="1">
      <alignment horizontal="center" vertical="center"/>
    </xf>
    <xf numFmtId="165" fontId="11" fillId="10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left" vertical="center" indent="1"/>
    </xf>
    <xf numFmtId="0" fontId="14" fillId="12" borderId="1" xfId="0" applyFont="1" applyFill="1" applyBorder="1" applyAlignment="1">
      <alignment horizontal="left" vertical="center" indent="1"/>
    </xf>
    <xf numFmtId="0" fontId="15" fillId="13" borderId="1" xfId="0" applyFont="1" applyFill="1" applyBorder="1" applyAlignment="1">
      <alignment horizontal="left" vertical="center" indent="1"/>
    </xf>
    <xf numFmtId="0" fontId="16" fillId="14" borderId="1" xfId="0" applyFont="1" applyFill="1" applyBorder="1" applyAlignment="1">
      <alignment horizontal="left" vertical="center" indent="1"/>
    </xf>
    <xf numFmtId="0" fontId="3" fillId="6" borderId="2" xfId="0" applyFont="1" applyFill="1" applyBorder="1" applyAlignment="1">
      <alignment horizontal="left" vertical="center" indent="1"/>
    </xf>
    <xf numFmtId="1" fontId="3" fillId="6" borderId="2" xfId="0" applyNumberFormat="1" applyFont="1" applyFill="1" applyBorder="1" applyAlignment="1">
      <alignment horizontal="center" vertical="center"/>
    </xf>
    <xf numFmtId="165" fontId="3" fillId="6" borderId="2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indent="1"/>
    </xf>
    <xf numFmtId="1" fontId="17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 indent="1"/>
    </xf>
    <xf numFmtId="0" fontId="11" fillId="8" borderId="1" xfId="0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 wrapText="1" indent="1"/>
    </xf>
    <xf numFmtId="0" fontId="11" fillId="10" borderId="1" xfId="0" applyFont="1" applyFill="1" applyBorder="1" applyAlignment="1">
      <alignment horizontal="center" vertical="center" wrapText="1"/>
    </xf>
    <xf numFmtId="1" fontId="11" fillId="10" borderId="1" xfId="0" applyNumberFormat="1" applyFont="1" applyFill="1" applyBorder="1" applyAlignment="1">
      <alignment horizontal="center" vertical="center" wrapText="1"/>
    </xf>
    <xf numFmtId="165" fontId="11" fillId="10" borderId="1" xfId="0" applyNumberFormat="1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6">
    <dxf>
      <font>
        <b/>
        <sz val="10"/>
        <color rgb="FF595959"/>
        <name val="Arial"/>
        <charset val="1"/>
      </font>
      <fill>
        <patternFill>
          <bgColor rgb="FFD9D9D9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1F4E78"/>
        <name val="Arial"/>
        <charset val="1"/>
      </font>
      <fill>
        <patternFill>
          <bgColor rgb="FFDDEBF7"/>
        </patternFill>
      </fill>
    </dxf>
    <dxf>
      <font>
        <b/>
        <sz val="10"/>
        <color rgb="FF9C6500"/>
        <name val="Arial"/>
        <charset val="1"/>
      </font>
      <fill>
        <patternFill>
          <bgColor rgb="FFFFEB9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9B7BC"/>
      <rgbColor rgb="FF878787"/>
      <rgbColor rgb="FF9999FF"/>
      <rgbColor rgb="FF8C2A3A"/>
      <rgbColor rgb="FFFFF2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6E1423"/>
      <rgbColor rgb="FF008080"/>
      <rgbColor rgb="FF0000FF"/>
      <rgbColor rgb="FF00CCFF"/>
      <rgbColor rgb="FFF9F9F9"/>
      <rgbColor rgb="FFC6EFCE"/>
      <rgbColor rgb="FFFFEB9C"/>
      <rgbColor rgb="FFEAE0E3"/>
      <rgbColor rgb="FFF4ECEE"/>
      <rgbColor rgb="FFCC99FF"/>
      <rgbColor rgb="FFFFC7CE"/>
      <rgbColor rgb="FF4F81BD"/>
      <rgbColor rgb="FF33CCCC"/>
      <rgbColor rgb="FF99CC00"/>
      <rgbColor rgb="FFFFCC00"/>
      <rgbColor rgb="FFB68D40"/>
      <rgbColor rgb="FFFF6600"/>
      <rgbColor rgb="FF595959"/>
      <rgbColor rgb="FF9A7A82"/>
      <rgbColor rgb="FF003366"/>
      <rgbColor rgb="FF339966"/>
      <rgbColor rgb="FF003300"/>
      <rgbColor rgb="FF333300"/>
      <rgbColor rgb="FF993300"/>
      <rgbColor rgb="FF993366"/>
      <rgbColor rgb="FF1F4E78"/>
      <rgbColor rgb="FF4430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Flaschen je Weinart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Übersicht!$B$11:$B$16</c:f>
              <c:strCache>
                <c:ptCount val="6"/>
                <c:pt idx="0">
                  <c:v>Rotwein</c:v>
                </c:pt>
                <c:pt idx="1">
                  <c:v>Weißwein</c:v>
                </c:pt>
                <c:pt idx="2">
                  <c:v>Roséwein</c:v>
                </c:pt>
                <c:pt idx="3">
                  <c:v>Schaumwein</c:v>
                </c:pt>
                <c:pt idx="4">
                  <c:v>Süßwein</c:v>
                </c:pt>
                <c:pt idx="5">
                  <c:v>Likörwein</c:v>
                </c:pt>
              </c:strCache>
            </c:strRef>
          </c:cat>
          <c:val>
            <c:numRef>
              <c:f>Übersicht!$C$11:$C$16</c:f>
              <c:numCache>
                <c:formatCode>0</c:formatCode>
                <c:ptCount val="6"/>
                <c:pt idx="0">
                  <c:v>33</c:v>
                </c:pt>
                <c:pt idx="1">
                  <c:v>43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4-4D0F-8C45-1DE34F10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292"/>
        <c:axId val="70890441"/>
      </c:barChart>
      <c:catAx>
        <c:axId val="7162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0890441"/>
        <c:crosses val="autoZero"/>
        <c:auto val="1"/>
        <c:lblAlgn val="ctr"/>
        <c:lblOffset val="100"/>
        <c:noMultiLvlLbl val="0"/>
      </c:catAx>
      <c:valAx>
        <c:axId val="7089044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1629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Wert je Weinart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Übersicht!$B$11:$B$16</c:f>
              <c:strCache>
                <c:ptCount val="6"/>
                <c:pt idx="0">
                  <c:v>Rotwein</c:v>
                </c:pt>
                <c:pt idx="1">
                  <c:v>Weißwein</c:v>
                </c:pt>
                <c:pt idx="2">
                  <c:v>Roséwein</c:v>
                </c:pt>
                <c:pt idx="3">
                  <c:v>Schaumwein</c:v>
                </c:pt>
                <c:pt idx="4">
                  <c:v>Süßwein</c:v>
                </c:pt>
                <c:pt idx="5">
                  <c:v>Likörwein</c:v>
                </c:pt>
              </c:strCache>
            </c:strRef>
          </c:cat>
          <c:val>
            <c:numRef>
              <c:f>Übersicht!$D$11:$D$16</c:f>
              <c:numCache>
                <c:formatCode>#,##0.00" €"</c:formatCode>
                <c:ptCount val="6"/>
                <c:pt idx="0">
                  <c:v>711</c:v>
                </c:pt>
                <c:pt idx="1">
                  <c:v>489.5</c:v>
                </c:pt>
                <c:pt idx="2">
                  <c:v>53.400000000000006</c:v>
                </c:pt>
                <c:pt idx="3">
                  <c:v>160</c:v>
                </c:pt>
                <c:pt idx="4">
                  <c:v>78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9-4F10-8098-2D99E6BF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2498"/>
        <c:axId val="35751977"/>
      </c:barChart>
      <c:catAx>
        <c:axId val="1006249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5751977"/>
        <c:crosses val="autoZero"/>
        <c:auto val="1"/>
        <c:lblAlgn val="ctr"/>
        <c:lblOffset val="100"/>
        <c:noMultiLvlLbl val="0"/>
      </c:catAx>
      <c:valAx>
        <c:axId val="35751977"/>
        <c:scaling>
          <c:orientation val="minMax"/>
        </c:scaling>
        <c:delete val="0"/>
        <c:axPos val="l"/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006249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4</xdr:col>
      <xdr:colOff>686160</xdr:colOff>
      <xdr:row>36</xdr:row>
      <xdr:rowOff>115200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23</xdr:row>
      <xdr:rowOff>0</xdr:rowOff>
    </xdr:from>
    <xdr:to>
      <xdr:col>11</xdr:col>
      <xdr:colOff>51480</xdr:colOff>
      <xdr:row>36</xdr:row>
      <xdr:rowOff>115200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showGridLines="0" tabSelected="1" zoomScaleNormal="100" workbookViewId="0">
      <selection activeCell="N22" sqref="N22"/>
    </sheetView>
  </sheetViews>
  <sheetFormatPr baseColWidth="10" defaultColWidth="8.7109375" defaultRowHeight="15" x14ac:dyDescent="0.25"/>
  <cols>
    <col min="1" max="1" width="2" customWidth="1"/>
    <col min="2" max="2" width="17" customWidth="1"/>
    <col min="3" max="5" width="16" customWidth="1"/>
    <col min="6" max="6" width="2" customWidth="1"/>
    <col min="7" max="7" width="18" customWidth="1"/>
    <col min="8" max="9" width="13" customWidth="1"/>
    <col min="10" max="10" width="3" customWidth="1"/>
    <col min="11" max="14" width="11" customWidth="1"/>
  </cols>
  <sheetData>
    <row r="1" spans="2:9" ht="30" customHeight="1" x14ac:dyDescent="0.25">
      <c r="B1" s="11" t="s">
        <v>0</v>
      </c>
      <c r="C1" s="11"/>
      <c r="D1" s="11"/>
      <c r="E1" s="11"/>
      <c r="F1" s="11"/>
      <c r="G1" s="11"/>
      <c r="H1" s="11"/>
      <c r="I1" s="11"/>
    </row>
    <row r="2" spans="2:9" x14ac:dyDescent="0.25">
      <c r="B2" s="10" t="s">
        <v>1</v>
      </c>
      <c r="C2" s="10"/>
      <c r="D2" s="10"/>
      <c r="E2" s="10"/>
      <c r="F2" s="10"/>
      <c r="G2" s="10"/>
      <c r="H2" s="10"/>
      <c r="I2" s="10"/>
    </row>
    <row r="3" spans="2:9" ht="15.75" customHeight="1" x14ac:dyDescent="0.25">
      <c r="B3" s="12" t="s">
        <v>2</v>
      </c>
      <c r="C3" s="9" t="s">
        <v>3</v>
      </c>
      <c r="D3" s="9"/>
      <c r="E3" s="9"/>
      <c r="G3" s="12" t="s">
        <v>4</v>
      </c>
      <c r="H3" s="8">
        <v>46054</v>
      </c>
      <c r="I3" s="8"/>
    </row>
    <row r="4" spans="2:9" ht="15.75" customHeight="1" x14ac:dyDescent="0.25">
      <c r="B4" s="12" t="s">
        <v>5</v>
      </c>
      <c r="C4" s="13">
        <v>2026</v>
      </c>
      <c r="G4" s="12" t="s">
        <v>6</v>
      </c>
      <c r="H4" s="9" t="s">
        <v>7</v>
      </c>
      <c r="I4" s="9"/>
    </row>
    <row r="6" spans="2:9" ht="18" customHeight="1" x14ac:dyDescent="0.25">
      <c r="B6" s="14" t="s">
        <v>8</v>
      </c>
      <c r="C6" s="15" t="s">
        <v>9</v>
      </c>
      <c r="D6" s="16" t="s">
        <v>10</v>
      </c>
      <c r="E6" s="17" t="s">
        <v>11</v>
      </c>
    </row>
    <row r="7" spans="2:9" ht="30" customHeight="1" x14ac:dyDescent="0.25">
      <c r="B7" s="18">
        <f>COUNTA(Kellerbuch!$B$5:$B$44)</f>
        <v>15</v>
      </c>
      <c r="C7" s="19">
        <f>SUM(Kellerbuch!$I$5:$I$44)</f>
        <v>90</v>
      </c>
      <c r="D7" s="20">
        <f>SUM(Kellerbuch!$L$5:$L$44)</f>
        <v>1491.9</v>
      </c>
      <c r="E7" s="21">
        <f>IF(C7=0,0,D7/C7)</f>
        <v>16.576666666666668</v>
      </c>
    </row>
    <row r="9" spans="2:9" x14ac:dyDescent="0.25">
      <c r="B9" s="7" t="s">
        <v>12</v>
      </c>
      <c r="C9" s="7"/>
      <c r="D9" s="7"/>
      <c r="G9" s="7" t="s">
        <v>13</v>
      </c>
      <c r="H9" s="7"/>
    </row>
    <row r="10" spans="2:9" x14ac:dyDescent="0.25">
      <c r="B10" s="22" t="s">
        <v>14</v>
      </c>
      <c r="C10" s="22" t="s">
        <v>15</v>
      </c>
      <c r="D10" s="22" t="s">
        <v>16</v>
      </c>
      <c r="G10" s="22" t="s">
        <v>17</v>
      </c>
      <c r="H10" s="22" t="s">
        <v>15</v>
      </c>
    </row>
    <row r="11" spans="2:9" x14ac:dyDescent="0.25">
      <c r="B11" s="23" t="s">
        <v>18</v>
      </c>
      <c r="C11" s="24">
        <f>SUMIF(Kellerbuch!$D$5:$D$44,$B11,Kellerbuch!$I$5:$I$44)</f>
        <v>33</v>
      </c>
      <c r="D11" s="25">
        <f>SUMIF(Kellerbuch!$D$5:$D$44,$B11,Kellerbuch!$L$5:$L$44)</f>
        <v>711</v>
      </c>
      <c r="G11" s="26" t="s">
        <v>19</v>
      </c>
      <c r="H11" s="27">
        <f>SUMIF(Kellerbuch!$P$5:$P$44,$G11,Kellerbuch!$I$5:$I$44)</f>
        <v>74</v>
      </c>
    </row>
    <row r="12" spans="2:9" x14ac:dyDescent="0.25">
      <c r="B12" s="28" t="s">
        <v>20</v>
      </c>
      <c r="C12" s="29">
        <f>SUMIF(Kellerbuch!$D$5:$D$44,$B12,Kellerbuch!$I$5:$I$44)</f>
        <v>43</v>
      </c>
      <c r="D12" s="30">
        <f>SUMIF(Kellerbuch!$D$5:$D$44,$B12,Kellerbuch!$L$5:$L$44)</f>
        <v>489.5</v>
      </c>
      <c r="G12" s="31" t="s">
        <v>21</v>
      </c>
      <c r="H12" s="27">
        <f>SUMIF(Kellerbuch!$P$5:$P$44,$G12,Kellerbuch!$I$5:$I$44)</f>
        <v>6</v>
      </c>
    </row>
    <row r="13" spans="2:9" x14ac:dyDescent="0.25">
      <c r="B13" s="23" t="s">
        <v>22</v>
      </c>
      <c r="C13" s="24">
        <f>SUMIF(Kellerbuch!$D$5:$D$44,$B13,Kellerbuch!$I$5:$I$44)</f>
        <v>6</v>
      </c>
      <c r="D13" s="25">
        <f>SUMIF(Kellerbuch!$D$5:$D$44,$B13,Kellerbuch!$L$5:$L$44)</f>
        <v>53.400000000000006</v>
      </c>
      <c r="G13" s="32" t="s">
        <v>23</v>
      </c>
      <c r="H13" s="27">
        <f>SUMIF(Kellerbuch!$P$5:$P$44,$G13,Kellerbuch!$I$5:$I$44)</f>
        <v>6</v>
      </c>
    </row>
    <row r="14" spans="2:9" x14ac:dyDescent="0.25">
      <c r="B14" s="28" t="s">
        <v>24</v>
      </c>
      <c r="C14" s="29">
        <f>SUMIF(Kellerbuch!$D$5:$D$44,$B14,Kellerbuch!$I$5:$I$44)</f>
        <v>6</v>
      </c>
      <c r="D14" s="30">
        <f>SUMIF(Kellerbuch!$D$5:$D$44,$B14,Kellerbuch!$L$5:$L$44)</f>
        <v>160</v>
      </c>
      <c r="G14" s="33" t="s">
        <v>25</v>
      </c>
      <c r="H14" s="27">
        <f>SUMIF(Kellerbuch!$P$5:$P$44,$G14,Kellerbuch!$I$5:$I$44)</f>
        <v>4</v>
      </c>
    </row>
    <row r="15" spans="2:9" x14ac:dyDescent="0.25">
      <c r="B15" s="23" t="s">
        <v>26</v>
      </c>
      <c r="C15" s="24">
        <f>SUMIF(Kellerbuch!$D$5:$D$44,$B15,Kellerbuch!$I$5:$I$44)</f>
        <v>2</v>
      </c>
      <c r="D15" s="25">
        <f>SUMIF(Kellerbuch!$D$5:$D$44,$B15,Kellerbuch!$L$5:$L$44)</f>
        <v>78</v>
      </c>
      <c r="G15" s="34" t="s">
        <v>27</v>
      </c>
      <c r="H15" s="27">
        <f>SUMIF(Kellerbuch!$P$5:$P$44,$G15,Kellerbuch!$I$5:$I$44)</f>
        <v>0</v>
      </c>
    </row>
    <row r="16" spans="2:9" x14ac:dyDescent="0.25">
      <c r="B16" s="28" t="s">
        <v>28</v>
      </c>
      <c r="C16" s="29">
        <f>SUMIF(Kellerbuch!$D$5:$D$44,$B16,Kellerbuch!$I$5:$I$44)</f>
        <v>0</v>
      </c>
      <c r="D16" s="30">
        <f>SUMIF(Kellerbuch!$D$5:$D$44,$B16,Kellerbuch!$L$5:$L$44)</f>
        <v>0</v>
      </c>
    </row>
    <row r="17" spans="2:9" x14ac:dyDescent="0.25">
      <c r="B17" s="35" t="s">
        <v>29</v>
      </c>
      <c r="C17" s="36">
        <f>SUM(C11:C16)</f>
        <v>90</v>
      </c>
      <c r="D17" s="37">
        <f>SUM(D11:D16)</f>
        <v>1491.9</v>
      </c>
      <c r="G17" s="38" t="s">
        <v>30</v>
      </c>
      <c r="H17" s="39">
        <f>IF(C7=0,"",MIN(Kellerbuch!$G$5:$G$44))</f>
        <v>2015</v>
      </c>
    </row>
    <row r="18" spans="2:9" x14ac:dyDescent="0.25">
      <c r="G18" s="38" t="s">
        <v>31</v>
      </c>
      <c r="H18" s="39">
        <f>IF(C7=0,"",MAX(Kellerbuch!$G$5:$G$44))</f>
        <v>2024</v>
      </c>
    </row>
    <row r="19" spans="2:9" x14ac:dyDescent="0.25">
      <c r="G19" s="38" t="s">
        <v>32</v>
      </c>
      <c r="H19" s="40">
        <f>IFERROR(AVERAGE(Kellerbuch!$Q$5:$Q$44),"")</f>
        <v>3.9333333333333331</v>
      </c>
    </row>
    <row r="20" spans="2:9" x14ac:dyDescent="0.25">
      <c r="G20" s="38" t="s">
        <v>33</v>
      </c>
      <c r="H20" s="41">
        <f>IF(C7=0,"",MAX(Kellerbuch!$L$5:$L$44))</f>
        <v>177</v>
      </c>
    </row>
    <row r="21" spans="2:9" x14ac:dyDescent="0.25">
      <c r="G21" s="38" t="s">
        <v>34</v>
      </c>
      <c r="H21" s="6" t="str">
        <f>IFERROR(INDEX(Kellerbuch!$B$5:$B$44,MATCH(MAX(Kellerbuch!$L$5:$L$44),Kellerbuch!$L$5:$L$44,0)),"")</f>
        <v>Bordeaux Rouge</v>
      </c>
      <c r="I21" s="6"/>
    </row>
    <row r="40" spans="2:9" x14ac:dyDescent="0.25">
      <c r="B40" s="5" t="s">
        <v>35</v>
      </c>
      <c r="C40" s="5"/>
      <c r="D40" s="5"/>
      <c r="E40" s="5"/>
      <c r="F40" s="5"/>
      <c r="G40" s="5"/>
      <c r="H40" s="5"/>
      <c r="I40" s="5"/>
    </row>
    <row r="41" spans="2:9" ht="15" customHeight="1" x14ac:dyDescent="0.25">
      <c r="B41" s="4" t="s">
        <v>36</v>
      </c>
      <c r="C41" s="4"/>
      <c r="D41" s="4"/>
      <c r="E41" s="4"/>
      <c r="F41" s="4"/>
      <c r="G41" s="4"/>
      <c r="H41" s="4"/>
      <c r="I41" s="4"/>
    </row>
    <row r="42" spans="2:9" ht="15" customHeight="1" x14ac:dyDescent="0.25">
      <c r="B42" s="4" t="s">
        <v>37</v>
      </c>
      <c r="C42" s="4"/>
      <c r="D42" s="4"/>
      <c r="E42" s="4"/>
      <c r="F42" s="4"/>
      <c r="G42" s="4"/>
      <c r="H42" s="4"/>
      <c r="I42" s="4"/>
    </row>
    <row r="43" spans="2:9" ht="15" customHeight="1" x14ac:dyDescent="0.25">
      <c r="B43" s="4" t="s">
        <v>38</v>
      </c>
      <c r="C43" s="4"/>
      <c r="D43" s="4"/>
      <c r="E43" s="4"/>
      <c r="F43" s="4"/>
      <c r="G43" s="4"/>
      <c r="H43" s="4"/>
      <c r="I43" s="4"/>
    </row>
    <row r="44" spans="2:9" ht="15" customHeight="1" x14ac:dyDescent="0.25">
      <c r="B44" s="4" t="s">
        <v>39</v>
      </c>
      <c r="C44" s="4"/>
      <c r="D44" s="4"/>
      <c r="E44" s="4"/>
      <c r="F44" s="4"/>
      <c r="G44" s="4"/>
      <c r="H44" s="4"/>
      <c r="I44" s="4"/>
    </row>
    <row r="45" spans="2:9" ht="15" customHeight="1" x14ac:dyDescent="0.25">
      <c r="B45" s="4" t="s">
        <v>40</v>
      </c>
      <c r="C45" s="4"/>
      <c r="D45" s="4"/>
      <c r="E45" s="4"/>
      <c r="F45" s="4"/>
      <c r="G45" s="4"/>
      <c r="H45" s="4"/>
      <c r="I45" s="4"/>
    </row>
    <row r="46" spans="2:9" ht="15" customHeight="1" x14ac:dyDescent="0.25">
      <c r="B46" s="3" t="s">
        <v>41</v>
      </c>
      <c r="C46" s="3"/>
      <c r="D46" s="3"/>
      <c r="E46" s="3"/>
      <c r="F46" s="3"/>
      <c r="G46" s="3"/>
      <c r="H46" s="3"/>
      <c r="I46" s="3"/>
    </row>
  </sheetData>
  <mergeCells count="15">
    <mergeCell ref="B42:I42"/>
    <mergeCell ref="B43:I43"/>
    <mergeCell ref="B44:I44"/>
    <mergeCell ref="B45:I45"/>
    <mergeCell ref="B46:I46"/>
    <mergeCell ref="B9:D9"/>
    <mergeCell ref="G9:H9"/>
    <mergeCell ref="H21:I21"/>
    <mergeCell ref="B40:I40"/>
    <mergeCell ref="B41:I41"/>
    <mergeCell ref="B1:I1"/>
    <mergeCell ref="B2:I2"/>
    <mergeCell ref="C3:E3"/>
    <mergeCell ref="H3:I3"/>
    <mergeCell ref="H4:I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S1"/>
    </sheetView>
  </sheetViews>
  <sheetFormatPr baseColWidth="10" defaultColWidth="8.7109375" defaultRowHeight="15" x14ac:dyDescent="0.25"/>
  <cols>
    <col min="1" max="1" width="5" customWidth="1"/>
    <col min="2" max="2" width="24" customWidth="1"/>
    <col min="3" max="3" width="22" customWidth="1"/>
    <col min="4" max="4" width="12" customWidth="1"/>
    <col min="5" max="5" width="20" customWidth="1"/>
    <col min="6" max="6" width="18" customWidth="1"/>
    <col min="7" max="7" width="9" customWidth="1"/>
    <col min="8" max="8" width="12" customWidth="1"/>
    <col min="9" max="9" width="8" customWidth="1"/>
    <col min="10" max="12" width="13" customWidth="1"/>
    <col min="13" max="13" width="12" customWidth="1"/>
    <col min="14" max="15" width="10" customWidth="1"/>
    <col min="16" max="16" width="14" customWidth="1"/>
    <col min="17" max="17" width="9" customWidth="1"/>
    <col min="18" max="18" width="20" customWidth="1"/>
    <col min="19" max="19" width="26" customWidth="1"/>
  </cols>
  <sheetData>
    <row r="1" spans="1:19" ht="30" customHeight="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0" t="s">
        <v>43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1:19" ht="30" customHeight="1" x14ac:dyDescent="0.25">
      <c r="A4" s="42" t="s">
        <v>44</v>
      </c>
      <c r="B4" s="42" t="s">
        <v>45</v>
      </c>
      <c r="C4" s="42" t="s">
        <v>46</v>
      </c>
      <c r="D4" s="42" t="s">
        <v>14</v>
      </c>
      <c r="E4" s="42" t="s">
        <v>47</v>
      </c>
      <c r="F4" s="42" t="s">
        <v>48</v>
      </c>
      <c r="G4" s="42" t="s">
        <v>49</v>
      </c>
      <c r="H4" s="42" t="s">
        <v>50</v>
      </c>
      <c r="I4" s="42" t="s">
        <v>51</v>
      </c>
      <c r="J4" s="42" t="s">
        <v>52</v>
      </c>
      <c r="K4" s="42" t="s">
        <v>53</v>
      </c>
      <c r="L4" s="42" t="s">
        <v>10</v>
      </c>
      <c r="M4" s="42" t="s">
        <v>54</v>
      </c>
      <c r="N4" s="42" t="s">
        <v>55</v>
      </c>
      <c r="O4" s="42" t="s">
        <v>56</v>
      </c>
      <c r="P4" s="42" t="s">
        <v>17</v>
      </c>
      <c r="Q4" s="42" t="s">
        <v>57</v>
      </c>
      <c r="R4" s="42" t="s">
        <v>58</v>
      </c>
      <c r="S4" s="42" t="s">
        <v>59</v>
      </c>
    </row>
    <row r="5" spans="1:19" ht="15.75" customHeight="1" x14ac:dyDescent="0.25">
      <c r="A5" s="43">
        <f>IF($B5="","",COUNTA($B$5:$B5))</f>
        <v>1</v>
      </c>
      <c r="B5" s="44" t="s">
        <v>60</v>
      </c>
      <c r="C5" s="44" t="s">
        <v>61</v>
      </c>
      <c r="D5" s="45" t="s">
        <v>20</v>
      </c>
      <c r="E5" s="44" t="s">
        <v>62</v>
      </c>
      <c r="F5" s="45" t="s">
        <v>63</v>
      </c>
      <c r="G5" s="46">
        <v>2022</v>
      </c>
      <c r="H5" s="45" t="s">
        <v>64</v>
      </c>
      <c r="I5" s="46">
        <v>8</v>
      </c>
      <c r="J5" s="45" t="s">
        <v>65</v>
      </c>
      <c r="K5" s="47">
        <v>12.5</v>
      </c>
      <c r="L5" s="47">
        <f t="shared" ref="L5:L44" si="0">IF($I5="","",$I5*$K5)</f>
        <v>100</v>
      </c>
      <c r="M5" s="48">
        <v>45397</v>
      </c>
      <c r="N5" s="46">
        <v>2024</v>
      </c>
      <c r="O5" s="46">
        <v>2028</v>
      </c>
      <c r="P5" s="49" t="str">
        <f>IF($B5="","",IF($I5=0,"Ausgetrunken",IF($O5="","ohne Angabe",IF(Übersicht!$C$4&gt;$O5,"Überfällig",IF($N5="","Trinkreif",IF(Übersicht!$C$4&lt;$N5,"Noch lagern",IF(Übersicht!$C$4=$O5,"Bald trinken","Trinkreif")))))))</f>
        <v>Trinkreif</v>
      </c>
      <c r="Q5" s="46">
        <v>4</v>
      </c>
      <c r="R5" s="44" t="s">
        <v>66</v>
      </c>
      <c r="S5" s="44" t="s">
        <v>67</v>
      </c>
    </row>
    <row r="6" spans="1:19" ht="15.75" customHeight="1" x14ac:dyDescent="0.25">
      <c r="A6" s="50">
        <f>IF($B6="","",COUNTA($B$5:$B6))</f>
        <v>2</v>
      </c>
      <c r="B6" s="51" t="s">
        <v>68</v>
      </c>
      <c r="C6" s="51" t="s">
        <v>69</v>
      </c>
      <c r="D6" s="52" t="s">
        <v>18</v>
      </c>
      <c r="E6" s="51" t="s">
        <v>70</v>
      </c>
      <c r="F6" s="52" t="s">
        <v>71</v>
      </c>
      <c r="G6" s="53">
        <v>2019</v>
      </c>
      <c r="H6" s="52" t="s">
        <v>72</v>
      </c>
      <c r="I6" s="53">
        <v>6</v>
      </c>
      <c r="J6" s="52" t="s">
        <v>65</v>
      </c>
      <c r="K6" s="54">
        <v>24.9</v>
      </c>
      <c r="L6" s="54">
        <f t="shared" si="0"/>
        <v>149.39999999999998</v>
      </c>
      <c r="M6" s="55">
        <v>45232</v>
      </c>
      <c r="N6" s="53">
        <v>2027</v>
      </c>
      <c r="O6" s="53">
        <v>2032</v>
      </c>
      <c r="P6" s="56" t="str">
        <f>IF($B6="","",IF($I6=0,"Ausgetrunken",IF($O6="","ohne Angabe",IF(Übersicht!$C$4&gt;$O6,"Überfällig",IF($N6="","Trinkreif",IF(Übersicht!$C$4&lt;$N6,"Noch lagern",IF(Übersicht!$C$4=$O6,"Bald trinken","Trinkreif")))))))</f>
        <v>Noch lagern</v>
      </c>
      <c r="Q6" s="53">
        <v>5</v>
      </c>
      <c r="R6" s="51" t="s">
        <v>73</v>
      </c>
      <c r="S6" s="51" t="s">
        <v>74</v>
      </c>
    </row>
    <row r="7" spans="1:19" ht="15.75" customHeight="1" x14ac:dyDescent="0.25">
      <c r="A7" s="43">
        <f>IF($B7="","",COUNTA($B$5:$B7))</f>
        <v>3</v>
      </c>
      <c r="B7" s="44" t="s">
        <v>75</v>
      </c>
      <c r="C7" s="44" t="s">
        <v>76</v>
      </c>
      <c r="D7" s="45" t="s">
        <v>20</v>
      </c>
      <c r="E7" s="44" t="s">
        <v>75</v>
      </c>
      <c r="F7" s="45" t="s">
        <v>77</v>
      </c>
      <c r="G7" s="46">
        <v>2023</v>
      </c>
      <c r="H7" s="45" t="s">
        <v>78</v>
      </c>
      <c r="I7" s="46">
        <v>12</v>
      </c>
      <c r="J7" s="45" t="s">
        <v>65</v>
      </c>
      <c r="K7" s="47">
        <v>9.8000000000000007</v>
      </c>
      <c r="L7" s="47">
        <f t="shared" si="0"/>
        <v>117.60000000000001</v>
      </c>
      <c r="M7" s="48">
        <v>45463</v>
      </c>
      <c r="N7" s="46">
        <v>2024</v>
      </c>
      <c r="O7" s="46">
        <v>2027</v>
      </c>
      <c r="P7" s="49" t="str">
        <f>IF($B7="","",IF($I7=0,"Ausgetrunken",IF($O7="","ohne Angabe",IF(Übersicht!$C$4&gt;$O7,"Überfällig",IF($N7="","Trinkreif",IF(Übersicht!$C$4&lt;$N7,"Noch lagern",IF(Übersicht!$C$4=$O7,"Bald trinken","Trinkreif")))))))</f>
        <v>Trinkreif</v>
      </c>
      <c r="Q7" s="46">
        <v>3</v>
      </c>
      <c r="R7" s="44" t="s">
        <v>79</v>
      </c>
      <c r="S7" s="44" t="s">
        <v>80</v>
      </c>
    </row>
    <row r="8" spans="1:19" ht="15.75" customHeight="1" x14ac:dyDescent="0.25">
      <c r="A8" s="50">
        <f>IF($B8="","",COUNTA($B$5:$B8))</f>
        <v>4</v>
      </c>
      <c r="B8" s="51" t="s">
        <v>81</v>
      </c>
      <c r="C8" s="51" t="s">
        <v>76</v>
      </c>
      <c r="D8" s="52" t="s">
        <v>24</v>
      </c>
      <c r="E8" s="51" t="s">
        <v>82</v>
      </c>
      <c r="F8" s="52" t="s">
        <v>83</v>
      </c>
      <c r="G8" s="53">
        <v>2021</v>
      </c>
      <c r="H8" s="52" t="s">
        <v>84</v>
      </c>
      <c r="I8" s="53">
        <v>4</v>
      </c>
      <c r="J8" s="52" t="s">
        <v>65</v>
      </c>
      <c r="K8" s="54">
        <v>16</v>
      </c>
      <c r="L8" s="54">
        <f t="shared" si="0"/>
        <v>64</v>
      </c>
      <c r="M8" s="55">
        <v>45636</v>
      </c>
      <c r="N8" s="53">
        <v>2024</v>
      </c>
      <c r="O8" s="53">
        <v>2027</v>
      </c>
      <c r="P8" s="56" t="str">
        <f>IF($B8="","",IF($I8=0,"Ausgetrunken",IF($O8="","ohne Angabe",IF(Übersicht!$C$4&gt;$O8,"Überfällig",IF($N8="","Trinkreif",IF(Übersicht!$C$4&lt;$N8,"Noch lagern",IF(Übersicht!$C$4=$O8,"Bald trinken","Trinkreif")))))))</f>
        <v>Trinkreif</v>
      </c>
      <c r="Q8" s="53">
        <v>4</v>
      </c>
      <c r="R8" s="51" t="s">
        <v>66</v>
      </c>
      <c r="S8" s="51" t="s">
        <v>85</v>
      </c>
    </row>
    <row r="9" spans="1:19" ht="15.75" customHeight="1" x14ac:dyDescent="0.25">
      <c r="A9" s="43">
        <f>IF($B9="","",COUNTA($B$5:$B9))</f>
        <v>5</v>
      </c>
      <c r="B9" s="44" t="s">
        <v>86</v>
      </c>
      <c r="C9" s="44" t="s">
        <v>87</v>
      </c>
      <c r="D9" s="45" t="s">
        <v>18</v>
      </c>
      <c r="E9" s="44" t="s">
        <v>88</v>
      </c>
      <c r="F9" s="45" t="s">
        <v>89</v>
      </c>
      <c r="G9" s="46">
        <v>2018</v>
      </c>
      <c r="H9" s="45" t="s">
        <v>90</v>
      </c>
      <c r="I9" s="46">
        <v>6</v>
      </c>
      <c r="J9" s="45" t="s">
        <v>65</v>
      </c>
      <c r="K9" s="47">
        <v>29.5</v>
      </c>
      <c r="L9" s="47">
        <f t="shared" si="0"/>
        <v>177</v>
      </c>
      <c r="M9" s="48">
        <v>44822</v>
      </c>
      <c r="N9" s="46">
        <v>2024</v>
      </c>
      <c r="O9" s="46">
        <v>2034</v>
      </c>
      <c r="P9" s="49" t="str">
        <f>IF($B9="","",IF($I9=0,"Ausgetrunken",IF($O9="","ohne Angabe",IF(Übersicht!$C$4&gt;$O9,"Überfällig",IF($N9="","Trinkreif",IF(Übersicht!$C$4&lt;$N9,"Noch lagern",IF(Übersicht!$C$4=$O9,"Bald trinken","Trinkreif")))))))</f>
        <v>Trinkreif</v>
      </c>
      <c r="Q9" s="46">
        <v>5</v>
      </c>
      <c r="R9" s="44" t="s">
        <v>91</v>
      </c>
      <c r="S9" s="44" t="s">
        <v>92</v>
      </c>
    </row>
    <row r="10" spans="1:19" ht="15.75" customHeight="1" x14ac:dyDescent="0.25">
      <c r="A10" s="50">
        <f>IF($B10="","",COUNTA($B$5:$B10))</f>
        <v>6</v>
      </c>
      <c r="B10" s="51" t="s">
        <v>93</v>
      </c>
      <c r="C10" s="51" t="s">
        <v>94</v>
      </c>
      <c r="D10" s="52" t="s">
        <v>18</v>
      </c>
      <c r="E10" s="51" t="s">
        <v>95</v>
      </c>
      <c r="F10" s="52" t="s">
        <v>96</v>
      </c>
      <c r="G10" s="53">
        <v>2020</v>
      </c>
      <c r="H10" s="52" t="s">
        <v>97</v>
      </c>
      <c r="I10" s="53">
        <v>9</v>
      </c>
      <c r="J10" s="52" t="s">
        <v>65</v>
      </c>
      <c r="K10" s="54">
        <v>14.9</v>
      </c>
      <c r="L10" s="54">
        <f t="shared" si="0"/>
        <v>134.1</v>
      </c>
      <c r="M10" s="55">
        <v>45356</v>
      </c>
      <c r="N10" s="53">
        <v>2024</v>
      </c>
      <c r="O10" s="53">
        <v>2030</v>
      </c>
      <c r="P10" s="56" t="str">
        <f>IF($B10="","",IF($I10=0,"Ausgetrunken",IF($O10="","ohne Angabe",IF(Übersicht!$C$4&gt;$O10,"Überfällig",IF($N10="","Trinkreif",IF(Übersicht!$C$4&lt;$N10,"Noch lagern",IF(Übersicht!$C$4=$O10,"Bald trinken","Trinkreif")))))))</f>
        <v>Trinkreif</v>
      </c>
      <c r="Q10" s="53">
        <v>4</v>
      </c>
      <c r="R10" s="51" t="s">
        <v>98</v>
      </c>
      <c r="S10" s="51"/>
    </row>
    <row r="11" spans="1:19" ht="15.75" customHeight="1" x14ac:dyDescent="0.25">
      <c r="A11" s="43">
        <f>IF($B11="","",COUNTA($B$5:$B11))</f>
        <v>7</v>
      </c>
      <c r="B11" s="44" t="s">
        <v>99</v>
      </c>
      <c r="C11" s="44" t="s">
        <v>100</v>
      </c>
      <c r="D11" s="45" t="s">
        <v>18</v>
      </c>
      <c r="E11" s="44" t="s">
        <v>101</v>
      </c>
      <c r="F11" s="45" t="s">
        <v>102</v>
      </c>
      <c r="G11" s="46">
        <v>2017</v>
      </c>
      <c r="H11" s="45" t="s">
        <v>103</v>
      </c>
      <c r="I11" s="46">
        <v>5</v>
      </c>
      <c r="J11" s="45" t="s">
        <v>65</v>
      </c>
      <c r="K11" s="47">
        <v>18.899999999999999</v>
      </c>
      <c r="L11" s="47">
        <f t="shared" si="0"/>
        <v>94.5</v>
      </c>
      <c r="M11" s="48">
        <v>44948</v>
      </c>
      <c r="N11" s="46">
        <v>2023</v>
      </c>
      <c r="O11" s="46">
        <v>2029</v>
      </c>
      <c r="P11" s="49" t="str">
        <f>IF($B11="","",IF($I11=0,"Ausgetrunken",IF($O11="","ohne Angabe",IF(Übersicht!$C$4&gt;$O11,"Überfällig",IF($N11="","Trinkreif",IF(Übersicht!$C$4&lt;$N11,"Noch lagern",IF(Übersicht!$C$4=$O11,"Bald trinken","Trinkreif")))))))</f>
        <v>Trinkreif</v>
      </c>
      <c r="Q11" s="46">
        <v>4</v>
      </c>
      <c r="R11" s="44" t="s">
        <v>91</v>
      </c>
      <c r="S11" s="44"/>
    </row>
    <row r="12" spans="1:19" ht="15.75" customHeight="1" x14ac:dyDescent="0.25">
      <c r="A12" s="50">
        <f>IF($B12="","",COUNTA($B$5:$B12))</f>
        <v>8</v>
      </c>
      <c r="B12" s="51" t="s">
        <v>104</v>
      </c>
      <c r="C12" s="51" t="s">
        <v>76</v>
      </c>
      <c r="D12" s="52" t="s">
        <v>20</v>
      </c>
      <c r="E12" s="51" t="s">
        <v>104</v>
      </c>
      <c r="F12" s="52" t="s">
        <v>77</v>
      </c>
      <c r="G12" s="53">
        <v>2024</v>
      </c>
      <c r="H12" s="52" t="s">
        <v>105</v>
      </c>
      <c r="I12" s="53">
        <v>10</v>
      </c>
      <c r="J12" s="52" t="s">
        <v>65</v>
      </c>
      <c r="K12" s="54">
        <v>11.2</v>
      </c>
      <c r="L12" s="54">
        <f t="shared" si="0"/>
        <v>112</v>
      </c>
      <c r="M12" s="55">
        <v>45791</v>
      </c>
      <c r="N12" s="53">
        <v>2025</v>
      </c>
      <c r="O12" s="53">
        <v>2027</v>
      </c>
      <c r="P12" s="56" t="str">
        <f>IF($B12="","",IF($I12=0,"Ausgetrunken",IF($O12="","ohne Angabe",IF(Übersicht!$C$4&gt;$O12,"Überfällig",IF($N12="","Trinkreif",IF(Übersicht!$C$4&lt;$N12,"Noch lagern",IF(Übersicht!$C$4=$O12,"Bald trinken","Trinkreif")))))))</f>
        <v>Trinkreif</v>
      </c>
      <c r="Q12" s="53">
        <v>3</v>
      </c>
      <c r="R12" s="51" t="s">
        <v>73</v>
      </c>
      <c r="S12" s="51" t="s">
        <v>106</v>
      </c>
    </row>
    <row r="13" spans="1:19" ht="15.75" customHeight="1" x14ac:dyDescent="0.25">
      <c r="A13" s="43">
        <f>IF($B13="","",COUNTA($B$5:$B13))</f>
        <v>9</v>
      </c>
      <c r="B13" s="44" t="s">
        <v>107</v>
      </c>
      <c r="C13" s="44" t="s">
        <v>61</v>
      </c>
      <c r="D13" s="45" t="s">
        <v>22</v>
      </c>
      <c r="E13" s="44" t="s">
        <v>70</v>
      </c>
      <c r="F13" s="45" t="s">
        <v>63</v>
      </c>
      <c r="G13" s="46">
        <v>2024</v>
      </c>
      <c r="H13" s="45" t="s">
        <v>108</v>
      </c>
      <c r="I13" s="46">
        <v>6</v>
      </c>
      <c r="J13" s="45" t="s">
        <v>65</v>
      </c>
      <c r="K13" s="47">
        <v>8.9</v>
      </c>
      <c r="L13" s="47">
        <f t="shared" si="0"/>
        <v>53.400000000000006</v>
      </c>
      <c r="M13" s="48">
        <v>45791</v>
      </c>
      <c r="N13" s="46">
        <v>2025</v>
      </c>
      <c r="O13" s="46">
        <v>2026</v>
      </c>
      <c r="P13" s="49" t="str">
        <f>IF($B13="","",IF($I13=0,"Ausgetrunken",IF($O13="","ohne Angabe",IF(Übersicht!$C$4&gt;$O13,"Überfällig",IF($N13="","Trinkreif",IF(Übersicht!$C$4&lt;$N13,"Noch lagern",IF(Übersicht!$C$4=$O13,"Bald trinken","Trinkreif")))))))</f>
        <v>Bald trinken</v>
      </c>
      <c r="Q13" s="46">
        <v>3</v>
      </c>
      <c r="R13" s="44" t="s">
        <v>73</v>
      </c>
      <c r="S13" s="44" t="s">
        <v>109</v>
      </c>
    </row>
    <row r="14" spans="1:19" ht="15.75" customHeight="1" x14ac:dyDescent="0.25">
      <c r="A14" s="50">
        <f>IF($B14="","",COUNTA($B$5:$B14))</f>
        <v>10</v>
      </c>
      <c r="B14" s="51" t="s">
        <v>110</v>
      </c>
      <c r="C14" s="51" t="s">
        <v>69</v>
      </c>
      <c r="D14" s="52" t="s">
        <v>26</v>
      </c>
      <c r="E14" s="51" t="s">
        <v>62</v>
      </c>
      <c r="F14" s="52" t="s">
        <v>71</v>
      </c>
      <c r="G14" s="53">
        <v>2015</v>
      </c>
      <c r="H14" s="52" t="s">
        <v>111</v>
      </c>
      <c r="I14" s="53">
        <v>2</v>
      </c>
      <c r="J14" s="52" t="s">
        <v>112</v>
      </c>
      <c r="K14" s="54">
        <v>39</v>
      </c>
      <c r="L14" s="54">
        <f t="shared" si="0"/>
        <v>78</v>
      </c>
      <c r="M14" s="55">
        <v>44499</v>
      </c>
      <c r="N14" s="53">
        <v>2020</v>
      </c>
      <c r="O14" s="53">
        <v>2040</v>
      </c>
      <c r="P14" s="56" t="str">
        <f>IF($B14="","",IF($I14=0,"Ausgetrunken",IF($O14="","ohne Angabe",IF(Übersicht!$C$4&gt;$O14,"Überfällig",IF($N14="","Trinkreif",IF(Übersicht!$C$4&lt;$N14,"Noch lagern",IF(Übersicht!$C$4=$O14,"Bald trinken","Trinkreif")))))))</f>
        <v>Trinkreif</v>
      </c>
      <c r="Q14" s="53">
        <v>5</v>
      </c>
      <c r="R14" s="51" t="s">
        <v>73</v>
      </c>
      <c r="S14" s="51" t="s">
        <v>113</v>
      </c>
    </row>
    <row r="15" spans="1:19" ht="15.75" customHeight="1" x14ac:dyDescent="0.25">
      <c r="A15" s="43">
        <f>IF($B15="","",COUNTA($B$5:$B15))</f>
        <v>11</v>
      </c>
      <c r="B15" s="44" t="s">
        <v>114</v>
      </c>
      <c r="C15" s="44" t="s">
        <v>115</v>
      </c>
      <c r="D15" s="45" t="s">
        <v>20</v>
      </c>
      <c r="E15" s="44" t="s">
        <v>114</v>
      </c>
      <c r="F15" s="45" t="s">
        <v>116</v>
      </c>
      <c r="G15" s="46">
        <v>2022</v>
      </c>
      <c r="H15" s="45" t="s">
        <v>117</v>
      </c>
      <c r="I15" s="46">
        <v>7</v>
      </c>
      <c r="J15" s="45" t="s">
        <v>65</v>
      </c>
      <c r="K15" s="47">
        <v>13.5</v>
      </c>
      <c r="L15" s="47">
        <f t="shared" si="0"/>
        <v>94.5</v>
      </c>
      <c r="M15" s="48">
        <v>45512</v>
      </c>
      <c r="N15" s="46">
        <v>2023</v>
      </c>
      <c r="O15" s="46">
        <v>2028</v>
      </c>
      <c r="P15" s="49" t="str">
        <f>IF($B15="","",IF($I15=0,"Ausgetrunken",IF($O15="","ohne Angabe",IF(Übersicht!$C$4&gt;$O15,"Überfällig",IF($N15="","Trinkreif",IF(Übersicht!$C$4&lt;$N15,"Noch lagern",IF(Übersicht!$C$4=$O15,"Bald trinken","Trinkreif")))))))</f>
        <v>Trinkreif</v>
      </c>
      <c r="Q15" s="46">
        <v>4</v>
      </c>
      <c r="R15" s="44" t="s">
        <v>98</v>
      </c>
      <c r="S15" s="44"/>
    </row>
    <row r="16" spans="1:19" ht="15.75" customHeight="1" x14ac:dyDescent="0.25">
      <c r="A16" s="50">
        <f>IF($B16="","",COUNTA($B$5:$B16))</f>
        <v>12</v>
      </c>
      <c r="B16" s="51" t="s">
        <v>118</v>
      </c>
      <c r="C16" s="51" t="s">
        <v>94</v>
      </c>
      <c r="D16" s="52" t="s">
        <v>18</v>
      </c>
      <c r="E16" s="51" t="s">
        <v>119</v>
      </c>
      <c r="F16" s="52" t="s">
        <v>120</v>
      </c>
      <c r="G16" s="53">
        <v>2016</v>
      </c>
      <c r="H16" s="52" t="s">
        <v>121</v>
      </c>
      <c r="I16" s="53">
        <v>3</v>
      </c>
      <c r="J16" s="52" t="s">
        <v>65</v>
      </c>
      <c r="K16" s="54">
        <v>42</v>
      </c>
      <c r="L16" s="54">
        <f t="shared" si="0"/>
        <v>126</v>
      </c>
      <c r="M16" s="55">
        <v>44907</v>
      </c>
      <c r="N16" s="53">
        <v>2024</v>
      </c>
      <c r="O16" s="53">
        <v>2036</v>
      </c>
      <c r="P16" s="56" t="str">
        <f>IF($B16="","",IF($I16=0,"Ausgetrunken",IF($O16="","ohne Angabe",IF(Übersicht!$C$4&gt;$O16,"Überfällig",IF($N16="","Trinkreif",IF(Übersicht!$C$4&lt;$N16,"Noch lagern",IF(Übersicht!$C$4=$O16,"Bald trinken","Trinkreif")))))))</f>
        <v>Trinkreif</v>
      </c>
      <c r="Q16" s="53">
        <v>5</v>
      </c>
      <c r="R16" s="51" t="s">
        <v>91</v>
      </c>
      <c r="S16" s="51" t="s">
        <v>122</v>
      </c>
    </row>
    <row r="17" spans="1:19" ht="15.75" customHeight="1" x14ac:dyDescent="0.25">
      <c r="A17" s="43">
        <f>IF($B17="","",COUNTA($B$5:$B17))</f>
        <v>13</v>
      </c>
      <c r="B17" s="44" t="s">
        <v>123</v>
      </c>
      <c r="C17" s="44" t="s">
        <v>124</v>
      </c>
      <c r="D17" s="45" t="s">
        <v>24</v>
      </c>
      <c r="E17" s="44" t="s">
        <v>125</v>
      </c>
      <c r="F17" s="45" t="s">
        <v>126</v>
      </c>
      <c r="G17" s="46">
        <v>2017</v>
      </c>
      <c r="H17" s="45" t="s">
        <v>84</v>
      </c>
      <c r="I17" s="46">
        <v>2</v>
      </c>
      <c r="J17" s="45" t="s">
        <v>65</v>
      </c>
      <c r="K17" s="47">
        <v>48</v>
      </c>
      <c r="L17" s="47">
        <f t="shared" si="0"/>
        <v>96</v>
      </c>
      <c r="M17" s="48">
        <v>45284</v>
      </c>
      <c r="N17" s="46">
        <v>2022</v>
      </c>
      <c r="O17" s="46">
        <v>2030</v>
      </c>
      <c r="P17" s="49" t="str">
        <f>IF($B17="","",IF($I17=0,"Ausgetrunken",IF($O17="","ohne Angabe",IF(Übersicht!$C$4&gt;$O17,"Überfällig",IF($N17="","Trinkreif",IF(Übersicht!$C$4&lt;$N17,"Noch lagern",IF(Übersicht!$C$4=$O17,"Bald trinken","Trinkreif")))))))</f>
        <v>Trinkreif</v>
      </c>
      <c r="Q17" s="46">
        <v>5</v>
      </c>
      <c r="R17" s="44" t="s">
        <v>91</v>
      </c>
      <c r="S17" s="44" t="s">
        <v>127</v>
      </c>
    </row>
    <row r="18" spans="1:19" ht="15.75" customHeight="1" x14ac:dyDescent="0.25">
      <c r="A18" s="50">
        <f>IF($B18="","",COUNTA($B$5:$B18))</f>
        <v>14</v>
      </c>
      <c r="B18" s="51" t="s">
        <v>128</v>
      </c>
      <c r="C18" s="51" t="s">
        <v>76</v>
      </c>
      <c r="D18" s="52" t="s">
        <v>18</v>
      </c>
      <c r="E18" s="51" t="s">
        <v>129</v>
      </c>
      <c r="F18" s="52" t="s">
        <v>77</v>
      </c>
      <c r="G18" s="53">
        <v>2021</v>
      </c>
      <c r="H18" s="52" t="s">
        <v>130</v>
      </c>
      <c r="I18" s="53">
        <v>4</v>
      </c>
      <c r="J18" s="52" t="s">
        <v>65</v>
      </c>
      <c r="K18" s="54">
        <v>7.5</v>
      </c>
      <c r="L18" s="54">
        <f t="shared" si="0"/>
        <v>30</v>
      </c>
      <c r="M18" s="55">
        <v>44968</v>
      </c>
      <c r="N18" s="53">
        <v>2022</v>
      </c>
      <c r="O18" s="53">
        <v>2025</v>
      </c>
      <c r="P18" s="56" t="str">
        <f>IF($B18="","",IF($I18=0,"Ausgetrunken",IF($O18="","ohne Angabe",IF(Übersicht!$C$4&gt;$O18,"Überfällig",IF($N18="","Trinkreif",IF(Übersicht!$C$4&lt;$N18,"Noch lagern",IF(Übersicht!$C$4=$O18,"Bald trinken","Trinkreif")))))))</f>
        <v>Überfällig</v>
      </c>
      <c r="Q18" s="53">
        <v>2</v>
      </c>
      <c r="R18" s="51" t="s">
        <v>79</v>
      </c>
      <c r="S18" s="51" t="s">
        <v>131</v>
      </c>
    </row>
    <row r="19" spans="1:19" ht="15.75" customHeight="1" x14ac:dyDescent="0.25">
      <c r="A19" s="43">
        <f>IF($B19="","",COUNTA($B$5:$B19))</f>
        <v>15</v>
      </c>
      <c r="B19" s="44" t="s">
        <v>132</v>
      </c>
      <c r="C19" s="44" t="s">
        <v>61</v>
      </c>
      <c r="D19" s="45" t="s">
        <v>20</v>
      </c>
      <c r="E19" s="44" t="s">
        <v>133</v>
      </c>
      <c r="F19" s="45" t="s">
        <v>134</v>
      </c>
      <c r="G19" s="46">
        <v>2023</v>
      </c>
      <c r="H19" s="45" t="s">
        <v>135</v>
      </c>
      <c r="I19" s="46">
        <v>6</v>
      </c>
      <c r="J19" s="45" t="s">
        <v>65</v>
      </c>
      <c r="K19" s="47">
        <v>10.9</v>
      </c>
      <c r="L19" s="47">
        <f t="shared" si="0"/>
        <v>65.400000000000006</v>
      </c>
      <c r="M19" s="48">
        <v>45492</v>
      </c>
      <c r="N19" s="46">
        <v>2024</v>
      </c>
      <c r="O19" s="46">
        <v>2027</v>
      </c>
      <c r="P19" s="49" t="str">
        <f>IF($B19="","",IF($I19=0,"Ausgetrunken",IF($O19="","ohne Angabe",IF(Übersicht!$C$4&gt;$O19,"Überfällig",IF($N19="","Trinkreif",IF(Übersicht!$C$4&lt;$N19,"Noch lagern",IF(Übersicht!$C$4=$O19,"Bald trinken","Trinkreif")))))))</f>
        <v>Trinkreif</v>
      </c>
      <c r="Q19" s="46">
        <v>3</v>
      </c>
      <c r="R19" s="44" t="s">
        <v>66</v>
      </c>
      <c r="S19" s="44"/>
    </row>
    <row r="20" spans="1:19" ht="15.75" customHeight="1" x14ac:dyDescent="0.25">
      <c r="A20" s="50" t="str">
        <f>IF($B20="","",COUNTA($B$5:$B20))</f>
        <v/>
      </c>
      <c r="B20" s="51"/>
      <c r="C20" s="51"/>
      <c r="D20" s="52"/>
      <c r="E20" s="51"/>
      <c r="F20" s="52"/>
      <c r="G20" s="53"/>
      <c r="H20" s="52"/>
      <c r="I20" s="53"/>
      <c r="J20" s="52"/>
      <c r="K20" s="54"/>
      <c r="L20" s="54" t="str">
        <f t="shared" si="0"/>
        <v/>
      </c>
      <c r="M20" s="55"/>
      <c r="N20" s="53"/>
      <c r="O20" s="53"/>
      <c r="P20" s="56" t="str">
        <f>IF($B20="","",IF($I20=0,"Ausgetrunken",IF($O20="","ohne Angabe",IF(Übersicht!$C$4&gt;$O20,"Überfällig",IF($N20="","Trinkreif",IF(Übersicht!$C$4&lt;$N20,"Noch lagern",IF(Übersicht!$C$4=$O20,"Bald trinken","Trinkreif")))))))</f>
        <v/>
      </c>
      <c r="Q20" s="53"/>
      <c r="R20" s="51"/>
      <c r="S20" s="51"/>
    </row>
    <row r="21" spans="1:19" ht="15.75" customHeight="1" x14ac:dyDescent="0.25">
      <c r="A21" s="43" t="str">
        <f>IF($B21="","",COUNTA($B$5:$B21))</f>
        <v/>
      </c>
      <c r="B21" s="44"/>
      <c r="C21" s="44"/>
      <c r="D21" s="45"/>
      <c r="E21" s="44"/>
      <c r="F21" s="45"/>
      <c r="G21" s="46"/>
      <c r="H21" s="45"/>
      <c r="I21" s="46"/>
      <c r="J21" s="45"/>
      <c r="K21" s="47"/>
      <c r="L21" s="47" t="str">
        <f t="shared" si="0"/>
        <v/>
      </c>
      <c r="M21" s="48"/>
      <c r="N21" s="46"/>
      <c r="O21" s="46"/>
      <c r="P21" s="49" t="str">
        <f>IF($B21="","",IF($I21=0,"Ausgetrunken",IF($O21="","ohne Angabe",IF(Übersicht!$C$4&gt;$O21,"Überfällig",IF($N21="","Trinkreif",IF(Übersicht!$C$4&lt;$N21,"Noch lagern",IF(Übersicht!$C$4=$O21,"Bald trinken","Trinkreif")))))))</f>
        <v/>
      </c>
      <c r="Q21" s="46"/>
      <c r="R21" s="44"/>
      <c r="S21" s="44"/>
    </row>
    <row r="22" spans="1:19" ht="15.75" customHeight="1" x14ac:dyDescent="0.25">
      <c r="A22" s="50" t="str">
        <f>IF($B22="","",COUNTA($B$5:$B22))</f>
        <v/>
      </c>
      <c r="B22" s="51"/>
      <c r="C22" s="51"/>
      <c r="D22" s="52"/>
      <c r="E22" s="51"/>
      <c r="F22" s="52"/>
      <c r="G22" s="53"/>
      <c r="H22" s="52"/>
      <c r="I22" s="53"/>
      <c r="J22" s="52"/>
      <c r="K22" s="54"/>
      <c r="L22" s="54" t="str">
        <f t="shared" si="0"/>
        <v/>
      </c>
      <c r="M22" s="55"/>
      <c r="N22" s="53"/>
      <c r="O22" s="53"/>
      <c r="P22" s="56" t="str">
        <f>IF($B22="","",IF($I22=0,"Ausgetrunken",IF($O22="","ohne Angabe",IF(Übersicht!$C$4&gt;$O22,"Überfällig",IF($N22="","Trinkreif",IF(Übersicht!$C$4&lt;$N22,"Noch lagern",IF(Übersicht!$C$4=$O22,"Bald trinken","Trinkreif")))))))</f>
        <v/>
      </c>
      <c r="Q22" s="53"/>
      <c r="R22" s="51"/>
      <c r="S22" s="51"/>
    </row>
    <row r="23" spans="1:19" ht="15.75" customHeight="1" x14ac:dyDescent="0.25">
      <c r="A23" s="43" t="str">
        <f>IF($B23="","",COUNTA($B$5:$B23))</f>
        <v/>
      </c>
      <c r="B23" s="44"/>
      <c r="C23" s="44"/>
      <c r="D23" s="45"/>
      <c r="E23" s="44"/>
      <c r="F23" s="45"/>
      <c r="G23" s="46"/>
      <c r="H23" s="45"/>
      <c r="I23" s="46"/>
      <c r="J23" s="45"/>
      <c r="K23" s="47"/>
      <c r="L23" s="47" t="str">
        <f t="shared" si="0"/>
        <v/>
      </c>
      <c r="M23" s="48"/>
      <c r="N23" s="46"/>
      <c r="O23" s="46"/>
      <c r="P23" s="49" t="str">
        <f>IF($B23="","",IF($I23=0,"Ausgetrunken",IF($O23="","ohne Angabe",IF(Übersicht!$C$4&gt;$O23,"Überfällig",IF($N23="","Trinkreif",IF(Übersicht!$C$4&lt;$N23,"Noch lagern",IF(Übersicht!$C$4=$O23,"Bald trinken","Trinkreif")))))))</f>
        <v/>
      </c>
      <c r="Q23" s="46"/>
      <c r="R23" s="44"/>
      <c r="S23" s="44"/>
    </row>
    <row r="24" spans="1:19" ht="15.75" customHeight="1" x14ac:dyDescent="0.25">
      <c r="A24" s="50" t="str">
        <f>IF($B24="","",COUNTA($B$5:$B24))</f>
        <v/>
      </c>
      <c r="B24" s="51"/>
      <c r="C24" s="51"/>
      <c r="D24" s="52"/>
      <c r="E24" s="51"/>
      <c r="F24" s="52"/>
      <c r="G24" s="53"/>
      <c r="H24" s="52"/>
      <c r="I24" s="53"/>
      <c r="J24" s="52"/>
      <c r="K24" s="54"/>
      <c r="L24" s="54" t="str">
        <f t="shared" si="0"/>
        <v/>
      </c>
      <c r="M24" s="55"/>
      <c r="N24" s="53"/>
      <c r="O24" s="53"/>
      <c r="P24" s="56" t="str">
        <f>IF($B24="","",IF($I24=0,"Ausgetrunken",IF($O24="","ohne Angabe",IF(Übersicht!$C$4&gt;$O24,"Überfällig",IF($N24="","Trinkreif",IF(Übersicht!$C$4&lt;$N24,"Noch lagern",IF(Übersicht!$C$4=$O24,"Bald trinken","Trinkreif")))))))</f>
        <v/>
      </c>
      <c r="Q24" s="53"/>
      <c r="R24" s="51"/>
      <c r="S24" s="51"/>
    </row>
    <row r="25" spans="1:19" ht="15.75" customHeight="1" x14ac:dyDescent="0.25">
      <c r="A25" s="43" t="str">
        <f>IF($B25="","",COUNTA($B$5:$B25))</f>
        <v/>
      </c>
      <c r="B25" s="44"/>
      <c r="C25" s="44"/>
      <c r="D25" s="45"/>
      <c r="E25" s="44"/>
      <c r="F25" s="45"/>
      <c r="G25" s="46"/>
      <c r="H25" s="45"/>
      <c r="I25" s="46"/>
      <c r="J25" s="45"/>
      <c r="K25" s="47"/>
      <c r="L25" s="47" t="str">
        <f t="shared" si="0"/>
        <v/>
      </c>
      <c r="M25" s="48"/>
      <c r="N25" s="46"/>
      <c r="O25" s="46"/>
      <c r="P25" s="49" t="str">
        <f>IF($B25="","",IF($I25=0,"Ausgetrunken",IF($O25="","ohne Angabe",IF(Übersicht!$C$4&gt;$O25,"Überfällig",IF($N25="","Trinkreif",IF(Übersicht!$C$4&lt;$N25,"Noch lagern",IF(Übersicht!$C$4=$O25,"Bald trinken","Trinkreif")))))))</f>
        <v/>
      </c>
      <c r="Q25" s="46"/>
      <c r="R25" s="44"/>
      <c r="S25" s="44"/>
    </row>
    <row r="26" spans="1:19" ht="15.75" customHeight="1" x14ac:dyDescent="0.25">
      <c r="A26" s="50" t="str">
        <f>IF($B26="","",COUNTA($B$5:$B26))</f>
        <v/>
      </c>
      <c r="B26" s="51"/>
      <c r="C26" s="51"/>
      <c r="D26" s="52"/>
      <c r="E26" s="51"/>
      <c r="F26" s="52"/>
      <c r="G26" s="53"/>
      <c r="H26" s="52"/>
      <c r="I26" s="53"/>
      <c r="J26" s="52"/>
      <c r="K26" s="54"/>
      <c r="L26" s="54" t="str">
        <f t="shared" si="0"/>
        <v/>
      </c>
      <c r="M26" s="55"/>
      <c r="N26" s="53"/>
      <c r="O26" s="53"/>
      <c r="P26" s="56" t="str">
        <f>IF($B26="","",IF($I26=0,"Ausgetrunken",IF($O26="","ohne Angabe",IF(Übersicht!$C$4&gt;$O26,"Überfällig",IF($N26="","Trinkreif",IF(Übersicht!$C$4&lt;$N26,"Noch lagern",IF(Übersicht!$C$4=$O26,"Bald trinken","Trinkreif")))))))</f>
        <v/>
      </c>
      <c r="Q26" s="53"/>
      <c r="R26" s="51"/>
      <c r="S26" s="51"/>
    </row>
    <row r="27" spans="1:19" ht="15.75" customHeight="1" x14ac:dyDescent="0.25">
      <c r="A27" s="43" t="str">
        <f>IF($B27="","",COUNTA($B$5:$B27))</f>
        <v/>
      </c>
      <c r="B27" s="44"/>
      <c r="C27" s="44"/>
      <c r="D27" s="45"/>
      <c r="E27" s="44"/>
      <c r="F27" s="45"/>
      <c r="G27" s="46"/>
      <c r="H27" s="45"/>
      <c r="I27" s="46"/>
      <c r="J27" s="45"/>
      <c r="K27" s="47"/>
      <c r="L27" s="47" t="str">
        <f t="shared" si="0"/>
        <v/>
      </c>
      <c r="M27" s="48"/>
      <c r="N27" s="46"/>
      <c r="O27" s="46"/>
      <c r="P27" s="49" t="str">
        <f>IF($B27="","",IF($I27=0,"Ausgetrunken",IF($O27="","ohne Angabe",IF(Übersicht!$C$4&gt;$O27,"Überfällig",IF($N27="","Trinkreif",IF(Übersicht!$C$4&lt;$N27,"Noch lagern",IF(Übersicht!$C$4=$O27,"Bald trinken","Trinkreif")))))))</f>
        <v/>
      </c>
      <c r="Q27" s="46"/>
      <c r="R27" s="44"/>
      <c r="S27" s="44"/>
    </row>
    <row r="28" spans="1:19" ht="15.75" customHeight="1" x14ac:dyDescent="0.25">
      <c r="A28" s="50" t="str">
        <f>IF($B28="","",COUNTA($B$5:$B28))</f>
        <v/>
      </c>
      <c r="B28" s="51"/>
      <c r="C28" s="51"/>
      <c r="D28" s="52"/>
      <c r="E28" s="51"/>
      <c r="F28" s="52"/>
      <c r="G28" s="53"/>
      <c r="H28" s="52"/>
      <c r="I28" s="53"/>
      <c r="J28" s="52"/>
      <c r="K28" s="54"/>
      <c r="L28" s="54" t="str">
        <f t="shared" si="0"/>
        <v/>
      </c>
      <c r="M28" s="55"/>
      <c r="N28" s="53"/>
      <c r="O28" s="53"/>
      <c r="P28" s="56" t="str">
        <f>IF($B28="","",IF($I28=0,"Ausgetrunken",IF($O28="","ohne Angabe",IF(Übersicht!$C$4&gt;$O28,"Überfällig",IF($N28="","Trinkreif",IF(Übersicht!$C$4&lt;$N28,"Noch lagern",IF(Übersicht!$C$4=$O28,"Bald trinken","Trinkreif")))))))</f>
        <v/>
      </c>
      <c r="Q28" s="53"/>
      <c r="R28" s="51"/>
      <c r="S28" s="51"/>
    </row>
    <row r="29" spans="1:19" ht="15.75" customHeight="1" x14ac:dyDescent="0.25">
      <c r="A29" s="43" t="str">
        <f>IF($B29="","",COUNTA($B$5:$B29))</f>
        <v/>
      </c>
      <c r="B29" s="44"/>
      <c r="C29" s="44"/>
      <c r="D29" s="45"/>
      <c r="E29" s="44"/>
      <c r="F29" s="45"/>
      <c r="G29" s="46"/>
      <c r="H29" s="45"/>
      <c r="I29" s="46"/>
      <c r="J29" s="45"/>
      <c r="K29" s="47"/>
      <c r="L29" s="47" t="str">
        <f t="shared" si="0"/>
        <v/>
      </c>
      <c r="M29" s="48"/>
      <c r="N29" s="46"/>
      <c r="O29" s="46"/>
      <c r="P29" s="49" t="str">
        <f>IF($B29="","",IF($I29=0,"Ausgetrunken",IF($O29="","ohne Angabe",IF(Übersicht!$C$4&gt;$O29,"Überfällig",IF($N29="","Trinkreif",IF(Übersicht!$C$4&lt;$N29,"Noch lagern",IF(Übersicht!$C$4=$O29,"Bald trinken","Trinkreif")))))))</f>
        <v/>
      </c>
      <c r="Q29" s="46"/>
      <c r="R29" s="44"/>
      <c r="S29" s="44"/>
    </row>
    <row r="30" spans="1:19" ht="15.75" customHeight="1" x14ac:dyDescent="0.25">
      <c r="A30" s="50" t="str">
        <f>IF($B30="","",COUNTA($B$5:$B30))</f>
        <v/>
      </c>
      <c r="B30" s="51"/>
      <c r="C30" s="51"/>
      <c r="D30" s="52"/>
      <c r="E30" s="51"/>
      <c r="F30" s="52"/>
      <c r="G30" s="53"/>
      <c r="H30" s="52"/>
      <c r="I30" s="53"/>
      <c r="J30" s="52"/>
      <c r="K30" s="54"/>
      <c r="L30" s="54" t="str">
        <f t="shared" si="0"/>
        <v/>
      </c>
      <c r="M30" s="55"/>
      <c r="N30" s="53"/>
      <c r="O30" s="53"/>
      <c r="P30" s="56" t="str">
        <f>IF($B30="","",IF($I30=0,"Ausgetrunken",IF($O30="","ohne Angabe",IF(Übersicht!$C$4&gt;$O30,"Überfällig",IF($N30="","Trinkreif",IF(Übersicht!$C$4&lt;$N30,"Noch lagern",IF(Übersicht!$C$4=$O30,"Bald trinken","Trinkreif")))))))</f>
        <v/>
      </c>
      <c r="Q30" s="53"/>
      <c r="R30" s="51"/>
      <c r="S30" s="51"/>
    </row>
    <row r="31" spans="1:19" ht="15.75" customHeight="1" x14ac:dyDescent="0.25">
      <c r="A31" s="43" t="str">
        <f>IF($B31="","",COUNTA($B$5:$B31))</f>
        <v/>
      </c>
      <c r="B31" s="44"/>
      <c r="C31" s="44"/>
      <c r="D31" s="45"/>
      <c r="E31" s="44"/>
      <c r="F31" s="45"/>
      <c r="G31" s="46"/>
      <c r="H31" s="45"/>
      <c r="I31" s="46"/>
      <c r="J31" s="45"/>
      <c r="K31" s="47"/>
      <c r="L31" s="47" t="str">
        <f t="shared" si="0"/>
        <v/>
      </c>
      <c r="M31" s="48"/>
      <c r="N31" s="46"/>
      <c r="O31" s="46"/>
      <c r="P31" s="49" t="str">
        <f>IF($B31="","",IF($I31=0,"Ausgetrunken",IF($O31="","ohne Angabe",IF(Übersicht!$C$4&gt;$O31,"Überfällig",IF($N31="","Trinkreif",IF(Übersicht!$C$4&lt;$N31,"Noch lagern",IF(Übersicht!$C$4=$O31,"Bald trinken","Trinkreif")))))))</f>
        <v/>
      </c>
      <c r="Q31" s="46"/>
      <c r="R31" s="44"/>
      <c r="S31" s="44"/>
    </row>
    <row r="32" spans="1:19" ht="15.75" customHeight="1" x14ac:dyDescent="0.25">
      <c r="A32" s="50" t="str">
        <f>IF($B32="","",COUNTA($B$5:$B32))</f>
        <v/>
      </c>
      <c r="B32" s="51"/>
      <c r="C32" s="51"/>
      <c r="D32" s="52"/>
      <c r="E32" s="51"/>
      <c r="F32" s="52"/>
      <c r="G32" s="53"/>
      <c r="H32" s="52"/>
      <c r="I32" s="53"/>
      <c r="J32" s="52"/>
      <c r="K32" s="54"/>
      <c r="L32" s="54" t="str">
        <f t="shared" si="0"/>
        <v/>
      </c>
      <c r="M32" s="55"/>
      <c r="N32" s="53"/>
      <c r="O32" s="53"/>
      <c r="P32" s="56" t="str">
        <f>IF($B32="","",IF($I32=0,"Ausgetrunken",IF($O32="","ohne Angabe",IF(Übersicht!$C$4&gt;$O32,"Überfällig",IF($N32="","Trinkreif",IF(Übersicht!$C$4&lt;$N32,"Noch lagern",IF(Übersicht!$C$4=$O32,"Bald trinken","Trinkreif")))))))</f>
        <v/>
      </c>
      <c r="Q32" s="53"/>
      <c r="R32" s="51"/>
      <c r="S32" s="51"/>
    </row>
    <row r="33" spans="1:19" ht="15.75" customHeight="1" x14ac:dyDescent="0.25">
      <c r="A33" s="43" t="str">
        <f>IF($B33="","",COUNTA($B$5:$B33))</f>
        <v/>
      </c>
      <c r="B33" s="44"/>
      <c r="C33" s="44"/>
      <c r="D33" s="45"/>
      <c r="E33" s="44"/>
      <c r="F33" s="45"/>
      <c r="G33" s="46"/>
      <c r="H33" s="45"/>
      <c r="I33" s="46"/>
      <c r="J33" s="45"/>
      <c r="K33" s="47"/>
      <c r="L33" s="47" t="str">
        <f t="shared" si="0"/>
        <v/>
      </c>
      <c r="M33" s="48"/>
      <c r="N33" s="46"/>
      <c r="O33" s="46"/>
      <c r="P33" s="49" t="str">
        <f>IF($B33="","",IF($I33=0,"Ausgetrunken",IF($O33="","ohne Angabe",IF(Übersicht!$C$4&gt;$O33,"Überfällig",IF($N33="","Trinkreif",IF(Übersicht!$C$4&lt;$N33,"Noch lagern",IF(Übersicht!$C$4=$O33,"Bald trinken","Trinkreif")))))))</f>
        <v/>
      </c>
      <c r="Q33" s="46"/>
      <c r="R33" s="44"/>
      <c r="S33" s="44"/>
    </row>
    <row r="34" spans="1:19" ht="15.75" customHeight="1" x14ac:dyDescent="0.25">
      <c r="A34" s="50" t="str">
        <f>IF($B34="","",COUNTA($B$5:$B34))</f>
        <v/>
      </c>
      <c r="B34" s="51"/>
      <c r="C34" s="51"/>
      <c r="D34" s="52"/>
      <c r="E34" s="51"/>
      <c r="F34" s="52"/>
      <c r="G34" s="53"/>
      <c r="H34" s="52"/>
      <c r="I34" s="53"/>
      <c r="J34" s="52"/>
      <c r="K34" s="54"/>
      <c r="L34" s="54" t="str">
        <f t="shared" si="0"/>
        <v/>
      </c>
      <c r="M34" s="55"/>
      <c r="N34" s="53"/>
      <c r="O34" s="53"/>
      <c r="P34" s="56" t="str">
        <f>IF($B34="","",IF($I34=0,"Ausgetrunken",IF($O34="","ohne Angabe",IF(Übersicht!$C$4&gt;$O34,"Überfällig",IF($N34="","Trinkreif",IF(Übersicht!$C$4&lt;$N34,"Noch lagern",IF(Übersicht!$C$4=$O34,"Bald trinken","Trinkreif")))))))</f>
        <v/>
      </c>
      <c r="Q34" s="53"/>
      <c r="R34" s="51"/>
      <c r="S34" s="51"/>
    </row>
    <row r="35" spans="1:19" ht="15.75" customHeight="1" x14ac:dyDescent="0.25">
      <c r="A35" s="43" t="str">
        <f>IF($B35="","",COUNTA($B$5:$B35))</f>
        <v/>
      </c>
      <c r="B35" s="44"/>
      <c r="C35" s="44"/>
      <c r="D35" s="45"/>
      <c r="E35" s="44"/>
      <c r="F35" s="45"/>
      <c r="G35" s="46"/>
      <c r="H35" s="45"/>
      <c r="I35" s="46"/>
      <c r="J35" s="45"/>
      <c r="K35" s="47"/>
      <c r="L35" s="47" t="str">
        <f t="shared" si="0"/>
        <v/>
      </c>
      <c r="M35" s="48"/>
      <c r="N35" s="46"/>
      <c r="O35" s="46"/>
      <c r="P35" s="49" t="str">
        <f>IF($B35="","",IF($I35=0,"Ausgetrunken",IF($O35="","ohne Angabe",IF(Übersicht!$C$4&gt;$O35,"Überfällig",IF($N35="","Trinkreif",IF(Übersicht!$C$4&lt;$N35,"Noch lagern",IF(Übersicht!$C$4=$O35,"Bald trinken","Trinkreif")))))))</f>
        <v/>
      </c>
      <c r="Q35" s="46"/>
      <c r="R35" s="44"/>
      <c r="S35" s="44"/>
    </row>
    <row r="36" spans="1:19" ht="15.75" customHeight="1" x14ac:dyDescent="0.25">
      <c r="A36" s="50" t="str">
        <f>IF($B36="","",COUNTA($B$5:$B36))</f>
        <v/>
      </c>
      <c r="B36" s="51"/>
      <c r="C36" s="51"/>
      <c r="D36" s="52"/>
      <c r="E36" s="51"/>
      <c r="F36" s="52"/>
      <c r="G36" s="53"/>
      <c r="H36" s="52"/>
      <c r="I36" s="53"/>
      <c r="J36" s="52"/>
      <c r="K36" s="54"/>
      <c r="L36" s="54" t="str">
        <f t="shared" si="0"/>
        <v/>
      </c>
      <c r="M36" s="55"/>
      <c r="N36" s="53"/>
      <c r="O36" s="53"/>
      <c r="P36" s="56" t="str">
        <f>IF($B36="","",IF($I36=0,"Ausgetrunken",IF($O36="","ohne Angabe",IF(Übersicht!$C$4&gt;$O36,"Überfällig",IF($N36="","Trinkreif",IF(Übersicht!$C$4&lt;$N36,"Noch lagern",IF(Übersicht!$C$4=$O36,"Bald trinken","Trinkreif")))))))</f>
        <v/>
      </c>
      <c r="Q36" s="53"/>
      <c r="R36" s="51"/>
      <c r="S36" s="51"/>
    </row>
    <row r="37" spans="1:19" ht="15.75" customHeight="1" x14ac:dyDescent="0.25">
      <c r="A37" s="43" t="str">
        <f>IF($B37="","",COUNTA($B$5:$B37))</f>
        <v/>
      </c>
      <c r="B37" s="44"/>
      <c r="C37" s="44"/>
      <c r="D37" s="45"/>
      <c r="E37" s="44"/>
      <c r="F37" s="45"/>
      <c r="G37" s="46"/>
      <c r="H37" s="45"/>
      <c r="I37" s="46"/>
      <c r="J37" s="45"/>
      <c r="K37" s="47"/>
      <c r="L37" s="47" t="str">
        <f t="shared" si="0"/>
        <v/>
      </c>
      <c r="M37" s="48"/>
      <c r="N37" s="46"/>
      <c r="O37" s="46"/>
      <c r="P37" s="49" t="str">
        <f>IF($B37="","",IF($I37=0,"Ausgetrunken",IF($O37="","ohne Angabe",IF(Übersicht!$C$4&gt;$O37,"Überfällig",IF($N37="","Trinkreif",IF(Übersicht!$C$4&lt;$N37,"Noch lagern",IF(Übersicht!$C$4=$O37,"Bald trinken","Trinkreif")))))))</f>
        <v/>
      </c>
      <c r="Q37" s="46"/>
      <c r="R37" s="44"/>
      <c r="S37" s="44"/>
    </row>
    <row r="38" spans="1:19" ht="15.75" customHeight="1" x14ac:dyDescent="0.25">
      <c r="A38" s="50" t="str">
        <f>IF($B38="","",COUNTA($B$5:$B38))</f>
        <v/>
      </c>
      <c r="B38" s="51"/>
      <c r="C38" s="51"/>
      <c r="D38" s="52"/>
      <c r="E38" s="51"/>
      <c r="F38" s="52"/>
      <c r="G38" s="53"/>
      <c r="H38" s="52"/>
      <c r="I38" s="53"/>
      <c r="J38" s="52"/>
      <c r="K38" s="54"/>
      <c r="L38" s="54" t="str">
        <f t="shared" si="0"/>
        <v/>
      </c>
      <c r="M38" s="55"/>
      <c r="N38" s="53"/>
      <c r="O38" s="53"/>
      <c r="P38" s="56" t="str">
        <f>IF($B38="","",IF($I38=0,"Ausgetrunken",IF($O38="","ohne Angabe",IF(Übersicht!$C$4&gt;$O38,"Überfällig",IF($N38="","Trinkreif",IF(Übersicht!$C$4&lt;$N38,"Noch lagern",IF(Übersicht!$C$4=$O38,"Bald trinken","Trinkreif")))))))</f>
        <v/>
      </c>
      <c r="Q38" s="53"/>
      <c r="R38" s="51"/>
      <c r="S38" s="51"/>
    </row>
    <row r="39" spans="1:19" ht="15.75" customHeight="1" x14ac:dyDescent="0.25">
      <c r="A39" s="43" t="str">
        <f>IF($B39="","",COUNTA($B$5:$B39))</f>
        <v/>
      </c>
      <c r="B39" s="44"/>
      <c r="C39" s="44"/>
      <c r="D39" s="45"/>
      <c r="E39" s="44"/>
      <c r="F39" s="45"/>
      <c r="G39" s="46"/>
      <c r="H39" s="45"/>
      <c r="I39" s="46"/>
      <c r="J39" s="45"/>
      <c r="K39" s="47"/>
      <c r="L39" s="47" t="str">
        <f t="shared" si="0"/>
        <v/>
      </c>
      <c r="M39" s="48"/>
      <c r="N39" s="46"/>
      <c r="O39" s="46"/>
      <c r="P39" s="49" t="str">
        <f>IF($B39="","",IF($I39=0,"Ausgetrunken",IF($O39="","ohne Angabe",IF(Übersicht!$C$4&gt;$O39,"Überfällig",IF($N39="","Trinkreif",IF(Übersicht!$C$4&lt;$N39,"Noch lagern",IF(Übersicht!$C$4=$O39,"Bald trinken","Trinkreif")))))))</f>
        <v/>
      </c>
      <c r="Q39" s="46"/>
      <c r="R39" s="44"/>
      <c r="S39" s="44"/>
    </row>
    <row r="40" spans="1:19" ht="15.75" customHeight="1" x14ac:dyDescent="0.25">
      <c r="A40" s="50" t="str">
        <f>IF($B40="","",COUNTA($B$5:$B40))</f>
        <v/>
      </c>
      <c r="B40" s="51"/>
      <c r="C40" s="51"/>
      <c r="D40" s="52"/>
      <c r="E40" s="51"/>
      <c r="F40" s="52"/>
      <c r="G40" s="53"/>
      <c r="H40" s="52"/>
      <c r="I40" s="53"/>
      <c r="J40" s="52"/>
      <c r="K40" s="54"/>
      <c r="L40" s="54" t="str">
        <f t="shared" si="0"/>
        <v/>
      </c>
      <c r="M40" s="55"/>
      <c r="N40" s="53"/>
      <c r="O40" s="53"/>
      <c r="P40" s="56" t="str">
        <f>IF($B40="","",IF($I40=0,"Ausgetrunken",IF($O40="","ohne Angabe",IF(Übersicht!$C$4&gt;$O40,"Überfällig",IF($N40="","Trinkreif",IF(Übersicht!$C$4&lt;$N40,"Noch lagern",IF(Übersicht!$C$4=$O40,"Bald trinken","Trinkreif")))))))</f>
        <v/>
      </c>
      <c r="Q40" s="53"/>
      <c r="R40" s="51"/>
      <c r="S40" s="51"/>
    </row>
    <row r="41" spans="1:19" ht="15.75" customHeight="1" x14ac:dyDescent="0.25">
      <c r="A41" s="43" t="str">
        <f>IF($B41="","",COUNTA($B$5:$B41))</f>
        <v/>
      </c>
      <c r="B41" s="44"/>
      <c r="C41" s="44"/>
      <c r="D41" s="45"/>
      <c r="E41" s="44"/>
      <c r="F41" s="45"/>
      <c r="G41" s="46"/>
      <c r="H41" s="45"/>
      <c r="I41" s="46"/>
      <c r="J41" s="45"/>
      <c r="K41" s="47"/>
      <c r="L41" s="47" t="str">
        <f t="shared" si="0"/>
        <v/>
      </c>
      <c r="M41" s="48"/>
      <c r="N41" s="46"/>
      <c r="O41" s="46"/>
      <c r="P41" s="49" t="str">
        <f>IF($B41="","",IF($I41=0,"Ausgetrunken",IF($O41="","ohne Angabe",IF(Übersicht!$C$4&gt;$O41,"Überfällig",IF($N41="","Trinkreif",IF(Übersicht!$C$4&lt;$N41,"Noch lagern",IF(Übersicht!$C$4=$O41,"Bald trinken","Trinkreif")))))))</f>
        <v/>
      </c>
      <c r="Q41" s="46"/>
      <c r="R41" s="44"/>
      <c r="S41" s="44"/>
    </row>
    <row r="42" spans="1:19" ht="15.75" customHeight="1" x14ac:dyDescent="0.25">
      <c r="A42" s="50" t="str">
        <f>IF($B42="","",COUNTA($B$5:$B42))</f>
        <v/>
      </c>
      <c r="B42" s="51"/>
      <c r="C42" s="51"/>
      <c r="D42" s="52"/>
      <c r="E42" s="51"/>
      <c r="F42" s="52"/>
      <c r="G42" s="53"/>
      <c r="H42" s="52"/>
      <c r="I42" s="53"/>
      <c r="J42" s="52"/>
      <c r="K42" s="54"/>
      <c r="L42" s="54" t="str">
        <f t="shared" si="0"/>
        <v/>
      </c>
      <c r="M42" s="55"/>
      <c r="N42" s="53"/>
      <c r="O42" s="53"/>
      <c r="P42" s="56" t="str">
        <f>IF($B42="","",IF($I42=0,"Ausgetrunken",IF($O42="","ohne Angabe",IF(Übersicht!$C$4&gt;$O42,"Überfällig",IF($N42="","Trinkreif",IF(Übersicht!$C$4&lt;$N42,"Noch lagern",IF(Übersicht!$C$4=$O42,"Bald trinken","Trinkreif")))))))</f>
        <v/>
      </c>
      <c r="Q42" s="53"/>
      <c r="R42" s="51"/>
      <c r="S42" s="51"/>
    </row>
    <row r="43" spans="1:19" ht="15.75" customHeight="1" x14ac:dyDescent="0.25">
      <c r="A43" s="43" t="str">
        <f>IF($B43="","",COUNTA($B$5:$B43))</f>
        <v/>
      </c>
      <c r="B43" s="44"/>
      <c r="C43" s="44"/>
      <c r="D43" s="45"/>
      <c r="E43" s="44"/>
      <c r="F43" s="45"/>
      <c r="G43" s="46"/>
      <c r="H43" s="45"/>
      <c r="I43" s="46"/>
      <c r="J43" s="45"/>
      <c r="K43" s="47"/>
      <c r="L43" s="47" t="str">
        <f t="shared" si="0"/>
        <v/>
      </c>
      <c r="M43" s="48"/>
      <c r="N43" s="46"/>
      <c r="O43" s="46"/>
      <c r="P43" s="49" t="str">
        <f>IF($B43="","",IF($I43=0,"Ausgetrunken",IF($O43="","ohne Angabe",IF(Übersicht!$C$4&gt;$O43,"Überfällig",IF($N43="","Trinkreif",IF(Übersicht!$C$4&lt;$N43,"Noch lagern",IF(Übersicht!$C$4=$O43,"Bald trinken","Trinkreif")))))))</f>
        <v/>
      </c>
      <c r="Q43" s="46"/>
      <c r="R43" s="44"/>
      <c r="S43" s="44"/>
    </row>
    <row r="44" spans="1:19" ht="15.75" customHeight="1" x14ac:dyDescent="0.25">
      <c r="A44" s="50" t="str">
        <f>IF($B44="","",COUNTA($B$5:$B44))</f>
        <v/>
      </c>
      <c r="B44" s="51"/>
      <c r="C44" s="51"/>
      <c r="D44" s="52"/>
      <c r="E44" s="51"/>
      <c r="F44" s="52"/>
      <c r="G44" s="53"/>
      <c r="H44" s="52"/>
      <c r="I44" s="53"/>
      <c r="J44" s="52"/>
      <c r="K44" s="54"/>
      <c r="L44" s="54" t="str">
        <f t="shared" si="0"/>
        <v/>
      </c>
      <c r="M44" s="55"/>
      <c r="N44" s="53"/>
      <c r="O44" s="53"/>
      <c r="P44" s="56" t="str">
        <f>IF($B44="","",IF($I44=0,"Ausgetrunken",IF($O44="","ohne Angabe",IF(Übersicht!$C$4&gt;$O44,"Überfällig",IF($N44="","Trinkreif",IF(Übersicht!$C$4&lt;$N44,"Noch lagern",IF(Übersicht!$C$4=$O44,"Bald trinken","Trinkreif")))))))</f>
        <v/>
      </c>
      <c r="Q44" s="53"/>
      <c r="R44" s="51"/>
      <c r="S44" s="51"/>
    </row>
  </sheetData>
  <autoFilter ref="A4:S44" xr:uid="{00000000-0009-0000-0000-000001000000}"/>
  <mergeCells count="2">
    <mergeCell ref="A1:S1"/>
    <mergeCell ref="A2:S2"/>
  </mergeCells>
  <conditionalFormatting sqref="I5:I44">
    <cfRule type="expression" dxfId="5" priority="7">
      <formula>AND($B5&lt;&gt;"",$I5&lt;=2)</formula>
    </cfRule>
  </conditionalFormatting>
  <conditionalFormatting sqref="P5:P44">
    <cfRule type="expression" dxfId="4" priority="2">
      <formula>$P5="Trinkreif"</formula>
    </cfRule>
    <cfRule type="expression" dxfId="3" priority="3">
      <formula>$P5="Bald trinken"</formula>
    </cfRule>
    <cfRule type="expression" dxfId="2" priority="4">
      <formula>$P5="Noch lagern"</formula>
    </cfRule>
    <cfRule type="expression" dxfId="1" priority="5">
      <formula>$P5="Überfällig"</formula>
    </cfRule>
    <cfRule type="expression" dxfId="0" priority="6">
      <formula>$P5="Ausgetrunken"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errorTitle="Ungültige Eingabe" error="Bitte einen Wert aus der Liste wählen." xr:uid="{00000000-0002-0000-0100-000000000000}">
          <x14:formula1>
            <xm:f>Listen!$A$3:$A$9</xm:f>
          </x14:formula1>
          <x14:formula2>
            <xm:f>0</xm:f>
          </x14:formula2>
          <xm:sqref>D5:D44</xm:sqref>
        </x14:dataValidation>
        <x14:dataValidation type="list" allowBlank="1" showErrorMessage="1" errorTitle="Ungültige Eingabe" error="Bitte einen Wert aus der Liste wählen." xr:uid="{00000000-0002-0000-0100-000001000000}">
          <x14:formula1>
            <xm:f>Listen!$C$3:$C$8</xm:f>
          </x14:formula1>
          <x14:formula2>
            <xm:f>0</xm:f>
          </x14:formula2>
          <xm:sqref>J5:J44</xm:sqref>
        </x14:dataValidation>
        <x14:dataValidation type="list" allowBlank="1" showErrorMessage="1" errorTitle="Ungültige Eingabe" error="Bitte einen Wert aus der Liste wählen." xr:uid="{00000000-0002-0000-0100-000002000000}">
          <x14:formula1>
            <xm:f>Listen!$G$3:$G$7</xm:f>
          </x14:formula1>
          <x14:formula2>
            <xm:f>0</xm:f>
          </x14:formula2>
          <xm:sqref>Q5:Q44</xm:sqref>
        </x14:dataValidation>
        <x14:dataValidation type="list" allowBlank="1" xr:uid="{00000000-0002-0000-0100-000003000000}">
          <x14:formula1>
            <xm:f>Listen!$E$3:$E$17</xm:f>
          </x14:formula1>
          <x14:formula2>
            <xm:f>0</xm:f>
          </x14:formula2>
          <xm:sqref>H5:H44</xm:sqref>
        </x14:dataValidation>
        <x14:dataValidation type="list" allowBlank="1" xr:uid="{00000000-0002-0000-0100-000004000000}">
          <x14:formula1>
            <xm:f>Listen!$I$3:$I$23</xm:f>
          </x14:formula1>
          <x14:formula2>
            <xm:f>0</xm:f>
          </x14:formula2>
          <xm:sqref>F5:F44</xm:sqref>
        </x14:dataValidation>
        <x14:dataValidation type="list" allowBlank="1" xr:uid="{00000000-0002-0000-0100-000005000000}">
          <x14:formula1>
            <xm:f>Listen!$K$3:$K$8</xm:f>
          </x14:formula1>
          <x14:formula2>
            <xm:f>0</xm:f>
          </x14:formula2>
          <xm:sqref>R5:R44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showGridLines="0" zoomScaleNormal="100" workbookViewId="0"/>
  </sheetViews>
  <sheetFormatPr baseColWidth="10" defaultColWidth="8.7109375" defaultRowHeight="15" x14ac:dyDescent="0.25"/>
  <cols>
    <col min="1" max="1" width="20" customWidth="1"/>
    <col min="3" max="3" width="20" customWidth="1"/>
    <col min="5" max="5" width="20" customWidth="1"/>
    <col min="7" max="7" width="20" customWidth="1"/>
    <col min="9" max="9" width="20" customWidth="1"/>
    <col min="11" max="11" width="20" customWidth="1"/>
  </cols>
  <sheetData>
    <row r="1" spans="1:12" ht="24" customHeight="1" x14ac:dyDescent="0.25">
      <c r="A1" s="2" t="s">
        <v>136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2" t="s">
        <v>14</v>
      </c>
      <c r="C2" s="22" t="s">
        <v>52</v>
      </c>
      <c r="E2" s="22" t="s">
        <v>50</v>
      </c>
      <c r="G2" s="22" t="s">
        <v>57</v>
      </c>
      <c r="I2" s="22" t="s">
        <v>137</v>
      </c>
      <c r="K2" s="22" t="s">
        <v>138</v>
      </c>
    </row>
    <row r="3" spans="1:12" x14ac:dyDescent="0.25">
      <c r="A3" s="57" t="s">
        <v>18</v>
      </c>
      <c r="C3" s="57" t="s">
        <v>112</v>
      </c>
      <c r="E3" s="57" t="s">
        <v>64</v>
      </c>
      <c r="G3" s="57">
        <v>1</v>
      </c>
      <c r="I3" s="57" t="s">
        <v>63</v>
      </c>
      <c r="K3" s="57" t="s">
        <v>73</v>
      </c>
    </row>
    <row r="4" spans="1:12" x14ac:dyDescent="0.25">
      <c r="A4" s="58" t="s">
        <v>20</v>
      </c>
      <c r="C4" s="58" t="s">
        <v>139</v>
      </c>
      <c r="E4" s="58" t="s">
        <v>78</v>
      </c>
      <c r="G4" s="58">
        <v>2</v>
      </c>
      <c r="I4" s="58" t="s">
        <v>140</v>
      </c>
      <c r="K4" s="58" t="s">
        <v>66</v>
      </c>
    </row>
    <row r="5" spans="1:12" x14ac:dyDescent="0.25">
      <c r="A5" s="57" t="s">
        <v>22</v>
      </c>
      <c r="C5" s="57" t="s">
        <v>65</v>
      </c>
      <c r="E5" s="57" t="s">
        <v>105</v>
      </c>
      <c r="G5" s="57">
        <v>3</v>
      </c>
      <c r="I5" s="57" t="s">
        <v>83</v>
      </c>
      <c r="K5" s="57" t="s">
        <v>91</v>
      </c>
    </row>
    <row r="6" spans="1:12" x14ac:dyDescent="0.25">
      <c r="A6" s="58" t="s">
        <v>24</v>
      </c>
      <c r="C6" s="58" t="s">
        <v>141</v>
      </c>
      <c r="E6" s="58" t="s">
        <v>108</v>
      </c>
      <c r="G6" s="58">
        <v>4</v>
      </c>
      <c r="I6" s="58" t="s">
        <v>77</v>
      </c>
      <c r="K6" s="58" t="s">
        <v>98</v>
      </c>
    </row>
    <row r="7" spans="1:12" x14ac:dyDescent="0.25">
      <c r="A7" s="57" t="s">
        <v>26</v>
      </c>
      <c r="C7" s="57" t="s">
        <v>142</v>
      </c>
      <c r="E7" s="57" t="s">
        <v>117</v>
      </c>
      <c r="G7" s="57">
        <v>5</v>
      </c>
      <c r="I7" s="57" t="s">
        <v>71</v>
      </c>
      <c r="K7" s="57" t="s">
        <v>79</v>
      </c>
    </row>
    <row r="8" spans="1:12" x14ac:dyDescent="0.25">
      <c r="A8" s="58" t="s">
        <v>28</v>
      </c>
      <c r="C8" s="58" t="s">
        <v>143</v>
      </c>
      <c r="E8" s="58" t="s">
        <v>135</v>
      </c>
      <c r="I8" s="58" t="s">
        <v>134</v>
      </c>
      <c r="K8" s="58" t="s">
        <v>144</v>
      </c>
    </row>
    <row r="9" spans="1:12" x14ac:dyDescent="0.25">
      <c r="A9" s="57" t="s">
        <v>145</v>
      </c>
      <c r="E9" s="57" t="s">
        <v>130</v>
      </c>
      <c r="I9" s="57" t="s">
        <v>146</v>
      </c>
    </row>
    <row r="10" spans="1:12" x14ac:dyDescent="0.25">
      <c r="E10" s="58" t="s">
        <v>147</v>
      </c>
      <c r="I10" s="58" t="s">
        <v>148</v>
      </c>
    </row>
    <row r="11" spans="1:12" x14ac:dyDescent="0.25">
      <c r="E11" s="57" t="s">
        <v>72</v>
      </c>
      <c r="I11" s="57" t="s">
        <v>149</v>
      </c>
    </row>
    <row r="12" spans="1:12" x14ac:dyDescent="0.25">
      <c r="E12" s="58" t="s">
        <v>90</v>
      </c>
      <c r="I12" s="58" t="s">
        <v>116</v>
      </c>
    </row>
    <row r="13" spans="1:12" x14ac:dyDescent="0.25">
      <c r="E13" s="57" t="s">
        <v>97</v>
      </c>
      <c r="I13" s="57" t="s">
        <v>150</v>
      </c>
    </row>
    <row r="14" spans="1:12" x14ac:dyDescent="0.25">
      <c r="E14" s="58" t="s">
        <v>103</v>
      </c>
      <c r="I14" s="58" t="s">
        <v>89</v>
      </c>
    </row>
    <row r="15" spans="1:12" x14ac:dyDescent="0.25">
      <c r="E15" s="57" t="s">
        <v>121</v>
      </c>
      <c r="I15" s="57" t="s">
        <v>151</v>
      </c>
    </row>
    <row r="16" spans="1:12" x14ac:dyDescent="0.25">
      <c r="E16" s="58" t="s">
        <v>84</v>
      </c>
      <c r="I16" s="58" t="s">
        <v>126</v>
      </c>
    </row>
    <row r="17" spans="1:12" x14ac:dyDescent="0.25">
      <c r="E17" s="57" t="s">
        <v>111</v>
      </c>
      <c r="I17" s="57" t="s">
        <v>152</v>
      </c>
    </row>
    <row r="18" spans="1:12" x14ac:dyDescent="0.25">
      <c r="I18" s="58" t="s">
        <v>96</v>
      </c>
    </row>
    <row r="19" spans="1:12" x14ac:dyDescent="0.25">
      <c r="I19" s="57" t="s">
        <v>120</v>
      </c>
    </row>
    <row r="20" spans="1:12" ht="15" customHeight="1" x14ac:dyDescent="0.25">
      <c r="A20" s="1" t="s">
        <v>153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I22" s="58" t="s">
        <v>154</v>
      </c>
    </row>
    <row r="23" spans="1:12" x14ac:dyDescent="0.25">
      <c r="I23" s="57" t="s">
        <v>155</v>
      </c>
    </row>
  </sheetData>
  <mergeCells count="2">
    <mergeCell ref="A1:L1"/>
    <mergeCell ref="A20:L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Kellerbuch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2026-06-15T05:47:05Z</dcterms:created>
  <dcterms:modified xsi:type="dcterms:W3CDTF">2026-06-15T06:59:18Z</dcterms:modified>
  <dc:language>en-US</dc:language>
</cp:coreProperties>
</file>