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egelabend" sheetId="1" state="visible" r:id="rId3"/>
    <sheet name="Jahresübersicht 2026" sheetId="2" state="visible" r:id="rId4"/>
    <sheet name="Mitglieder &amp; Strafenkatalog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<sst xmlns="http://schemas.openxmlformats.org/spreadsheetml/2006/main" count="168" uniqueCount="115">
  <si>
    <t xml:space="preserve">KEGELBUCH</t>
  </si>
  <si>
    <t xml:space="preserve">Spielabend, Strafen, Kassenabrechnung und Auswertung</t>
  </si>
  <si>
    <t xml:space="preserve">VEREIN</t>
  </si>
  <si>
    <t xml:space="preserve">DATUM</t>
  </si>
  <si>
    <t xml:space="preserve">KEGELBAHN</t>
  </si>
  <si>
    <t xml:space="preserve">SPIELSYSTEM</t>
  </si>
  <si>
    <t xml:space="preserve">BEITRAG / PERSON</t>
  </si>
  <si>
    <t xml:space="preserve">Kegelfreunde Lindenhof 2014</t>
  </si>
  <si>
    <t xml:space="preserve">05.06.2026</t>
  </si>
  <si>
    <t xml:space="preserve">Gasthof Lindenhof, Bahn 2</t>
  </si>
  <si>
    <t xml:space="preserve">Vollkegeln, 4 Wurf</t>
  </si>
  <si>
    <t xml:space="preserve">ERGEBNISSE &amp; STRAFEN</t>
  </si>
  <si>
    <t xml:space="preserve">Nr.</t>
  </si>
  <si>
    <t xml:space="preserve">Spieler / Spielerin</t>
  </si>
  <si>
    <t xml:space="preserve">Anwesend</t>
  </si>
  <si>
    <t xml:space="preserve">Würfe</t>
  </si>
  <si>
    <t xml:space="preserve">Holz</t>
  </si>
  <si>
    <t xml:space="preserve">Ø / Wurf</t>
  </si>
  <si>
    <t xml:space="preserve">Alle Neune</t>
  </si>
  <si>
    <t xml:space="preserve">Kränze</t>
  </si>
  <si>
    <t xml:space="preserve">Pudel</t>
  </si>
  <si>
    <t xml:space="preserve">Strafen</t>
  </si>
  <si>
    <t xml:space="preserve">Beitrag</t>
  </si>
  <si>
    <t xml:space="preserve">Zahlbetrag</t>
  </si>
  <si>
    <t xml:space="preserve">Klaus Berger</t>
  </si>
  <si>
    <t xml:space="preserve">Ja</t>
  </si>
  <si>
    <t xml:space="preserve">Renate Schmitt</t>
  </si>
  <si>
    <t xml:space="preserve">Manfred Krause</t>
  </si>
  <si>
    <t xml:space="preserve">Ulrike Werner</t>
  </si>
  <si>
    <t xml:space="preserve">Heinz Lohmann</t>
  </si>
  <si>
    <t xml:space="preserve">Brigitte Kessler</t>
  </si>
  <si>
    <t xml:space="preserve">Walter Diehl</t>
  </si>
  <si>
    <t xml:space="preserve">Nein</t>
  </si>
  <si>
    <t xml:space="preserve">Sabine Mertens</t>
  </si>
  <si>
    <t xml:space="preserve">Σ Summen / Durchschnitte</t>
  </si>
  <si>
    <t xml:space="preserve">AUSWERTUNG DES ABENDS</t>
  </si>
  <si>
    <t xml:space="preserve">Kegelkönig (höchste Holzzahl)</t>
  </si>
  <si>
    <t xml:space="preserve">Schlusslicht (anwesend, niedrigste Holzzahl)</t>
  </si>
  <si>
    <t xml:space="preserve">Meiste Alle Neune</t>
  </si>
  <si>
    <t xml:space="preserve">Anwesende Spieler</t>
  </si>
  <si>
    <t xml:space="preserve">KASSENABRECHNUNG</t>
  </si>
  <si>
    <t xml:space="preserve">Kassenstand vorher</t>
  </si>
  <si>
    <t xml:space="preserve">+ Einnahmen (Beiträge + Strafen)</t>
  </si>
  <si>
    <t xml:space="preserve">− Ausgaben Kegelbahn / Getränke</t>
  </si>
  <si>
    <t xml:space="preserve">− Sonstige Ausgaben</t>
  </si>
  <si>
    <t xml:space="preserve">Kassenstand neu</t>
  </si>
  <si>
    <t xml:space="preserve">JAHRESÜBERSICHT 2026</t>
  </si>
  <si>
    <t xml:space="preserve">Alle Kegelabende, Kassenentwicklung und Jahresstatistik</t>
  </si>
  <si>
    <t xml:space="preserve">KEGELABENDE</t>
  </si>
  <si>
    <t xml:space="preserve">Ø ANWESENDE</t>
  </si>
  <si>
    <t xml:space="preserve">HÖCHSTE HOLZ 2026</t>
  </si>
  <si>
    <t xml:space="preserve">EINNAHMEN 2026</t>
  </si>
  <si>
    <t xml:space="preserve">KASSENSTAND AKTUELL</t>
  </si>
  <si>
    <t xml:space="preserve">ANFANGSKASSENSTAND 01.01.2026</t>
  </si>
  <si>
    <t xml:space="preserve">Datum</t>
  </si>
  <si>
    <t xml:space="preserve">Kegelbahn / Lokal</t>
  </si>
  <si>
    <t xml:space="preserve">Anwesende</t>
  </si>
  <si>
    <t xml:space="preserve">Bester Werfer / Werferin</t>
  </si>
  <si>
    <t xml:space="preserve">Höchste Holz</t>
  </si>
  <si>
    <t xml:space="preserve">Einnahmen</t>
  </si>
  <si>
    <t xml:space="preserve">Ausgaben</t>
  </si>
  <si>
    <t xml:space="preserve">Saldo</t>
  </si>
  <si>
    <t xml:space="preserve">Kassenstand</t>
  </si>
  <si>
    <t xml:space="preserve">Gasthof zum Goldenen Anker</t>
  </si>
  <si>
    <t xml:space="preserve">Sportcenter Wiesental</t>
  </si>
  <si>
    <t xml:space="preserve">Σ Jahressumme</t>
  </si>
  <si>
    <t xml:space="preserve">MITGLIEDER &amp; STRAFENKATALOG</t>
  </si>
  <si>
    <t xml:space="preserve">Stammdaten der Kegelschwestern und Kegelbrüder sowie Strafenordnung 2026</t>
  </si>
  <si>
    <t xml:space="preserve">MITGLIEDERLISTE</t>
  </si>
  <si>
    <t xml:space="preserve">STRAFENKATALOG</t>
  </si>
  <si>
    <t xml:space="preserve">Name</t>
  </si>
  <si>
    <t xml:space="preserve">Mitglied seit</t>
  </si>
  <si>
    <t xml:space="preserve">Funktion</t>
  </si>
  <si>
    <t xml:space="preserve">Monatsbeitrag</t>
  </si>
  <si>
    <t xml:space="preserve">Status</t>
  </si>
  <si>
    <t xml:space="preserve">Vergehen</t>
  </si>
  <si>
    <t xml:space="preserve">Strafe</t>
  </si>
  <si>
    <t xml:space="preserve">Beschreibung</t>
  </si>
  <si>
    <t xml:space="preserve">1. Vorsitzender</t>
  </si>
  <si>
    <t xml:space="preserve">Aktiv</t>
  </si>
  <si>
    <t xml:space="preserve">Pudel (Kugel in der Rinne)</t>
  </si>
  <si>
    <t xml:space="preserve">Wurf landet in der Auffangrinne — keine Kegel getroffen</t>
  </si>
  <si>
    <t xml:space="preserve">Kassenwartin</t>
  </si>
  <si>
    <t xml:space="preserve">Schnur berührt</t>
  </si>
  <si>
    <t xml:space="preserve">Kugel berührt die Schnur über der Bahn — Klingel ertönt</t>
  </si>
  <si>
    <t xml:space="preserve">Schriftführer</t>
  </si>
  <si>
    <t xml:space="preserve">Verlorenes Spiel</t>
  </si>
  <si>
    <t xml:space="preserve">Niederlage in einer Spielrunde gegen Mitspieler</t>
  </si>
  <si>
    <t xml:space="preserve">Beisitzerin</t>
  </si>
  <si>
    <t xml:space="preserve">Falsche Bahn / Falsches Bild</t>
  </si>
  <si>
    <t xml:space="preserve">Wurf auf das falsche Kegelbild oder Bahn</t>
  </si>
  <si>
    <t xml:space="preserve">Mitglied</t>
  </si>
  <si>
    <t xml:space="preserve">Zu spät erschienen</t>
  </si>
  <si>
    <t xml:space="preserve">Verspätung von mehr als 15 Minuten ohne Entschuldigung</t>
  </si>
  <si>
    <t xml:space="preserve">Unentschuldigtes Fehlen</t>
  </si>
  <si>
    <t xml:space="preserve">Abwesenheit ohne rechtzeitige Abmeldung beim Vorstand</t>
  </si>
  <si>
    <t xml:space="preserve">Glücksspruch — der Werfer gibt eine Runde aus</t>
  </si>
  <si>
    <t xml:space="preserve">Naturkranz (Kranz-Acht)</t>
  </si>
  <si>
    <t xml:space="preserve">Acht Kegel ohne König gefallen — Werfer gibt eine Runde aus</t>
  </si>
  <si>
    <t xml:space="preserve">Friedrich Aumann</t>
  </si>
  <si>
    <t xml:space="preserve">Ehrenmitglied</t>
  </si>
  <si>
    <t xml:space="preserve">Handy klingelt am Tisch</t>
  </si>
  <si>
    <t xml:space="preserve">Mobiltelefon stört den Abend mit Klingelton</t>
  </si>
  <si>
    <t xml:space="preserve">Margot Hellweg</t>
  </si>
  <si>
    <t xml:space="preserve">Passiv</t>
  </si>
  <si>
    <t xml:space="preserve">Falsche Reihenfolge</t>
  </si>
  <si>
    <t xml:space="preserve">Wurf außerhalb der vereinbarten Spielerreihenfolge</t>
  </si>
  <si>
    <t xml:space="preserve">Σ Aktive / Beitragssumme</t>
  </si>
  <si>
    <t xml:space="preserve">HINWEISE</t>
  </si>
  <si>
    <t xml:space="preserve">›</t>
  </si>
  <si>
    <t xml:space="preserve">Tragen Sie alle Spielabende einzeln im Blatt „Kegelabend“ ein und übertragen Sie die Summen anschließend in die „Jahresübersicht 2026“.</t>
  </si>
  <si>
    <t xml:space="preserve">Die Beiträge und Strafen werden bar am Ende des Abends eingesammelt und vom Kassenwart in die Kegelkasse eingezahlt.</t>
  </si>
  <si>
    <t xml:space="preserve">Strafen können jederzeit per Vorstandsbeschluss angepasst werden — die Strafenordnung sollte zu Jahresbeginn von allen Mitgliedern bestätigt werden.</t>
  </si>
  <si>
    <t xml:space="preserve">Der Anfangskassenstand der Jahresübersicht wird einmalig im Januar gesetzt. Alle weiteren Werte werden automatisch fortgeschrieben.</t>
  </si>
  <si>
    <t xml:space="preserve">Die Funktionen „Kegelkönig“ und „Schlusslicht“ werden nur unter den anwesenden Spielerinnen und Spielern ermittelt.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</si>
</sst>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&quot; €&quot;"/>
    <numFmt numFmtId="166" formatCode="0"/>
    <numFmt numFmtId="167" formatCode="0.00"/>
    <numFmt numFmtId="168" formatCode="General"/>
    <numFmt numFmtId="169" formatCode="0.0"/>
    <numFmt numFmtId="170" formatCode="dd\.mm\.yyyy"/>
    <numFmt numFmtId="171" formatCode="#,##0.00&quot; €&quot;;[RED]\-#,##0.00&quot; €&quot;"/>
  </numFmts>
  <fonts count="2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5C2A2A"/>
      <name val="Arial"/>
      <family val="0"/>
      <charset val="1"/>
    </font>
    <font>
      <i val="true"/>
      <sz val="10"/>
      <color rgb="FF6F6A60"/>
      <name val="Arial"/>
      <family val="0"/>
      <charset val="1"/>
    </font>
    <font>
      <b val="true"/>
      <sz val="8"/>
      <color rgb="FF6F6A60"/>
      <name val="Arial"/>
      <family val="0"/>
      <charset val="1"/>
    </font>
    <font>
      <b val="true"/>
      <sz val="12"/>
      <color rgb="FF2A2A2A"/>
      <name val="Arial"/>
      <family val="0"/>
      <charset val="1"/>
    </font>
    <font>
      <b val="true"/>
      <sz val="11"/>
      <color rgb="FF5C2A2A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color rgb="FF6F6A60"/>
      <name val="Arial"/>
      <family val="0"/>
      <charset val="1"/>
    </font>
    <font>
      <sz val="10"/>
      <color rgb="FF2A2A2A"/>
      <name val="Arial"/>
      <family val="0"/>
      <charset val="1"/>
    </font>
    <font>
      <b val="true"/>
      <sz val="14"/>
      <color rgb="FF5C2A2A"/>
      <name val="Arial"/>
      <family val="0"/>
      <charset val="1"/>
    </font>
    <font>
      <sz val="11"/>
      <color rgb="FF2A2A2A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b val="true"/>
      <sz val="20"/>
      <color rgb="FF5C2A2A"/>
      <name val="Arial"/>
      <family val="0"/>
      <charset val="1"/>
    </font>
    <font>
      <b val="true"/>
      <sz val="18"/>
      <color rgb="FF000000"/>
      <name val="Calibri"/>
      <family val="2"/>
    </font>
    <font>
      <sz val="10"/>
      <color rgb="FF000000"/>
      <name val="Calibri"/>
      <family val="2"/>
    </font>
    <font>
      <b val="true"/>
      <sz val="10"/>
      <color rgb="FF000000"/>
      <name val="Calibri"/>
      <family val="2"/>
    </font>
    <font>
      <b val="true"/>
      <sz val="12"/>
      <color rgb="FFA87B4F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FAF6F0"/>
        <bgColor rgb="FFFFFFFF"/>
      </patternFill>
    </fill>
    <fill>
      <patternFill patternType="solid">
        <fgColor rgb="FF5C2A2A"/>
        <bgColor rgb="FF8C2F2F"/>
      </patternFill>
    </fill>
    <fill>
      <patternFill patternType="solid">
        <fgColor rgb="FFEDEAE3"/>
        <bgColor rgb="FFF4ECDB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5C2A2A"/>
      </bottom>
      <diagonal/>
    </border>
    <border diagonalUp="false" diagonalDown="false">
      <left/>
      <right/>
      <top/>
      <bottom style="thin">
        <color rgb="FFC9C2B8"/>
      </bottom>
      <diagonal/>
    </border>
    <border diagonalUp="false" diagonalDown="false">
      <left style="thin">
        <color rgb="FF5C2A2A"/>
      </left>
      <right style="thin">
        <color rgb="FF5C2A2A"/>
      </right>
      <top style="thin">
        <color rgb="FF5C2A2A"/>
      </top>
      <bottom style="thin">
        <color rgb="FF5C2A2A"/>
      </bottom>
      <diagonal/>
    </border>
    <border diagonalUp="false" diagonalDown="false">
      <left style="thin">
        <color rgb="FFC9C2B8"/>
      </left>
      <right style="thin">
        <color rgb="FFC9C2B8"/>
      </right>
      <top/>
      <bottom style="thin">
        <color rgb="FFC9C2B8"/>
      </bottom>
      <diagonal/>
    </border>
    <border diagonalUp="false" diagonalDown="false">
      <left/>
      <right/>
      <top style="thin">
        <color rgb="FF5C2A2A"/>
      </top>
      <bottom/>
      <diagonal/>
    </border>
    <border diagonalUp="false" diagonalDown="false">
      <left/>
      <right/>
      <top/>
      <bottom style="thin">
        <color rgb="FF5C2A2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7" fillId="2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7" fontId="11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11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6" fontId="10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7" fontId="11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11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9" fillId="3" borderId="5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6" fontId="9" fillId="3" borderId="5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7" fontId="9" fillId="3" borderId="5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9" fillId="3" borderId="5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6" fillId="4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8" fontId="12" fillId="2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13" fillId="0" borderId="2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14" fillId="3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15" fillId="3" borderId="0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6" fontId="16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9" fontId="16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16" fillId="2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7" fillId="4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1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1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10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1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1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4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5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71" fontId="5" fillId="4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2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5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71" fontId="5" fillId="2" borderId="4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9" fillId="3" borderId="5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71" fontId="9" fillId="3" borderId="5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11" fillId="2" borderId="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1" fillId="4" borderId="4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top" textRotation="0" wrapText="true" indent="1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ont>
        <name val="Arial"/>
        <charset val="1"/>
        <family val="0"/>
        <b val="1"/>
        <color rgb="FF5C2A2A"/>
        <sz val="10"/>
      </font>
      <fill>
        <patternFill>
          <bgColor rgb="FFF4ECDB"/>
        </patternFill>
      </fill>
    </dxf>
    <dxf>
      <font>
        <name val="Arial"/>
        <charset val="1"/>
        <family val="0"/>
        <i val="1"/>
        <color rgb="FFA0A0A0"/>
        <sz val="10"/>
      </font>
    </dxf>
    <dxf>
      <font>
        <name val="Arial"/>
        <charset val="1"/>
        <family val="0"/>
        <b val="1"/>
        <color rgb="FF3B6B45"/>
        <sz val="10"/>
      </font>
    </dxf>
    <dxf>
      <font>
        <name val="Arial"/>
        <charset val="1"/>
        <family val="0"/>
        <b val="1"/>
        <color rgb="FF8C2F2F"/>
        <sz val="1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A87B4F"/>
      <rgbColor rgb="FF800080"/>
      <rgbColor rgb="FF008080"/>
      <rgbColor rgb="FFC9C2B8"/>
      <rgbColor rgb="FF878787"/>
      <rgbColor rgb="FF9999FF"/>
      <rgbColor rgb="FF993366"/>
      <rgbColor rgb="FFFAF6F0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DEAE3"/>
      <rgbColor rgb="FFF4ECDB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F6A60"/>
      <rgbColor rgb="FFA0A0A0"/>
      <rgbColor rgb="FF003366"/>
      <rgbColor rgb="FF3B6B45"/>
      <rgbColor rgb="FF003300"/>
      <rgbColor rgb="FF5C2A2A"/>
      <rgbColor rgb="FF8C2F2F"/>
      <rgbColor rgb="FF993366"/>
      <rgbColor rgb="FF333399"/>
      <rgbColor rgb="FF2A2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800" spc="-1" strike="noStrike">
                <a:solidFill>
                  <a:srgbClr val="000000"/>
                </a:solidFill>
                <a:latin typeface="Calibri"/>
              </a:defRPr>
            </a:pPr>
            <a:r>
              <a:rPr b="1" sz="1800" spc="-1" strike="noStrike">
                <a:solidFill>
                  <a:srgbClr val="000000"/>
                </a:solidFill>
                <a:latin typeface="Calibri"/>
              </a:rPr>
              <a:t>Kassenstand-Entwicklung 2026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'Jahresübersicht 2026'!J11</c:f>
              <c:strCache>
                <c:ptCount val="1"/>
                <c:pt idx="0">
                  <c:v>Kassenstand</c:v>
                </c:pt>
              </c:strCache>
            </c:strRef>
          </c:tx>
          <c:spPr>
            <a:solidFill>
              <a:srgbClr val="5c2a2a"/>
            </a:solidFill>
            <a:ln w="21960">
              <a:solidFill>
                <a:srgbClr val="5c2a2a"/>
              </a:solidFill>
              <a:round/>
            </a:ln>
          </c:spPr>
          <c:marker>
            <c:symbol val="circle"/>
            <c:size val="6"/>
            <c:spPr>
              <a:solidFill>
                <a:srgbClr val="5c2a2a"/>
              </a:solidFill>
            </c:spPr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'Jahresübersicht 2026'!$B$12:$B$22</c:f>
              <c:strCache>
                <c:ptCount val="11"/>
                <c:pt idx="0">
                  <c:v>16.01.2026</c:v>
                </c:pt>
                <c:pt idx="1">
                  <c:v>30.01.2026</c:v>
                </c:pt>
                <c:pt idx="2">
                  <c:v>13.02.2026</c:v>
                </c:pt>
                <c:pt idx="3">
                  <c:v>27.02.2026</c:v>
                </c:pt>
                <c:pt idx="4">
                  <c:v>13.03.2026</c:v>
                </c:pt>
                <c:pt idx="5">
                  <c:v>27.03.2026</c:v>
                </c:pt>
                <c:pt idx="6">
                  <c:v>10.04.2026</c:v>
                </c:pt>
                <c:pt idx="7">
                  <c:v>24.04.2026</c:v>
                </c:pt>
                <c:pt idx="8">
                  <c:v>08.05.2026</c:v>
                </c:pt>
                <c:pt idx="9">
                  <c:v>22.05.2026</c:v>
                </c:pt>
                <c:pt idx="10">
                  <c:v>05.06.2026</c:v>
                </c:pt>
              </c:strCache>
            </c:strRef>
          </c:cat>
          <c:val>
            <c:numRef>
              <c:f>'Jahresübersicht 2026'!$J$12:$J$22</c:f>
              <c:numCache>
                <c:formatCode>#,##0.00" €"</c:formatCode>
                <c:ptCount val="11"/>
                <c:pt idx="0">
                  <c:v>263.8</c:v>
                </c:pt>
                <c:pt idx="1">
                  <c:v>293.3</c:v>
                </c:pt>
                <c:pt idx="2">
                  <c:v>301.8</c:v>
                </c:pt>
                <c:pt idx="3">
                  <c:v>318.8</c:v>
                </c:pt>
                <c:pt idx="4">
                  <c:v>336.8</c:v>
                </c:pt>
                <c:pt idx="5">
                  <c:v>360.8</c:v>
                </c:pt>
                <c:pt idx="6">
                  <c:v>364.3</c:v>
                </c:pt>
                <c:pt idx="7">
                  <c:v>368.8</c:v>
                </c:pt>
                <c:pt idx="8">
                  <c:v>395.3</c:v>
                </c:pt>
                <c:pt idx="9">
                  <c:v>407.8</c:v>
                </c:pt>
                <c:pt idx="10">
                  <c:v>428.3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0762315"/>
        <c:axId val="33571951"/>
      </c:lineChart>
      <c:catAx>
        <c:axId val="40762315"/>
        <c:scaling>
          <c:orientation val="minMax"/>
        </c:scaling>
        <c:delete val="0"/>
        <c:axPos val="b"/>
        <c:numFmt formatCode="dd\.mm\.yyyy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3571951"/>
        <c:crosses val="autoZero"/>
        <c:auto val="1"/>
        <c:lblAlgn val="ctr"/>
        <c:lblOffset val="100"/>
        <c:noMultiLvlLbl val="0"/>
      </c:catAx>
      <c:valAx>
        <c:axId val="33571951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sz="1000" spc="-1" strike="noStrike">
                    <a:solidFill>
                      <a:srgbClr val="000000"/>
                    </a:solidFill>
                    <a:latin typeface="Calibri"/>
                  </a:rPr>
                  <a:t>€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.00&quot; €&quot;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0762315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0</xdr:colOff>
      <xdr:row>4</xdr:row>
      <xdr:rowOff>0</xdr:rowOff>
    </xdr:from>
    <xdr:to>
      <xdr:col>21</xdr:col>
      <xdr:colOff>364680</xdr:colOff>
      <xdr:row>15</xdr:row>
      <xdr:rowOff>239040</xdr:rowOff>
    </xdr:to>
    <xdr:graphicFrame>
      <xdr:nvGraphicFramePr>
        <xdr:cNvPr id="0" name="Chart 1"/>
        <xdr:cNvGraphicFramePr/>
      </xdr:nvGraphicFramePr>
      <xdr:xfrm>
        <a:off x="11607120" y="876240"/>
        <a:ext cx="647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4"/>
    <col collapsed="false" customWidth="true" hidden="false" outlineLevel="0" max="9" min="3" style="0" width="11"/>
    <col collapsed="false" customWidth="true" hidden="false" outlineLevel="0" max="11" min="10" style="0" width="12"/>
    <col collapsed="false" customWidth="true" hidden="false" outlineLevel="0" max="12" min="12" style="0" width="14"/>
  </cols>
  <sheetData>
    <row r="1" customFormat="false" ht="7.5" hidden="false" customHeight="true" outlineLevel="0" collapsed="false"/>
    <row r="2" customFormat="false" ht="31.5" hidden="false" customHeight="true" outlineLevel="0" collapsed="false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customFormat="false" ht="15" hidden="false" customHeight="false" outlineLevel="0" collapsed="false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</row>
    <row r="5" customFormat="false" ht="18" hidden="false" customHeight="true" outlineLevel="0" collapsed="false">
      <c r="B5" s="3" t="s">
        <v>2</v>
      </c>
      <c r="C5" s="3"/>
      <c r="D5" s="3" t="s">
        <v>3</v>
      </c>
      <c r="E5" s="3"/>
      <c r="F5" s="3" t="s">
        <v>4</v>
      </c>
      <c r="G5" s="3"/>
      <c r="H5" s="3"/>
      <c r="I5" s="3" t="s">
        <v>5</v>
      </c>
      <c r="J5" s="3"/>
      <c r="K5" s="3" t="s">
        <v>6</v>
      </c>
      <c r="L5" s="3"/>
    </row>
    <row r="6" customFormat="false" ht="21.75" hidden="false" customHeight="true" outlineLevel="0" collapsed="false">
      <c r="B6" s="4" t="s">
        <v>7</v>
      </c>
      <c r="C6" s="4"/>
      <c r="D6" s="4" t="s">
        <v>8</v>
      </c>
      <c r="E6" s="4"/>
      <c r="F6" s="4" t="s">
        <v>9</v>
      </c>
      <c r="G6" s="4"/>
      <c r="H6" s="4"/>
      <c r="I6" s="4" t="s">
        <v>10</v>
      </c>
      <c r="J6" s="4"/>
      <c r="K6" s="5" t="n">
        <v>3</v>
      </c>
      <c r="L6" s="5"/>
    </row>
    <row r="8" customFormat="false" ht="7.5" hidden="false" customHeight="true" outlineLevel="0" collapsed="false"/>
    <row r="9" customFormat="false" ht="21.75" hidden="false" customHeight="true" outlineLevel="0" collapsed="false">
      <c r="B9" s="6" t="s">
        <v>11</v>
      </c>
      <c r="C9" s="6"/>
      <c r="D9" s="6"/>
      <c r="E9" s="6"/>
      <c r="F9" s="6"/>
      <c r="G9" s="6"/>
      <c r="H9" s="6"/>
      <c r="I9" s="6"/>
      <c r="J9" s="6"/>
      <c r="K9" s="6"/>
      <c r="L9" s="6"/>
    </row>
    <row r="10" customFormat="false" ht="36" hidden="false" customHeight="true" outlineLevel="0" collapsed="false">
      <c r="A10" s="7" t="s">
        <v>12</v>
      </c>
      <c r="B10" s="7" t="s">
        <v>13</v>
      </c>
      <c r="C10" s="7" t="s">
        <v>14</v>
      </c>
      <c r="D10" s="7" t="s">
        <v>15</v>
      </c>
      <c r="E10" s="7" t="s">
        <v>16</v>
      </c>
      <c r="F10" s="7" t="s">
        <v>17</v>
      </c>
      <c r="G10" s="7" t="s">
        <v>18</v>
      </c>
      <c r="H10" s="7" t="s">
        <v>19</v>
      </c>
      <c r="I10" s="7" t="s">
        <v>20</v>
      </c>
      <c r="J10" s="7" t="s">
        <v>21</v>
      </c>
      <c r="K10" s="7" t="s">
        <v>22</v>
      </c>
      <c r="L10" s="7" t="s">
        <v>23</v>
      </c>
    </row>
    <row r="11" customFormat="false" ht="21.75" hidden="false" customHeight="true" outlineLevel="0" collapsed="false">
      <c r="A11" s="8" t="n">
        <v>1</v>
      </c>
      <c r="B11" s="9" t="s">
        <v>24</v>
      </c>
      <c r="C11" s="10" t="s">
        <v>25</v>
      </c>
      <c r="D11" s="11" t="n">
        <v>16</v>
      </c>
      <c r="E11" s="11" t="n">
        <v>142</v>
      </c>
      <c r="F11" s="12" t="n">
        <f aca="false">IFERROR(E11/D11,0)</f>
        <v>8.875</v>
      </c>
      <c r="G11" s="11" t="n">
        <v>1</v>
      </c>
      <c r="H11" s="11" t="n">
        <v>0</v>
      </c>
      <c r="I11" s="11" t="n">
        <v>2</v>
      </c>
      <c r="J11" s="13" t="n">
        <f aca="false">I11*0.5+G11*5+H11*5+1.5</f>
        <v>7.5</v>
      </c>
      <c r="K11" s="13" t="n">
        <f aca="false">IF(C11="Ja",$K$6,0)</f>
        <v>3</v>
      </c>
      <c r="L11" s="13" t="n">
        <f aca="false">J11+K11</f>
        <v>10.5</v>
      </c>
    </row>
    <row r="12" customFormat="false" ht="21.75" hidden="false" customHeight="true" outlineLevel="0" collapsed="false">
      <c r="A12" s="14" t="n">
        <v>2</v>
      </c>
      <c r="B12" s="15" t="s">
        <v>26</v>
      </c>
      <c r="C12" s="16" t="s">
        <v>25</v>
      </c>
      <c r="D12" s="17" t="n">
        <v>16</v>
      </c>
      <c r="E12" s="17" t="n">
        <v>168</v>
      </c>
      <c r="F12" s="18" t="n">
        <f aca="false">IFERROR(E12/D12,0)</f>
        <v>10.5</v>
      </c>
      <c r="G12" s="17" t="n">
        <v>2</v>
      </c>
      <c r="H12" s="17" t="n">
        <v>1</v>
      </c>
      <c r="I12" s="17" t="n">
        <v>1</v>
      </c>
      <c r="J12" s="19" t="n">
        <f aca="false">I12*0.5+G12*5+H12*5+0.5</f>
        <v>16</v>
      </c>
      <c r="K12" s="19" t="n">
        <f aca="false">IF(C12="Ja",$K$6,0)</f>
        <v>3</v>
      </c>
      <c r="L12" s="19" t="n">
        <f aca="false">J12+K12</f>
        <v>19</v>
      </c>
    </row>
    <row r="13" customFormat="false" ht="21.75" hidden="false" customHeight="true" outlineLevel="0" collapsed="false">
      <c r="A13" s="8" t="n">
        <v>3</v>
      </c>
      <c r="B13" s="9" t="s">
        <v>27</v>
      </c>
      <c r="C13" s="10" t="s">
        <v>25</v>
      </c>
      <c r="D13" s="11" t="n">
        <v>16</v>
      </c>
      <c r="E13" s="11" t="n">
        <v>121</v>
      </c>
      <c r="F13" s="12" t="n">
        <f aca="false">IFERROR(E13/D13,0)</f>
        <v>7.5625</v>
      </c>
      <c r="G13" s="11" t="n">
        <v>0</v>
      </c>
      <c r="H13" s="11" t="n">
        <v>0</v>
      </c>
      <c r="I13" s="11" t="n">
        <v>4</v>
      </c>
      <c r="J13" s="13" t="n">
        <f aca="false">I13*0.5+G13*5+H13*5+3</f>
        <v>5</v>
      </c>
      <c r="K13" s="13" t="n">
        <f aca="false">IF(C13="Ja",$K$6,0)</f>
        <v>3</v>
      </c>
      <c r="L13" s="13" t="n">
        <f aca="false">J13+K13</f>
        <v>8</v>
      </c>
    </row>
    <row r="14" customFormat="false" ht="21.75" hidden="false" customHeight="true" outlineLevel="0" collapsed="false">
      <c r="A14" s="14" t="n">
        <v>4</v>
      </c>
      <c r="B14" s="15" t="s">
        <v>28</v>
      </c>
      <c r="C14" s="16" t="s">
        <v>25</v>
      </c>
      <c r="D14" s="17" t="n">
        <v>16</v>
      </c>
      <c r="E14" s="17" t="n">
        <v>155</v>
      </c>
      <c r="F14" s="18" t="n">
        <f aca="false">IFERROR(E14/D14,0)</f>
        <v>9.6875</v>
      </c>
      <c r="G14" s="17" t="n">
        <v>1</v>
      </c>
      <c r="H14" s="17" t="n">
        <v>0</v>
      </c>
      <c r="I14" s="17" t="n">
        <v>2</v>
      </c>
      <c r="J14" s="19" t="n">
        <f aca="false">I14*0.5+G14*5+H14*5+0.5</f>
        <v>6.5</v>
      </c>
      <c r="K14" s="19" t="n">
        <f aca="false">IF(C14="Ja",$K$6,0)</f>
        <v>3</v>
      </c>
      <c r="L14" s="19" t="n">
        <f aca="false">J14+K14</f>
        <v>9.5</v>
      </c>
    </row>
    <row r="15" customFormat="false" ht="21.75" hidden="false" customHeight="true" outlineLevel="0" collapsed="false">
      <c r="A15" s="8" t="n">
        <v>5</v>
      </c>
      <c r="B15" s="9" t="s">
        <v>29</v>
      </c>
      <c r="C15" s="10" t="s">
        <v>25</v>
      </c>
      <c r="D15" s="11" t="n">
        <v>16</v>
      </c>
      <c r="E15" s="11" t="n">
        <v>137</v>
      </c>
      <c r="F15" s="12" t="n">
        <f aca="false">IFERROR(E15/D15,0)</f>
        <v>8.5625</v>
      </c>
      <c r="G15" s="11" t="n">
        <v>0</v>
      </c>
      <c r="H15" s="11" t="n">
        <v>0</v>
      </c>
      <c r="I15" s="11" t="n">
        <v>3</v>
      </c>
      <c r="J15" s="13" t="n">
        <f aca="false">I15*0.5+G15*5+H15*5+2</f>
        <v>3.5</v>
      </c>
      <c r="K15" s="13" t="n">
        <f aca="false">IF(C15="Ja",$K$6,0)</f>
        <v>3</v>
      </c>
      <c r="L15" s="13" t="n">
        <f aca="false">J15+K15</f>
        <v>6.5</v>
      </c>
    </row>
    <row r="16" customFormat="false" ht="21.75" hidden="false" customHeight="true" outlineLevel="0" collapsed="false">
      <c r="A16" s="14" t="n">
        <v>6</v>
      </c>
      <c r="B16" s="15" t="s">
        <v>30</v>
      </c>
      <c r="C16" s="16" t="s">
        <v>25</v>
      </c>
      <c r="D16" s="17" t="n">
        <v>16</v>
      </c>
      <c r="E16" s="17" t="n">
        <v>149</v>
      </c>
      <c r="F16" s="18" t="n">
        <f aca="false">IFERROR(E16/D16,0)</f>
        <v>9.3125</v>
      </c>
      <c r="G16" s="17" t="n">
        <v>1</v>
      </c>
      <c r="H16" s="17" t="n">
        <v>1</v>
      </c>
      <c r="I16" s="17" t="n">
        <v>1</v>
      </c>
      <c r="J16" s="19" t="n">
        <f aca="false">I16*0.5+G16*5+H16*5+0.5</f>
        <v>11</v>
      </c>
      <c r="K16" s="19" t="n">
        <f aca="false">IF(C16="Ja",$K$6,0)</f>
        <v>3</v>
      </c>
      <c r="L16" s="19" t="n">
        <f aca="false">J16+K16</f>
        <v>14</v>
      </c>
    </row>
    <row r="17" customFormat="false" ht="21.75" hidden="false" customHeight="true" outlineLevel="0" collapsed="false">
      <c r="A17" s="8" t="n">
        <v>7</v>
      </c>
      <c r="B17" s="9" t="s">
        <v>31</v>
      </c>
      <c r="C17" s="10" t="s">
        <v>32</v>
      </c>
      <c r="D17" s="11" t="n">
        <v>0</v>
      </c>
      <c r="E17" s="11" t="n">
        <v>0</v>
      </c>
      <c r="F17" s="12" t="n">
        <f aca="false">IFERROR(E17/D17,0)</f>
        <v>0</v>
      </c>
      <c r="G17" s="11" t="n">
        <v>0</v>
      </c>
      <c r="H17" s="11" t="n">
        <v>0</v>
      </c>
      <c r="I17" s="11" t="n">
        <v>0</v>
      </c>
      <c r="J17" s="13" t="n">
        <f aca="false">I17*0.5+G17*5+H17*5+0</f>
        <v>0</v>
      </c>
      <c r="K17" s="13" t="n">
        <f aca="false">IF(C17="Ja",$K$6,0)</f>
        <v>0</v>
      </c>
      <c r="L17" s="13" t="n">
        <f aca="false">J17+K17</f>
        <v>0</v>
      </c>
    </row>
    <row r="18" customFormat="false" ht="21.75" hidden="false" customHeight="true" outlineLevel="0" collapsed="false">
      <c r="A18" s="14" t="n">
        <v>8</v>
      </c>
      <c r="B18" s="15" t="s">
        <v>33</v>
      </c>
      <c r="C18" s="16" t="s">
        <v>25</v>
      </c>
      <c r="D18" s="17" t="n">
        <v>16</v>
      </c>
      <c r="E18" s="17" t="n">
        <v>132</v>
      </c>
      <c r="F18" s="18" t="n">
        <f aca="false">IFERROR(E18/D18,0)</f>
        <v>8.25</v>
      </c>
      <c r="G18" s="17" t="n">
        <v>0</v>
      </c>
      <c r="H18" s="17" t="n">
        <v>0</v>
      </c>
      <c r="I18" s="17" t="n">
        <v>3</v>
      </c>
      <c r="J18" s="19" t="n">
        <f aca="false">I18*0.5+G18*5+H18*5+1.5</f>
        <v>3</v>
      </c>
      <c r="K18" s="19" t="n">
        <f aca="false">IF(C18="Ja",$K$6,0)</f>
        <v>3</v>
      </c>
      <c r="L18" s="19" t="n">
        <f aca="false">J18+K18</f>
        <v>6</v>
      </c>
    </row>
    <row r="19" customFormat="false" ht="25.5" hidden="false" customHeight="true" outlineLevel="0" collapsed="false">
      <c r="A19" s="20"/>
      <c r="B19" s="20" t="s">
        <v>34</v>
      </c>
      <c r="C19" s="20"/>
      <c r="D19" s="21" t="n">
        <f aca="false">SUM(D11:D18)</f>
        <v>112</v>
      </c>
      <c r="E19" s="21" t="n">
        <f aca="false">SUM(E11:E18)</f>
        <v>1004</v>
      </c>
      <c r="F19" s="22" t="n">
        <f aca="false">IFERROR(AVERAGEIF(D11:D18,"&gt;0",F11:F18),0)</f>
        <v>8.96428571428571</v>
      </c>
      <c r="G19" s="21" t="n">
        <f aca="false">SUM(G11:G18)</f>
        <v>5</v>
      </c>
      <c r="H19" s="21" t="n">
        <f aca="false">SUM(H11:H18)</f>
        <v>2</v>
      </c>
      <c r="I19" s="21" t="n">
        <f aca="false">SUM(I11:I18)</f>
        <v>16</v>
      </c>
      <c r="J19" s="23" t="n">
        <f aca="false">SUM(J11:J18)</f>
        <v>52.5</v>
      </c>
      <c r="K19" s="23" t="n">
        <f aca="false">SUM(K11:K18)</f>
        <v>21</v>
      </c>
      <c r="L19" s="23" t="n">
        <f aca="false">SUM(L11:L18)</f>
        <v>73.5</v>
      </c>
    </row>
    <row r="21" customFormat="false" ht="9.75" hidden="false" customHeight="true" outlineLevel="0" collapsed="false"/>
    <row r="22" customFormat="false" ht="21.75" hidden="false" customHeight="true" outlineLevel="0" collapsed="false">
      <c r="B22" s="6" t="s">
        <v>35</v>
      </c>
      <c r="C22" s="6"/>
      <c r="D22" s="6"/>
      <c r="E22" s="6"/>
      <c r="F22" s="6"/>
      <c r="G22" s="6"/>
      <c r="H22" s="6"/>
      <c r="I22" s="6"/>
      <c r="J22" s="6"/>
      <c r="K22" s="6"/>
      <c r="L22" s="6"/>
    </row>
    <row r="23" customFormat="false" ht="18" hidden="false" customHeight="true" outlineLevel="0" collapsed="false">
      <c r="B23" s="24" t="s">
        <v>36</v>
      </c>
      <c r="C23" s="24"/>
      <c r="D23" s="24"/>
      <c r="E23" s="24" t="s">
        <v>37</v>
      </c>
      <c r="F23" s="24"/>
      <c r="G23" s="24"/>
      <c r="H23" s="24" t="s">
        <v>38</v>
      </c>
      <c r="I23" s="24"/>
      <c r="J23" s="24"/>
      <c r="K23" s="24" t="s">
        <v>39</v>
      </c>
      <c r="L23" s="24"/>
    </row>
    <row r="24" customFormat="false" ht="27.75" hidden="false" customHeight="true" outlineLevel="0" collapsed="false">
      <c r="B24" s="25" t="str">
        <f aca="false">IFERROR(INDEX(B11:B18,MATCH(MAX(E11:E18),E11:E18,0)),"—")</f>
        <v>Renate Schmitt</v>
      </c>
      <c r="C24" s="25"/>
      <c r="D24" s="25"/>
      <c r="E24" s="25" t="str">
        <f aca="false" t="array" ref="E24:E24">IFERROR(INDEX(B11:B18,MATCH(MIN(IF((C11:C18="Ja")*(E11:E18&gt;0),E11:E18,9999)),IF((C11:C18="Ja")*(E11:E18&gt;0),E11:E18,9999),0)),"—")</f>
        <v>Manfred Krause</v>
      </c>
      <c r="F24" s="25"/>
      <c r="G24" s="25"/>
      <c r="H24" s="25" t="str">
        <f aca="false">IF(MAX(G11:G18)=0,"—",INDEX(B11:B18,MATCH(MAX(G11:G18),G11:G18,0)))</f>
        <v>Renate Schmitt</v>
      </c>
      <c r="I24" s="25"/>
      <c r="J24" s="25"/>
      <c r="K24" s="26" t="n">
        <f aca="false">COUNTIF(C11:C18,"Ja")</f>
        <v>7</v>
      </c>
      <c r="L24" s="26"/>
    </row>
    <row r="26" customFormat="false" ht="9.75" hidden="false" customHeight="true" outlineLevel="0" collapsed="false"/>
    <row r="27" customFormat="false" ht="21.75" hidden="false" customHeight="true" outlineLevel="0" collapsed="false">
      <c r="B27" s="6" t="s">
        <v>40</v>
      </c>
      <c r="C27" s="6"/>
      <c r="D27" s="6"/>
      <c r="E27" s="6"/>
      <c r="F27" s="6"/>
      <c r="G27" s="6"/>
      <c r="H27" s="6"/>
      <c r="I27" s="6"/>
      <c r="J27" s="6"/>
      <c r="K27" s="6"/>
      <c r="L27" s="6"/>
    </row>
    <row r="28" customFormat="false" ht="19.5" hidden="false" customHeight="true" outlineLevel="0" collapsed="false">
      <c r="B28" s="27" t="s">
        <v>41</v>
      </c>
      <c r="C28" s="27"/>
      <c r="D28" s="27"/>
      <c r="E28" s="27"/>
      <c r="F28" s="27"/>
      <c r="G28" s="27"/>
      <c r="H28" s="28" t="n">
        <v>312.5</v>
      </c>
      <c r="I28" s="28"/>
    </row>
    <row r="29" customFormat="false" ht="19.5" hidden="false" customHeight="true" outlineLevel="0" collapsed="false">
      <c r="B29" s="27" t="s">
        <v>42</v>
      </c>
      <c r="C29" s="27"/>
      <c r="D29" s="27"/>
      <c r="E29" s="27"/>
      <c r="F29" s="27"/>
      <c r="G29" s="27"/>
      <c r="H29" s="28" t="n">
        <f aca="false">L19</f>
        <v>73.5</v>
      </c>
      <c r="I29" s="28"/>
    </row>
    <row r="30" customFormat="false" ht="19.5" hidden="false" customHeight="true" outlineLevel="0" collapsed="false">
      <c r="B30" s="27" t="s">
        <v>43</v>
      </c>
      <c r="C30" s="27"/>
      <c r="D30" s="27"/>
      <c r="E30" s="27"/>
      <c r="F30" s="27"/>
      <c r="G30" s="27"/>
      <c r="H30" s="28" t="n">
        <v>45</v>
      </c>
      <c r="I30" s="28"/>
    </row>
    <row r="31" customFormat="false" ht="19.5" hidden="false" customHeight="true" outlineLevel="0" collapsed="false">
      <c r="B31" s="27" t="s">
        <v>44</v>
      </c>
      <c r="C31" s="27"/>
      <c r="D31" s="27"/>
      <c r="E31" s="27"/>
      <c r="F31" s="27"/>
      <c r="G31" s="27"/>
      <c r="H31" s="28" t="n">
        <v>8</v>
      </c>
      <c r="I31" s="28"/>
    </row>
    <row r="32" customFormat="false" ht="21.75" hidden="false" customHeight="true" outlineLevel="0" collapsed="false">
      <c r="B32" s="29" t="s">
        <v>45</v>
      </c>
      <c r="C32" s="29"/>
      <c r="D32" s="29"/>
      <c r="E32" s="29"/>
      <c r="F32" s="29"/>
      <c r="G32" s="29"/>
      <c r="H32" s="30" t="n">
        <f aca="false">H28+H29-H30-H31</f>
        <v>333</v>
      </c>
      <c r="I32" s="30"/>
    </row>
  </sheetData>
  <mergeCells count="33">
    <mergeCell ref="B2:L2"/>
    <mergeCell ref="B3:L3"/>
    <mergeCell ref="B5:C5"/>
    <mergeCell ref="D5:E5"/>
    <mergeCell ref="F5:H5"/>
    <mergeCell ref="I5:J5"/>
    <mergeCell ref="K5:L5"/>
    <mergeCell ref="B6:C6"/>
    <mergeCell ref="D6:E6"/>
    <mergeCell ref="F6:H6"/>
    <mergeCell ref="I6:J6"/>
    <mergeCell ref="K6:L6"/>
    <mergeCell ref="B9:L9"/>
    <mergeCell ref="B22:L22"/>
    <mergeCell ref="B23:D23"/>
    <mergeCell ref="E23:G23"/>
    <mergeCell ref="H23:J23"/>
    <mergeCell ref="K23:L23"/>
    <mergeCell ref="B24:D24"/>
    <mergeCell ref="E24:G24"/>
    <mergeCell ref="H24:J24"/>
    <mergeCell ref="K24:L24"/>
    <mergeCell ref="B27:L27"/>
    <mergeCell ref="B28:G28"/>
    <mergeCell ref="H28:I28"/>
    <mergeCell ref="B29:G29"/>
    <mergeCell ref="H29:I29"/>
    <mergeCell ref="B30:G30"/>
    <mergeCell ref="H30:I30"/>
    <mergeCell ref="B31:G31"/>
    <mergeCell ref="H31:I31"/>
    <mergeCell ref="B32:G32"/>
    <mergeCell ref="H32:I32"/>
  </mergeCells>
  <conditionalFormatting sqref="B11:L18">
    <cfRule type="expression" priority="2" aboveAverage="0" equalAverage="0" bottom="0" percent="0" rank="0" text="" dxfId="0">
      <formula>AND($C11="Ja",$E11=MAX($E$11:$E$18),$E11&gt;0)</formula>
    </cfRule>
    <cfRule type="expression" priority="3" aboveAverage="0" equalAverage="0" bottom="0" percent="0" rank="0" text="" dxfId="1">
      <formula>$C11="Nein"</formula>
    </cfRule>
  </conditionalFormatting>
  <dataValidations count="3">
    <dataValidation allowBlank="false" error="Bitte 'Ja' oder 'Nein' wählen" errorStyle="stop" errorTitle="Ungültiger Wert" operator="between" prompt="Anwesenheit auswählen" promptTitle="Anwesend?" showDropDown="false" showErrorMessage="false" showInputMessage="false" sqref="C11:C18" type="list">
      <formula1>"Ja,Nein"</formula1>
      <formula2>0</formula2>
    </dataValidation>
    <dataValidation allowBlank="true" error="Bitte eine ganze Zahl zwischen 0 und 99 eingeben" errorStyle="stop" errorTitle="Ungültiger Wert" operator="between" showDropDown="false" showErrorMessage="false" showInputMessage="false" sqref="G11:I18" type="whole">
      <formula1>0</formula1>
      <formula2>99</formula2>
    </dataValidation>
    <dataValidation allowBlank="true" error="Bitte eine ganze Zahl zwischen 0 und 9999 eingeben" errorStyle="stop" errorTitle="Ungültiger Wert" operator="between" showDropDown="false" showErrorMessage="false" showInputMessage="false" sqref="D11:E18" type="whole">
      <formula1>0</formula1>
      <formula2>9999</formula2>
    </dataValidation>
  </dataValidations>
  <printOptions headings="false" gridLines="false" gridLinesSet="true" horizontalCentered="true" verticalCentered="false"/>
  <pageMargins left="0.4" right="0.4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2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14"/>
    <col collapsed="false" customWidth="true" hidden="false" outlineLevel="0" max="3" min="3" style="0" width="28"/>
    <col collapsed="false" customWidth="true" hidden="false" outlineLevel="0" max="4" min="4" style="0" width="13"/>
    <col collapsed="false" customWidth="true" hidden="false" outlineLevel="0" max="5" min="5" style="0" width="24"/>
    <col collapsed="false" customWidth="true" hidden="false" outlineLevel="0" max="9" min="6" style="0" width="14"/>
    <col collapsed="false" customWidth="true" hidden="false" outlineLevel="0" max="10" min="10" style="0" width="16"/>
  </cols>
  <sheetData>
    <row r="1" customFormat="false" ht="7.5" hidden="false" customHeight="true" outlineLevel="0" collapsed="false"/>
    <row r="2" customFormat="false" ht="31.5" hidden="false" customHeight="true" outlineLevel="0" collapsed="false">
      <c r="B2" s="1" t="s">
        <v>46</v>
      </c>
      <c r="C2" s="1"/>
      <c r="D2" s="1"/>
      <c r="E2" s="1"/>
      <c r="F2" s="1"/>
      <c r="G2" s="1"/>
      <c r="H2" s="1"/>
      <c r="I2" s="1"/>
      <c r="J2" s="1"/>
    </row>
    <row r="3" customFormat="false" ht="15" hidden="false" customHeight="false" outlineLevel="0" collapsed="false">
      <c r="B3" s="2" t="s">
        <v>47</v>
      </c>
      <c r="C3" s="2"/>
      <c r="D3" s="2"/>
      <c r="E3" s="2"/>
      <c r="F3" s="2"/>
      <c r="G3" s="2"/>
      <c r="H3" s="2"/>
      <c r="I3" s="2"/>
      <c r="J3" s="2"/>
    </row>
    <row r="5" customFormat="false" ht="18" hidden="false" customHeight="true" outlineLevel="0" collapsed="false">
      <c r="B5" s="31" t="s">
        <v>48</v>
      </c>
      <c r="C5" s="31"/>
      <c r="D5" s="32" t="s">
        <v>49</v>
      </c>
      <c r="E5" s="31" t="s">
        <v>50</v>
      </c>
      <c r="F5" s="31"/>
      <c r="G5" s="31" t="s">
        <v>51</v>
      </c>
      <c r="H5" s="31"/>
      <c r="I5" s="31" t="s">
        <v>52</v>
      </c>
      <c r="J5" s="31"/>
    </row>
    <row r="6" customFormat="false" ht="27.75" hidden="false" customHeight="true" outlineLevel="0" collapsed="false">
      <c r="B6" s="33" t="n">
        <f aca="false">COUNTA(B12:B27)</f>
        <v>11</v>
      </c>
      <c r="C6" s="33"/>
      <c r="D6" s="34" t="n">
        <f aca="false">IFERROR(AVERAGE(D12:D27),0)</f>
        <v>7.18181818181818</v>
      </c>
      <c r="E6" s="33" t="n">
        <f aca="false">MAX(F12:F27)</f>
        <v>181</v>
      </c>
      <c r="F6" s="33"/>
      <c r="G6" s="35" t="n">
        <f aca="false">SUM(G12:G27)</f>
        <v>763</v>
      </c>
      <c r="H6" s="35"/>
      <c r="I6" s="35" t="n">
        <f aca="false">IFERROR(LOOKUP(2,1/(J12:J27&lt;&gt;""),J12:J27),0)</f>
        <v>428.3</v>
      </c>
      <c r="J6" s="35"/>
    </row>
    <row r="8" customFormat="false" ht="15.75" hidden="false" customHeight="true" outlineLevel="0" collapsed="false">
      <c r="B8" s="31" t="s">
        <v>53</v>
      </c>
      <c r="C8" s="31"/>
      <c r="D8" s="31"/>
    </row>
    <row r="9" customFormat="false" ht="21.75" hidden="false" customHeight="true" outlineLevel="0" collapsed="false">
      <c r="B9" s="36" t="n">
        <v>247.3</v>
      </c>
      <c r="C9" s="36"/>
      <c r="D9" s="36"/>
    </row>
    <row r="11" customFormat="false" ht="36" hidden="false" customHeight="true" outlineLevel="0" collapsed="false">
      <c r="A11" s="7" t="s">
        <v>12</v>
      </c>
      <c r="B11" s="7" t="s">
        <v>54</v>
      </c>
      <c r="C11" s="7" t="s">
        <v>55</v>
      </c>
      <c r="D11" s="7" t="s">
        <v>56</v>
      </c>
      <c r="E11" s="7" t="s">
        <v>57</v>
      </c>
      <c r="F11" s="7" t="s">
        <v>58</v>
      </c>
      <c r="G11" s="7" t="s">
        <v>59</v>
      </c>
      <c r="H11" s="7" t="s">
        <v>60</v>
      </c>
      <c r="I11" s="7" t="s">
        <v>61</v>
      </c>
      <c r="J11" s="7" t="s">
        <v>62</v>
      </c>
    </row>
    <row r="12" customFormat="false" ht="21.75" hidden="false" customHeight="true" outlineLevel="0" collapsed="false">
      <c r="A12" s="37" t="n">
        <v>1</v>
      </c>
      <c r="B12" s="38" t="n">
        <v>46038</v>
      </c>
      <c r="C12" s="9" t="s">
        <v>9</v>
      </c>
      <c r="D12" s="11" t="n">
        <v>7</v>
      </c>
      <c r="E12" s="9" t="s">
        <v>26</v>
      </c>
      <c r="F12" s="11" t="n">
        <v>174</v>
      </c>
      <c r="G12" s="13" t="n">
        <v>68.5</v>
      </c>
      <c r="H12" s="13" t="n">
        <v>52</v>
      </c>
      <c r="I12" s="39" t="n">
        <f aca="false">G12-H12</f>
        <v>16.5</v>
      </c>
      <c r="J12" s="13" t="n">
        <f aca="false">$B$9+I12</f>
        <v>263.8</v>
      </c>
    </row>
    <row r="13" customFormat="false" ht="21.75" hidden="false" customHeight="true" outlineLevel="0" collapsed="false">
      <c r="A13" s="40" t="n">
        <v>2</v>
      </c>
      <c r="B13" s="41" t="n">
        <v>46052</v>
      </c>
      <c r="C13" s="15" t="s">
        <v>9</v>
      </c>
      <c r="D13" s="17" t="n">
        <v>8</v>
      </c>
      <c r="E13" s="15" t="s">
        <v>30</v>
      </c>
      <c r="F13" s="17" t="n">
        <v>169</v>
      </c>
      <c r="G13" s="19" t="n">
        <v>78</v>
      </c>
      <c r="H13" s="19" t="n">
        <v>48.5</v>
      </c>
      <c r="I13" s="42" t="n">
        <f aca="false">G13-H13</f>
        <v>29.5</v>
      </c>
      <c r="J13" s="19" t="n">
        <f aca="false">J12+I13</f>
        <v>293.3</v>
      </c>
    </row>
    <row r="14" customFormat="false" ht="21.75" hidden="false" customHeight="true" outlineLevel="0" collapsed="false">
      <c r="A14" s="37" t="n">
        <v>3</v>
      </c>
      <c r="B14" s="38" t="n">
        <v>46066</v>
      </c>
      <c r="C14" s="9" t="s">
        <v>9</v>
      </c>
      <c r="D14" s="11" t="n">
        <v>6</v>
      </c>
      <c r="E14" s="9" t="s">
        <v>24</v>
      </c>
      <c r="F14" s="11" t="n">
        <v>158</v>
      </c>
      <c r="G14" s="13" t="n">
        <v>58.5</v>
      </c>
      <c r="H14" s="13" t="n">
        <v>50</v>
      </c>
      <c r="I14" s="39" t="n">
        <f aca="false">G14-H14</f>
        <v>8.5</v>
      </c>
      <c r="J14" s="13" t="n">
        <f aca="false">J13+I14</f>
        <v>301.8</v>
      </c>
    </row>
    <row r="15" customFormat="false" ht="21.75" hidden="false" customHeight="true" outlineLevel="0" collapsed="false">
      <c r="A15" s="40" t="n">
        <v>4</v>
      </c>
      <c r="B15" s="41" t="n">
        <v>46080</v>
      </c>
      <c r="C15" s="15" t="s">
        <v>63</v>
      </c>
      <c r="D15" s="17" t="n">
        <v>8</v>
      </c>
      <c r="E15" s="15" t="s">
        <v>26</v>
      </c>
      <c r="F15" s="17" t="n">
        <v>181</v>
      </c>
      <c r="G15" s="19" t="n">
        <v>82</v>
      </c>
      <c r="H15" s="19" t="n">
        <v>65</v>
      </c>
      <c r="I15" s="42" t="n">
        <f aca="false">G15-H15</f>
        <v>17</v>
      </c>
      <c r="J15" s="19" t="n">
        <f aca="false">J14+I15</f>
        <v>318.8</v>
      </c>
    </row>
    <row r="16" customFormat="false" ht="21.75" hidden="false" customHeight="true" outlineLevel="0" collapsed="false">
      <c r="A16" s="37" t="n">
        <v>5</v>
      </c>
      <c r="B16" s="38" t="n">
        <v>46094</v>
      </c>
      <c r="C16" s="9" t="s">
        <v>9</v>
      </c>
      <c r="D16" s="11" t="n">
        <v>7</v>
      </c>
      <c r="E16" s="9" t="s">
        <v>27</v>
      </c>
      <c r="F16" s="11" t="n">
        <v>163</v>
      </c>
      <c r="G16" s="13" t="n">
        <v>65.5</v>
      </c>
      <c r="H16" s="13" t="n">
        <v>47.5</v>
      </c>
      <c r="I16" s="39" t="n">
        <f aca="false">G16-H16</f>
        <v>18</v>
      </c>
      <c r="J16" s="13" t="n">
        <f aca="false">J15+I16</f>
        <v>336.8</v>
      </c>
    </row>
    <row r="17" customFormat="false" ht="21.75" hidden="false" customHeight="true" outlineLevel="0" collapsed="false">
      <c r="A17" s="40" t="n">
        <v>6</v>
      </c>
      <c r="B17" s="41" t="n">
        <v>46108</v>
      </c>
      <c r="C17" s="15" t="s">
        <v>9</v>
      </c>
      <c r="D17" s="17" t="n">
        <v>8</v>
      </c>
      <c r="E17" s="15" t="s">
        <v>28</v>
      </c>
      <c r="F17" s="17" t="n">
        <v>171</v>
      </c>
      <c r="G17" s="19" t="n">
        <v>73</v>
      </c>
      <c r="H17" s="19" t="n">
        <v>49</v>
      </c>
      <c r="I17" s="42" t="n">
        <f aca="false">G17-H17</f>
        <v>24</v>
      </c>
      <c r="J17" s="19" t="n">
        <f aca="false">J16+I17</f>
        <v>360.8</v>
      </c>
    </row>
    <row r="18" customFormat="false" ht="21.75" hidden="false" customHeight="true" outlineLevel="0" collapsed="false">
      <c r="A18" s="37" t="n">
        <v>7</v>
      </c>
      <c r="B18" s="38" t="n">
        <v>46122</v>
      </c>
      <c r="C18" s="9" t="s">
        <v>64</v>
      </c>
      <c r="D18" s="11" t="n">
        <v>7</v>
      </c>
      <c r="E18" s="9" t="s">
        <v>30</v>
      </c>
      <c r="F18" s="11" t="n">
        <v>165</v>
      </c>
      <c r="G18" s="13" t="n">
        <v>61.5</v>
      </c>
      <c r="H18" s="13" t="n">
        <v>58</v>
      </c>
      <c r="I18" s="39" t="n">
        <f aca="false">G18-H18</f>
        <v>3.5</v>
      </c>
      <c r="J18" s="13" t="n">
        <f aca="false">J17+I18</f>
        <v>364.3</v>
      </c>
    </row>
    <row r="19" customFormat="false" ht="21.75" hidden="false" customHeight="true" outlineLevel="0" collapsed="false">
      <c r="A19" s="40" t="n">
        <v>8</v>
      </c>
      <c r="B19" s="41" t="n">
        <v>46136</v>
      </c>
      <c r="C19" s="15" t="s">
        <v>9</v>
      </c>
      <c r="D19" s="17" t="n">
        <v>6</v>
      </c>
      <c r="E19" s="15" t="s">
        <v>24</v>
      </c>
      <c r="F19" s="17" t="n">
        <v>156</v>
      </c>
      <c r="G19" s="19" t="n">
        <v>51</v>
      </c>
      <c r="H19" s="19" t="n">
        <v>46.5</v>
      </c>
      <c r="I19" s="42" t="n">
        <f aca="false">G19-H19</f>
        <v>4.5</v>
      </c>
      <c r="J19" s="19" t="n">
        <f aca="false">J18+I19</f>
        <v>368.8</v>
      </c>
    </row>
    <row r="20" customFormat="false" ht="21.75" hidden="false" customHeight="true" outlineLevel="0" collapsed="false">
      <c r="A20" s="37" t="n">
        <v>9</v>
      </c>
      <c r="B20" s="38" t="n">
        <v>46150</v>
      </c>
      <c r="C20" s="9" t="s">
        <v>9</v>
      </c>
      <c r="D20" s="11" t="n">
        <v>8</v>
      </c>
      <c r="E20" s="9" t="s">
        <v>26</v>
      </c>
      <c r="F20" s="11" t="n">
        <v>178</v>
      </c>
      <c r="G20" s="13" t="n">
        <v>79</v>
      </c>
      <c r="H20" s="13" t="n">
        <v>52.5</v>
      </c>
      <c r="I20" s="39" t="n">
        <f aca="false">G20-H20</f>
        <v>26.5</v>
      </c>
      <c r="J20" s="13" t="n">
        <f aca="false">J19+I20</f>
        <v>395.3</v>
      </c>
    </row>
    <row r="21" customFormat="false" ht="21.75" hidden="false" customHeight="true" outlineLevel="0" collapsed="false">
      <c r="A21" s="40" t="n">
        <v>10</v>
      </c>
      <c r="B21" s="41" t="n">
        <v>46164</v>
      </c>
      <c r="C21" s="15" t="s">
        <v>63</v>
      </c>
      <c r="D21" s="17" t="n">
        <v>7</v>
      </c>
      <c r="E21" s="15" t="s">
        <v>30</v>
      </c>
      <c r="F21" s="17" t="n">
        <v>172</v>
      </c>
      <c r="G21" s="19" t="n">
        <v>72.5</v>
      </c>
      <c r="H21" s="19" t="n">
        <v>60</v>
      </c>
      <c r="I21" s="42" t="n">
        <f aca="false">G21-H21</f>
        <v>12.5</v>
      </c>
      <c r="J21" s="19" t="n">
        <f aca="false">J20+I21</f>
        <v>407.8</v>
      </c>
    </row>
    <row r="22" customFormat="false" ht="21.75" hidden="false" customHeight="true" outlineLevel="0" collapsed="false">
      <c r="A22" s="37" t="n">
        <v>11</v>
      </c>
      <c r="B22" s="38" t="n">
        <v>46178</v>
      </c>
      <c r="C22" s="9" t="s">
        <v>9</v>
      </c>
      <c r="D22" s="11" t="n">
        <v>7</v>
      </c>
      <c r="E22" s="9" t="s">
        <v>26</v>
      </c>
      <c r="F22" s="11" t="n">
        <v>168</v>
      </c>
      <c r="G22" s="13" t="n">
        <v>73.5</v>
      </c>
      <c r="H22" s="13" t="n">
        <v>53</v>
      </c>
      <c r="I22" s="39" t="n">
        <f aca="false">G22-H22</f>
        <v>20.5</v>
      </c>
      <c r="J22" s="13" t="n">
        <f aca="false">J21+I22</f>
        <v>428.3</v>
      </c>
    </row>
    <row r="23" customFormat="false" ht="21.75" hidden="false" customHeight="true" outlineLevel="0" collapsed="false">
      <c r="A23" s="43" t="n">
        <v>12</v>
      </c>
      <c r="B23" s="44"/>
      <c r="C23" s="45"/>
      <c r="D23" s="46"/>
      <c r="E23" s="45"/>
      <c r="F23" s="46"/>
      <c r="G23" s="47"/>
      <c r="H23" s="47"/>
      <c r="I23" s="48" t="n">
        <f aca="false">IFERROR(G23-H23,"")</f>
        <v>0</v>
      </c>
      <c r="J23" s="47" t="str">
        <f aca="false">IF(B23="","",J22+I23)</f>
        <v/>
      </c>
    </row>
    <row r="24" customFormat="false" ht="21.75" hidden="false" customHeight="true" outlineLevel="0" collapsed="false">
      <c r="A24" s="49" t="n">
        <v>13</v>
      </c>
      <c r="B24" s="50"/>
      <c r="C24" s="51"/>
      <c r="D24" s="52"/>
      <c r="E24" s="51"/>
      <c r="F24" s="52"/>
      <c r="G24" s="53"/>
      <c r="H24" s="53"/>
      <c r="I24" s="54" t="n">
        <f aca="false">IFERROR(G24-H24,"")</f>
        <v>0</v>
      </c>
      <c r="J24" s="53" t="str">
        <f aca="false">IF(B24="","",J23+I24)</f>
        <v/>
      </c>
    </row>
    <row r="25" customFormat="false" ht="21.75" hidden="false" customHeight="true" outlineLevel="0" collapsed="false">
      <c r="A25" s="43" t="n">
        <v>14</v>
      </c>
      <c r="B25" s="44"/>
      <c r="C25" s="45"/>
      <c r="D25" s="46"/>
      <c r="E25" s="45"/>
      <c r="F25" s="46"/>
      <c r="G25" s="47"/>
      <c r="H25" s="47"/>
      <c r="I25" s="48" t="n">
        <f aca="false">IFERROR(G25-H25,"")</f>
        <v>0</v>
      </c>
      <c r="J25" s="47" t="str">
        <f aca="false">IF(B25="","",J24+I25)</f>
        <v/>
      </c>
    </row>
    <row r="26" customFormat="false" ht="21.75" hidden="false" customHeight="true" outlineLevel="0" collapsed="false">
      <c r="A26" s="49" t="n">
        <v>15</v>
      </c>
      <c r="B26" s="50"/>
      <c r="C26" s="51"/>
      <c r="D26" s="52"/>
      <c r="E26" s="51"/>
      <c r="F26" s="52"/>
      <c r="G26" s="53"/>
      <c r="H26" s="53"/>
      <c r="I26" s="54" t="n">
        <f aca="false">IFERROR(G26-H26,"")</f>
        <v>0</v>
      </c>
      <c r="J26" s="53" t="str">
        <f aca="false">IF(B26="","",J25+I26)</f>
        <v/>
      </c>
    </row>
    <row r="27" customFormat="false" ht="21.75" hidden="false" customHeight="true" outlineLevel="0" collapsed="false">
      <c r="A27" s="43" t="n">
        <v>16</v>
      </c>
      <c r="B27" s="44"/>
      <c r="C27" s="45"/>
      <c r="D27" s="46"/>
      <c r="E27" s="45"/>
      <c r="F27" s="46"/>
      <c r="G27" s="47"/>
      <c r="H27" s="47"/>
      <c r="I27" s="48" t="n">
        <f aca="false">IFERROR(G27-H27,"")</f>
        <v>0</v>
      </c>
      <c r="J27" s="47" t="str">
        <f aca="false">IF(B27="","",J26+I27)</f>
        <v/>
      </c>
    </row>
    <row r="28" customFormat="false" ht="25.5" hidden="false" customHeight="true" outlineLevel="0" collapsed="false">
      <c r="A28" s="20"/>
      <c r="B28" s="20" t="s">
        <v>65</v>
      </c>
      <c r="C28" s="20"/>
      <c r="D28" s="21" t="n">
        <f aca="false">SUM(D12:D27)</f>
        <v>79</v>
      </c>
      <c r="E28" s="55"/>
      <c r="F28" s="55"/>
      <c r="G28" s="23" t="n">
        <f aca="false">SUM(G12:G27)</f>
        <v>763</v>
      </c>
      <c r="H28" s="23" t="n">
        <f aca="false">SUM(H12:H27)</f>
        <v>582</v>
      </c>
      <c r="I28" s="56" t="n">
        <f aca="false">SUM(I12:I27)</f>
        <v>181</v>
      </c>
      <c r="J28" s="55"/>
    </row>
  </sheetData>
  <mergeCells count="12">
    <mergeCell ref="B2:J2"/>
    <mergeCell ref="B3:J3"/>
    <mergeCell ref="B5:C5"/>
    <mergeCell ref="E5:F5"/>
    <mergeCell ref="G5:H5"/>
    <mergeCell ref="I5:J5"/>
    <mergeCell ref="B6:C6"/>
    <mergeCell ref="E6:F6"/>
    <mergeCell ref="G6:H6"/>
    <mergeCell ref="I6:J6"/>
    <mergeCell ref="B8:D8"/>
    <mergeCell ref="B9:D9"/>
  </mergeCells>
  <conditionalFormatting sqref="I12:I27">
    <cfRule type="cellIs" priority="2" operator="greaterThan" aboveAverage="0" equalAverage="0" bottom="0" percent="0" rank="0" text="" dxfId="2">
      <formula>0</formula>
    </cfRule>
    <cfRule type="cellIs" priority="3" operator="lessThan" aboveAverage="0" equalAverage="0" bottom="0" percent="0" rank="0" text="" dxfId="3">
      <formula>0</formula>
    </cfRule>
  </conditionalFormatting>
  <printOptions headings="false" gridLines="false" gridLinesSet="true" horizontalCentered="true" verticalCentered="false"/>
  <pageMargins left="0.4" right="0.4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2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4"/>
    <col collapsed="false" customWidth="true" hidden="false" outlineLevel="0" max="3" min="3" style="0" width="16"/>
    <col collapsed="false" customWidth="true" hidden="false" outlineLevel="0" max="4" min="4" style="0" width="20"/>
    <col collapsed="false" customWidth="true" hidden="false" outlineLevel="0" max="5" min="5" style="0" width="16"/>
    <col collapsed="false" customWidth="true" hidden="false" outlineLevel="0" max="6" min="6" style="0" width="13"/>
    <col collapsed="false" customWidth="true" hidden="false" outlineLevel="0" max="7" min="7" style="0" width="3"/>
    <col collapsed="false" customWidth="true" hidden="false" outlineLevel="0" max="8" min="8" style="0" width="24"/>
    <col collapsed="false" customWidth="true" hidden="false" outlineLevel="0" max="9" min="9" style="0" width="13"/>
    <col collapsed="false" customWidth="true" hidden="false" outlineLevel="0" max="10" min="10" style="0" width="36"/>
  </cols>
  <sheetData>
    <row r="1" customFormat="false" ht="7.5" hidden="false" customHeight="true" outlineLevel="0" collapsed="false"/>
    <row r="2" customFormat="false" ht="31.5" hidden="false" customHeight="true" outlineLevel="0" collapsed="false">
      <c r="B2" s="1" t="s">
        <v>66</v>
      </c>
      <c r="C2" s="1"/>
      <c r="D2" s="1"/>
      <c r="E2" s="1"/>
      <c r="F2" s="1"/>
      <c r="G2" s="1"/>
      <c r="H2" s="1"/>
      <c r="I2" s="1"/>
      <c r="J2" s="1"/>
    </row>
    <row r="3" customFormat="false" ht="15" hidden="false" customHeight="false" outlineLevel="0" collapsed="false">
      <c r="B3" s="2" t="s">
        <v>67</v>
      </c>
      <c r="C3" s="2"/>
      <c r="D3" s="2"/>
      <c r="E3" s="2"/>
      <c r="F3" s="2"/>
      <c r="G3" s="2"/>
      <c r="H3" s="2"/>
      <c r="I3" s="2"/>
      <c r="J3" s="2"/>
    </row>
    <row r="5" customFormat="false" ht="21.75" hidden="false" customHeight="true" outlineLevel="0" collapsed="false">
      <c r="B5" s="6" t="s">
        <v>68</v>
      </c>
      <c r="C5" s="6"/>
      <c r="D5" s="6"/>
      <c r="E5" s="6"/>
      <c r="F5" s="6"/>
      <c r="H5" s="6" t="s">
        <v>69</v>
      </c>
      <c r="I5" s="6"/>
      <c r="J5" s="6"/>
    </row>
    <row r="6" customFormat="false" ht="31.5" hidden="false" customHeight="true" outlineLevel="0" collapsed="false">
      <c r="A6" s="7" t="s">
        <v>12</v>
      </c>
      <c r="B6" s="7" t="s">
        <v>70</v>
      </c>
      <c r="C6" s="7" t="s">
        <v>71</v>
      </c>
      <c r="D6" s="7" t="s">
        <v>72</v>
      </c>
      <c r="E6" s="7" t="s">
        <v>73</v>
      </c>
      <c r="F6" s="7" t="s">
        <v>74</v>
      </c>
      <c r="H6" s="7" t="s">
        <v>75</v>
      </c>
      <c r="I6" s="7" t="s">
        <v>76</v>
      </c>
      <c r="J6" s="7" t="s">
        <v>77</v>
      </c>
    </row>
    <row r="7" customFormat="false" ht="21.75" hidden="false" customHeight="true" outlineLevel="0" collapsed="false">
      <c r="A7" s="37" t="n">
        <v>1</v>
      </c>
      <c r="B7" s="9" t="s">
        <v>24</v>
      </c>
      <c r="C7" s="38" t="n">
        <v>41885</v>
      </c>
      <c r="D7" s="9" t="s">
        <v>78</v>
      </c>
      <c r="E7" s="13" t="n">
        <v>5</v>
      </c>
      <c r="F7" s="10" t="s">
        <v>79</v>
      </c>
      <c r="H7" s="57" t="s">
        <v>80</v>
      </c>
      <c r="I7" s="13" t="n">
        <v>0.5</v>
      </c>
      <c r="J7" s="57" t="s">
        <v>81</v>
      </c>
    </row>
    <row r="8" customFormat="false" ht="21.75" hidden="false" customHeight="true" outlineLevel="0" collapsed="false">
      <c r="A8" s="40" t="n">
        <v>2</v>
      </c>
      <c r="B8" s="15" t="s">
        <v>26</v>
      </c>
      <c r="C8" s="41" t="n">
        <v>41885</v>
      </c>
      <c r="D8" s="15" t="s">
        <v>82</v>
      </c>
      <c r="E8" s="19" t="n">
        <v>5</v>
      </c>
      <c r="F8" s="16" t="s">
        <v>79</v>
      </c>
      <c r="H8" s="58" t="s">
        <v>83</v>
      </c>
      <c r="I8" s="19" t="n">
        <v>1</v>
      </c>
      <c r="J8" s="58" t="s">
        <v>84</v>
      </c>
    </row>
    <row r="9" customFormat="false" ht="21.75" hidden="false" customHeight="true" outlineLevel="0" collapsed="false">
      <c r="A9" s="37" t="n">
        <v>3</v>
      </c>
      <c r="B9" s="9" t="s">
        <v>27</v>
      </c>
      <c r="C9" s="38" t="n">
        <v>42320</v>
      </c>
      <c r="D9" s="9" t="s">
        <v>85</v>
      </c>
      <c r="E9" s="13" t="n">
        <v>5</v>
      </c>
      <c r="F9" s="10" t="s">
        <v>79</v>
      </c>
      <c r="H9" s="57" t="s">
        <v>86</v>
      </c>
      <c r="I9" s="13" t="n">
        <v>1.5</v>
      </c>
      <c r="J9" s="57" t="s">
        <v>87</v>
      </c>
    </row>
    <row r="10" customFormat="false" ht="21.75" hidden="false" customHeight="true" outlineLevel="0" collapsed="false">
      <c r="A10" s="40" t="n">
        <v>4</v>
      </c>
      <c r="B10" s="15" t="s">
        <v>28</v>
      </c>
      <c r="C10" s="41" t="n">
        <v>42468</v>
      </c>
      <c r="D10" s="15" t="s">
        <v>88</v>
      </c>
      <c r="E10" s="19" t="n">
        <v>5</v>
      </c>
      <c r="F10" s="16" t="s">
        <v>79</v>
      </c>
      <c r="H10" s="58" t="s">
        <v>89</v>
      </c>
      <c r="I10" s="19" t="n">
        <v>0.5</v>
      </c>
      <c r="J10" s="58" t="s">
        <v>90</v>
      </c>
    </row>
    <row r="11" customFormat="false" ht="21.75" hidden="false" customHeight="true" outlineLevel="0" collapsed="false">
      <c r="A11" s="37" t="n">
        <v>5</v>
      </c>
      <c r="B11" s="9" t="s">
        <v>29</v>
      </c>
      <c r="C11" s="38" t="n">
        <v>42907</v>
      </c>
      <c r="D11" s="9" t="s">
        <v>91</v>
      </c>
      <c r="E11" s="13" t="n">
        <v>5</v>
      </c>
      <c r="F11" s="10" t="s">
        <v>79</v>
      </c>
      <c r="H11" s="57" t="s">
        <v>92</v>
      </c>
      <c r="I11" s="13" t="n">
        <v>2</v>
      </c>
      <c r="J11" s="57" t="s">
        <v>93</v>
      </c>
    </row>
    <row r="12" customFormat="false" ht="21.75" hidden="false" customHeight="true" outlineLevel="0" collapsed="false">
      <c r="A12" s="40" t="n">
        <v>6</v>
      </c>
      <c r="B12" s="15" t="s">
        <v>30</v>
      </c>
      <c r="C12" s="41" t="n">
        <v>43388</v>
      </c>
      <c r="D12" s="15" t="s">
        <v>91</v>
      </c>
      <c r="E12" s="19" t="n">
        <v>5</v>
      </c>
      <c r="F12" s="16" t="s">
        <v>79</v>
      </c>
      <c r="H12" s="58" t="s">
        <v>94</v>
      </c>
      <c r="I12" s="19" t="n">
        <v>5</v>
      </c>
      <c r="J12" s="58" t="s">
        <v>95</v>
      </c>
    </row>
    <row r="13" customFormat="false" ht="21.75" hidden="false" customHeight="true" outlineLevel="0" collapsed="false">
      <c r="A13" s="37" t="n">
        <v>7</v>
      </c>
      <c r="B13" s="9" t="s">
        <v>31</v>
      </c>
      <c r="C13" s="38" t="n">
        <v>43531</v>
      </c>
      <c r="D13" s="9" t="s">
        <v>91</v>
      </c>
      <c r="E13" s="13" t="n">
        <v>5</v>
      </c>
      <c r="F13" s="10" t="s">
        <v>79</v>
      </c>
      <c r="H13" s="57" t="s">
        <v>18</v>
      </c>
      <c r="I13" s="13" t="n">
        <v>5</v>
      </c>
      <c r="J13" s="57" t="s">
        <v>96</v>
      </c>
    </row>
    <row r="14" customFormat="false" ht="21.75" hidden="false" customHeight="true" outlineLevel="0" collapsed="false">
      <c r="A14" s="40" t="n">
        <v>8</v>
      </c>
      <c r="B14" s="15" t="s">
        <v>33</v>
      </c>
      <c r="C14" s="41" t="n">
        <v>44218</v>
      </c>
      <c r="D14" s="15" t="s">
        <v>91</v>
      </c>
      <c r="E14" s="19" t="n">
        <v>5</v>
      </c>
      <c r="F14" s="16" t="s">
        <v>79</v>
      </c>
      <c r="H14" s="58" t="s">
        <v>97</v>
      </c>
      <c r="I14" s="19" t="n">
        <v>5</v>
      </c>
      <c r="J14" s="58" t="s">
        <v>98</v>
      </c>
    </row>
    <row r="15" customFormat="false" ht="21.75" hidden="false" customHeight="true" outlineLevel="0" collapsed="false">
      <c r="A15" s="37" t="n">
        <v>9</v>
      </c>
      <c r="B15" s="9" t="s">
        <v>99</v>
      </c>
      <c r="C15" s="38" t="n">
        <v>41773</v>
      </c>
      <c r="D15" s="9" t="s">
        <v>100</v>
      </c>
      <c r="E15" s="13" t="n">
        <v>0</v>
      </c>
      <c r="F15" s="10" t="s">
        <v>100</v>
      </c>
      <c r="H15" s="57" t="s">
        <v>101</v>
      </c>
      <c r="I15" s="13" t="n">
        <v>1</v>
      </c>
      <c r="J15" s="57" t="s">
        <v>102</v>
      </c>
    </row>
    <row r="16" customFormat="false" ht="21.75" hidden="false" customHeight="true" outlineLevel="0" collapsed="false">
      <c r="A16" s="40" t="n">
        <v>10</v>
      </c>
      <c r="B16" s="15" t="s">
        <v>103</v>
      </c>
      <c r="C16" s="41" t="n">
        <v>44092</v>
      </c>
      <c r="D16" s="15" t="s">
        <v>91</v>
      </c>
      <c r="E16" s="19" t="n">
        <v>5</v>
      </c>
      <c r="F16" s="16" t="s">
        <v>104</v>
      </c>
      <c r="H16" s="58" t="s">
        <v>105</v>
      </c>
      <c r="I16" s="19" t="n">
        <v>0.5</v>
      </c>
      <c r="J16" s="58" t="s">
        <v>106</v>
      </c>
    </row>
    <row r="17" customFormat="false" ht="21.75" hidden="false" customHeight="true" outlineLevel="0" collapsed="false">
      <c r="A17" s="59"/>
      <c r="B17" s="20" t="s">
        <v>107</v>
      </c>
      <c r="C17" s="59"/>
      <c r="D17" s="59"/>
      <c r="E17" s="23" t="n">
        <f aca="false">SUMIF(F7:F16,"Aktiv",E7:E16)</f>
        <v>40</v>
      </c>
      <c r="F17" s="60" t="str">
        <f aca="false">COUNTIF(F7:F16,"Aktiv")&amp;" / "&amp;COUNTA(B7:B16)</f>
        <v>8 / 10</v>
      </c>
    </row>
    <row r="19" customFormat="false" ht="13.5" hidden="false" customHeight="true" outlineLevel="0" collapsed="false"/>
    <row r="20" customFormat="false" ht="21.75" hidden="false" customHeight="true" outlineLevel="0" collapsed="false">
      <c r="B20" s="6" t="s">
        <v>108</v>
      </c>
      <c r="C20" s="6"/>
      <c r="D20" s="6"/>
      <c r="E20" s="6"/>
      <c r="F20" s="6"/>
      <c r="G20" s="6"/>
      <c r="H20" s="6"/>
      <c r="I20" s="6"/>
      <c r="J20" s="6"/>
    </row>
    <row r="21" customFormat="false" ht="31.5" hidden="false" customHeight="true" outlineLevel="0" collapsed="false">
      <c r="B21" s="61" t="s">
        <v>109</v>
      </c>
      <c r="C21" s="62" t="s">
        <v>110</v>
      </c>
      <c r="D21" s="62"/>
      <c r="E21" s="62"/>
      <c r="F21" s="62"/>
      <c r="G21" s="62"/>
      <c r="H21" s="62"/>
      <c r="I21" s="62"/>
      <c r="J21" s="62"/>
    </row>
    <row r="22" customFormat="false" ht="31.5" hidden="false" customHeight="true" outlineLevel="0" collapsed="false">
      <c r="B22" s="61" t="s">
        <v>109</v>
      </c>
      <c r="C22" s="62" t="s">
        <v>111</v>
      </c>
      <c r="D22" s="62"/>
      <c r="E22" s="62"/>
      <c r="F22" s="62"/>
      <c r="G22" s="62"/>
      <c r="H22" s="62"/>
      <c r="I22" s="62"/>
      <c r="J22" s="62"/>
    </row>
    <row r="23" customFormat="false" ht="31.5" hidden="false" customHeight="true" outlineLevel="0" collapsed="false">
      <c r="B23" s="61" t="s">
        <v>109</v>
      </c>
      <c r="C23" s="62" t="s">
        <v>112</v>
      </c>
      <c r="D23" s="62"/>
      <c r="E23" s="62"/>
      <c r="F23" s="62"/>
      <c r="G23" s="62"/>
      <c r="H23" s="62"/>
      <c r="I23" s="62"/>
      <c r="J23" s="62"/>
    </row>
    <row r="24" customFormat="false" ht="31.5" hidden="false" customHeight="true" outlineLevel="0" collapsed="false">
      <c r="B24" s="61" t="s">
        <v>109</v>
      </c>
      <c r="C24" s="62" t="s">
        <v>113</v>
      </c>
      <c r="D24" s="62"/>
      <c r="E24" s="62"/>
      <c r="F24" s="62"/>
      <c r="G24" s="62"/>
      <c r="H24" s="62"/>
      <c r="I24" s="62"/>
      <c r="J24" s="62"/>
    </row>
    <row r="25" customFormat="false" ht="31.5" hidden="false" customHeight="true" outlineLevel="0" collapsed="false">
      <c r="B25" s="61" t="s">
        <v>109</v>
      </c>
      <c r="C25" s="62" t="s">
        <v>114</v>
      </c>
      <c r="D25" s="62"/>
      <c r="E25" s="62"/>
      <c r="F25" s="62"/>
      <c r="G25" s="62"/>
      <c r="H25" s="62"/>
      <c r="I25" s="62"/>
      <c r="J25" s="62"/>
    </row>
  </sheetData>
  <mergeCells count="10">
    <mergeCell ref="B2:J2"/>
    <mergeCell ref="B3:J3"/>
    <mergeCell ref="B5:F5"/>
    <mergeCell ref="H5:J5"/>
    <mergeCell ref="B20:J20"/>
    <mergeCell ref="C21:J21"/>
    <mergeCell ref="C22:J22"/>
    <mergeCell ref="C23:J23"/>
    <mergeCell ref="C24:J24"/>
    <mergeCell ref="C25:J25"/>
  </mergeCells>
  <dataValidations count="1">
    <dataValidation allowBlank="false" error="Bitte 'Aktiv', 'Passiv' oder 'Ehrenmitglied' wählen" errorStyle="stop" errorTitle="Ungültiger Wert" operator="between" showDropDown="false" showErrorMessage="false" showInputMessage="false" sqref="F7:F16" type="list">
      <formula1>"Aktiv,Passiv,Ehrenmitglied"</formula1>
      <formula2>0</formula2>
    </dataValidation>
  </dataValidations>
  <printOptions headings="false" gridLines="false" gridLinesSet="true" horizontalCentered="true" verticalCentered="false"/>
  <pageMargins left="0.4" right="0.4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2026-06-15T05:30:20Z</dcterms:created>
  <dc:creator>openpyxl</dc:creator>
  <dc:description/>
  <dc:language>en-US</dc:language>
  <cp:lastModifiedBy/>
  <dcterms:modified xsi:type="dcterms:W3CDTF">2026-06-15T05:30:21Z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