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9D22934C-FA16-4414-8063-90684E5972CF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Kassenbuch" sheetId="1" r:id="rId1"/>
    <sheet name="Auswertung" sheetId="2" r:id="rId2"/>
    <sheet name="Listen" sheetId="3" state="hidden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2" l="1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D40" i="2" s="1"/>
  <c r="C26" i="2"/>
  <c r="C40" i="2" s="1"/>
  <c r="E21" i="2"/>
  <c r="D21" i="2"/>
  <c r="C21" i="2"/>
  <c r="F21" i="2" s="1"/>
  <c r="E20" i="2"/>
  <c r="D20" i="2"/>
  <c r="C20" i="2"/>
  <c r="F20" i="2" s="1"/>
  <c r="E19" i="2"/>
  <c r="D19" i="2"/>
  <c r="C19" i="2"/>
  <c r="F19" i="2" s="1"/>
  <c r="E18" i="2"/>
  <c r="D18" i="2"/>
  <c r="C18" i="2"/>
  <c r="F18" i="2" s="1"/>
  <c r="E17" i="2"/>
  <c r="D17" i="2"/>
  <c r="F17" i="2" s="1"/>
  <c r="C17" i="2"/>
  <c r="E16" i="2"/>
  <c r="D16" i="2"/>
  <c r="C16" i="2"/>
  <c r="F16" i="2" s="1"/>
  <c r="E15" i="2"/>
  <c r="D15" i="2"/>
  <c r="C15" i="2"/>
  <c r="F15" i="2" s="1"/>
  <c r="E14" i="2"/>
  <c r="D14" i="2"/>
  <c r="C14" i="2"/>
  <c r="F14" i="2" s="1"/>
  <c r="E13" i="2"/>
  <c r="D13" i="2"/>
  <c r="C13" i="2"/>
  <c r="F13" i="2" s="1"/>
  <c r="E12" i="2"/>
  <c r="D12" i="2"/>
  <c r="F12" i="2" s="1"/>
  <c r="C12" i="2"/>
  <c r="E11" i="2"/>
  <c r="D11" i="2"/>
  <c r="C11" i="2"/>
  <c r="F11" i="2" s="1"/>
  <c r="D10" i="2"/>
  <c r="D22" i="2" s="1"/>
  <c r="C10" i="2"/>
  <c r="C22" i="2" s="1"/>
  <c r="C5" i="2"/>
  <c r="F4" i="2"/>
  <c r="H49" i="1"/>
  <c r="G49" i="1"/>
  <c r="C4" i="2" s="1"/>
  <c r="C6" i="2" s="1"/>
  <c r="J48" i="1"/>
  <c r="I48" i="1"/>
  <c r="A48" i="1"/>
  <c r="J47" i="1"/>
  <c r="I47" i="1"/>
  <c r="A47" i="1"/>
  <c r="J46" i="1"/>
  <c r="I46" i="1"/>
  <c r="A46" i="1"/>
  <c r="J45" i="1"/>
  <c r="I45" i="1"/>
  <c r="A45" i="1"/>
  <c r="J44" i="1"/>
  <c r="I44" i="1"/>
  <c r="A44" i="1"/>
  <c r="J43" i="1"/>
  <c r="I43" i="1"/>
  <c r="A43" i="1"/>
  <c r="J42" i="1"/>
  <c r="I42" i="1"/>
  <c r="A42" i="1"/>
  <c r="J41" i="1"/>
  <c r="I41" i="1"/>
  <c r="A41" i="1"/>
  <c r="J40" i="1"/>
  <c r="I40" i="1"/>
  <c r="A40" i="1"/>
  <c r="J39" i="1"/>
  <c r="I39" i="1"/>
  <c r="A39" i="1"/>
  <c r="J38" i="1"/>
  <c r="I38" i="1"/>
  <c r="A38" i="1"/>
  <c r="J37" i="1"/>
  <c r="I37" i="1"/>
  <c r="A37" i="1"/>
  <c r="J36" i="1"/>
  <c r="I36" i="1"/>
  <c r="A36" i="1"/>
  <c r="J35" i="1"/>
  <c r="I35" i="1"/>
  <c r="A35" i="1"/>
  <c r="J34" i="1"/>
  <c r="I34" i="1"/>
  <c r="A34" i="1"/>
  <c r="J33" i="1"/>
  <c r="I33" i="1"/>
  <c r="A33" i="1"/>
  <c r="J32" i="1"/>
  <c r="I32" i="1"/>
  <c r="A32" i="1"/>
  <c r="J31" i="1"/>
  <c r="I31" i="1"/>
  <c r="A31" i="1"/>
  <c r="J30" i="1"/>
  <c r="I30" i="1"/>
  <c r="A30" i="1"/>
  <c r="J29" i="1"/>
  <c r="I29" i="1"/>
  <c r="A29" i="1"/>
  <c r="J28" i="1"/>
  <c r="I28" i="1"/>
  <c r="A28" i="1"/>
  <c r="J27" i="1"/>
  <c r="I27" i="1"/>
  <c r="A27" i="1"/>
  <c r="J26" i="1"/>
  <c r="I26" i="1"/>
  <c r="A26" i="1"/>
  <c r="J25" i="1"/>
  <c r="I25" i="1"/>
  <c r="A25" i="1"/>
  <c r="J24" i="1"/>
  <c r="I24" i="1"/>
  <c r="A24" i="1"/>
  <c r="J23" i="1"/>
  <c r="I23" i="1"/>
  <c r="A23" i="1"/>
  <c r="J22" i="1"/>
  <c r="I22" i="1"/>
  <c r="A22" i="1"/>
  <c r="J21" i="1"/>
  <c r="I21" i="1"/>
  <c r="A21" i="1"/>
  <c r="J20" i="1"/>
  <c r="I20" i="1"/>
  <c r="A20" i="1"/>
  <c r="J19" i="1"/>
  <c r="I19" i="1"/>
  <c r="A19" i="1"/>
  <c r="J18" i="1"/>
  <c r="I18" i="1"/>
  <c r="A18" i="1"/>
  <c r="J17" i="1"/>
  <c r="I17" i="1"/>
  <c r="A17" i="1"/>
  <c r="J16" i="1"/>
  <c r="I16" i="1"/>
  <c r="A16" i="1"/>
  <c r="J15" i="1"/>
  <c r="I15" i="1"/>
  <c r="A15" i="1"/>
  <c r="J14" i="1"/>
  <c r="I14" i="1"/>
  <c r="A14" i="1"/>
  <c r="J13" i="1"/>
  <c r="I13" i="1"/>
  <c r="A13" i="1"/>
  <c r="J12" i="1"/>
  <c r="I12" i="1"/>
  <c r="A12" i="1"/>
  <c r="J11" i="1"/>
  <c r="I11" i="1"/>
  <c r="I49" i="1" s="1"/>
  <c r="F6" i="2" s="1"/>
  <c r="A11" i="1"/>
  <c r="J10" i="1"/>
  <c r="I10" i="1"/>
  <c r="A10" i="1"/>
  <c r="J9" i="1"/>
  <c r="I9" i="1"/>
  <c r="A9" i="1"/>
  <c r="E40" i="2" l="1"/>
  <c r="E33" i="2"/>
  <c r="E39" i="2"/>
  <c r="E32" i="2"/>
  <c r="E28" i="2"/>
  <c r="E26" i="2"/>
  <c r="E31" i="2"/>
  <c r="E35" i="2"/>
  <c r="E27" i="2"/>
  <c r="E38" i="2"/>
  <c r="E29" i="2"/>
  <c r="E34" i="2"/>
  <c r="E37" i="2"/>
  <c r="E30" i="2"/>
  <c r="E36" i="2"/>
  <c r="E10" i="2"/>
  <c r="E22" i="2" s="1"/>
  <c r="F10" i="2"/>
  <c r="F22" i="2" s="1"/>
  <c r="J49" i="1"/>
  <c r="F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H6" authorId="0" shapeId="0" xr:uid="{00000000-0006-0000-0000-000001000000}">
      <text>
        <r>
          <rPr>
            <sz val="10"/>
            <rFont val="Arial"/>
            <family val="2"/>
          </rPr>
          <t>Kassenbestand zu Beginn des Zeitraums. Wird als Vortrag aus dem Vormonat übernommen.</t>
        </r>
      </text>
    </comment>
  </commentList>
</comments>
</file>

<file path=xl/sharedStrings.xml><?xml version="1.0" encoding="utf-8"?>
<sst xmlns="http://schemas.openxmlformats.org/spreadsheetml/2006/main" count="141" uniqueCount="102">
  <si>
    <t>Kleingewerbe · chronologische Erfassung aller Barein- und -ausgaben</t>
  </si>
  <si>
    <t>Firma:</t>
  </si>
  <si>
    <t>Hofmann Handel &amp; Service</t>
  </si>
  <si>
    <t>Geschäftsjahr:</t>
  </si>
  <si>
    <t>Hinweis: Blau hinterlegte Felder ausfüllen. Saldo, USt und Summen
berechnen sich automatisch. Tipp zur GoBD: Buchungen täglich
erfassen, ausdrucken und unterschreiben.</t>
  </si>
  <si>
    <t>Inhaber/in:</t>
  </si>
  <si>
    <t>Martina Hofmann</t>
  </si>
  <si>
    <t>Monat / Zeitraum:</t>
  </si>
  <si>
    <t>Januar 2026</t>
  </si>
  <si>
    <t>Anschrift:</t>
  </si>
  <si>
    <t>Lindenstraße 12, 26122 Oldenburg</t>
  </si>
  <si>
    <t>Anfangsbestand (Vortrag):</t>
  </si>
  <si>
    <t>Lfd.
Nr.</t>
  </si>
  <si>
    <t>Datum</t>
  </si>
  <si>
    <t>Beleg-Nr.</t>
  </si>
  <si>
    <t>Buchungstext</t>
  </si>
  <si>
    <t>Kategorie</t>
  </si>
  <si>
    <t>USt-
Satz</t>
  </si>
  <si>
    <t>Einnahme
(€)</t>
  </si>
  <si>
    <t>Ausgabe
(€)</t>
  </si>
  <si>
    <t>enth. USt
(€)</t>
  </si>
  <si>
    <t>Kassen-
bestand (€)</t>
  </si>
  <si>
    <t>ER-2026-001</t>
  </si>
  <si>
    <t>Bareinkauf Verpackungsmaterial</t>
  </si>
  <si>
    <t>Wareneinkauf</t>
  </si>
  <si>
    <t>AR-2026-001</t>
  </si>
  <si>
    <t>Barverkauf Tageskasse</t>
  </si>
  <si>
    <t>Bareinnahme / Verkauf</t>
  </si>
  <si>
    <t>ER-2026-002</t>
  </si>
  <si>
    <t>Büromaterial (Ordner, Papier)</t>
  </si>
  <si>
    <t>Büromaterial</t>
  </si>
  <si>
    <t>ER-2026-003</t>
  </si>
  <si>
    <t>Briefmarken / Porto</t>
  </si>
  <si>
    <t>Porto/Versand</t>
  </si>
  <si>
    <t>AR-2026-002</t>
  </si>
  <si>
    <t>ER-2026-004</t>
  </si>
  <si>
    <t>Tanken Firmenfahrzeug</t>
  </si>
  <si>
    <t>Reisekosten/Kfz</t>
  </si>
  <si>
    <t>EB-2026-001</t>
  </si>
  <si>
    <t>Privateinlage Inhaberin</t>
  </si>
  <si>
    <t>Privateinlage</t>
  </si>
  <si>
    <t>AR-2026-003</t>
  </si>
  <si>
    <t>Beratung vor Ort (bar)</t>
  </si>
  <si>
    <t>Dienstleistung</t>
  </si>
  <si>
    <t>ER-2026-005</t>
  </si>
  <si>
    <t>Bewirtung Geschäftsessen</t>
  </si>
  <si>
    <t>Bewirtung</t>
  </si>
  <si>
    <t>ER-2026-006</t>
  </si>
  <si>
    <t>Wareneinkauf Großhandel</t>
  </si>
  <si>
    <t>AR-2026-004</t>
  </si>
  <si>
    <t>ER-2026-007</t>
  </si>
  <si>
    <t>Werbeflyer Druckerei</t>
  </si>
  <si>
    <t>Werbung/Marketing</t>
  </si>
  <si>
    <t>PE-2026-001</t>
  </si>
  <si>
    <t>Privatentnahme Inhaberin</t>
  </si>
  <si>
    <t>Privatentnahme</t>
  </si>
  <si>
    <t>AR-2026-005</t>
  </si>
  <si>
    <t>ER-2026-008</t>
  </si>
  <si>
    <t>Reinigungsmaterial</t>
  </si>
  <si>
    <t>Reinigung/Instandhaltung</t>
  </si>
  <si>
    <t>AR-2026-006</t>
  </si>
  <si>
    <t>ER-2026-009</t>
  </si>
  <si>
    <t>Anteilige Miete Lager (bar)</t>
  </si>
  <si>
    <t>Miete/Nebenkosten</t>
  </si>
  <si>
    <t>Summen / Endbestand:</t>
  </si>
  <si>
    <t>Ort, Datum</t>
  </si>
  <si>
    <t>Unterschrift</t>
  </si>
  <si>
    <t>Belege chronologisch geordnet aufbewahren (Aufbewahrungsfrist 10 Jahre).</t>
  </si>
  <si>
    <t xml:space="preserve">  AUSWERTUNG</t>
  </si>
  <si>
    <t xml:space="preserve">  Automatische Übersicht aus dem Blatt »Kassenbuch«</t>
  </si>
  <si>
    <t>Summe Einnahmen</t>
  </si>
  <si>
    <t>Anfangsbestand</t>
  </si>
  <si>
    <t>Summe Ausgaben</t>
  </si>
  <si>
    <t>Endbestand Kasse</t>
  </si>
  <si>
    <t>Saldo (Einnahmen − Ausgaben)</t>
  </si>
  <si>
    <t>enth. USt gesamt</t>
  </si>
  <si>
    <t xml:space="preserve">  Monatsübersicht</t>
  </si>
  <si>
    <t>Monat</t>
  </si>
  <si>
    <t>Einnahmen (€)</t>
  </si>
  <si>
    <t>Ausgaben (€)</t>
  </si>
  <si>
    <t>enth. USt (€)</t>
  </si>
  <si>
    <t>Saldo (€)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</si>
  <si>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</si>
  <si>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</si>
  <si>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</si>
  <si>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</si>
  <si>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</si>
  <si>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</si>
  <si>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</si>
  <si>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</si>
  <si>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</si>
  <si>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</si>
  <si>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</si>
  <si>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</si>
  <si>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</si>
  <si>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 xml:space="preserve">  Auswertung nach Kategorie</t>
  </si>
  <si>
    <t>Anteil Ausgaben</t>
  </si>
  <si>
    <t>Sonstige Einnahme</t>
  </si>
  <si>
    <t>Sonstige Ausgabe</t>
  </si>
  <si>
    <t>Kategorien</t>
  </si>
  <si>
    <t>USt-Sätze</t>
  </si>
  <si>
    <t>KASSENBUCH KLEINUNTERNERMER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</si>
</sst>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"/>
    <numFmt numFmtId="165" formatCode="dd\.mm\.yyyy"/>
    <numFmt numFmtId="166" formatCode="0.0%"/>
  </numFmts>
  <fonts count="18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i/>
      <sz val="10.5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sz val="8.5"/>
      <color rgb="FF555555"/>
      <name val="Arial"/>
      <charset val="1"/>
    </font>
    <font>
      <b/>
      <sz val="9.5"/>
      <color rgb="FFFFFFFF"/>
      <name val="Arial"/>
      <charset val="1"/>
    </font>
    <font>
      <sz val="9.5"/>
      <color rgb="FF000000"/>
      <name val="Arial"/>
      <charset val="1"/>
    </font>
    <font>
      <sz val="9.5"/>
      <color rgb="FF0000FF"/>
      <name val="Arial"/>
      <charset val="1"/>
    </font>
    <font>
      <b/>
      <sz val="9.5"/>
      <color rgb="FF000000"/>
      <name val="Arial"/>
      <charset val="1"/>
    </font>
    <font>
      <sz val="9"/>
      <color rgb="FF000000"/>
      <name val="Arial"/>
      <charset val="1"/>
    </font>
    <font>
      <sz val="8.5"/>
      <color rgb="FF777777"/>
      <name val="Arial"/>
      <charset val="1"/>
    </font>
    <font>
      <sz val="10"/>
      <name val="Arial"/>
      <family val="2"/>
    </font>
    <font>
      <b/>
      <sz val="20"/>
      <color rgb="FFFFFFFF"/>
      <name val="Arial"/>
      <charset val="1"/>
    </font>
    <font>
      <i/>
      <sz val="10"/>
      <color rgb="FFFFFFFF"/>
      <name val="Arial"/>
      <charset val="1"/>
    </font>
    <font>
      <b/>
      <sz val="9.5"/>
      <color rgb="FF33555F"/>
      <name val="Arial"/>
      <charset val="1"/>
    </font>
    <font>
      <b/>
      <sz val="13"/>
      <color rgb="FF006100"/>
      <name val="Arial"/>
      <charset val="1"/>
    </font>
    <font>
      <b/>
      <sz val="12"/>
      <color rgb="FFFFFFFF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F4E5F"/>
        <bgColor rgb="FF33555F"/>
      </patternFill>
    </fill>
    <fill>
      <patternFill patternType="solid">
        <fgColor rgb="FF2E6E7E"/>
        <bgColor rgb="FF305B6B"/>
      </patternFill>
    </fill>
    <fill>
      <patternFill patternType="solid">
        <fgColor rgb="FFFFF8E1"/>
        <bgColor rgb="FFF2F7F8"/>
      </patternFill>
    </fill>
    <fill>
      <patternFill patternType="solid">
        <fgColor rgb="FFEAF1F3"/>
        <bgColor rgb="FFF2F7F8"/>
      </patternFill>
    </fill>
    <fill>
      <patternFill patternType="solid">
        <fgColor rgb="FF305B6B"/>
        <bgColor rgb="FF33555F"/>
      </patternFill>
    </fill>
    <fill>
      <patternFill patternType="solid">
        <fgColor rgb="FFFFFFFF"/>
        <bgColor rgb="FFF2F7F8"/>
      </patternFill>
    </fill>
    <fill>
      <patternFill patternType="solid">
        <fgColor rgb="FFF2F7F8"/>
        <bgColor rgb="FFEAF1F3"/>
      </patternFill>
    </fill>
    <fill>
      <patternFill patternType="solid">
        <fgColor rgb="FFD6E4E8"/>
        <bgColor rgb="FFEAF1F3"/>
      </patternFill>
    </fill>
  </fills>
  <borders count="5">
    <border>
      <left/>
      <right/>
      <top/>
      <bottom/>
      <diagonal/>
    </border>
    <border>
      <left style="thin">
        <color rgb="FFBFCBD0"/>
      </left>
      <right/>
      <top style="thin">
        <color rgb="FFBFCBD0"/>
      </top>
      <bottom style="thin">
        <color rgb="FFBFCBD0"/>
      </bottom>
      <diagonal/>
    </border>
    <border>
      <left style="thin">
        <color rgb="FFBFCBD0"/>
      </left>
      <right style="thin">
        <color rgb="FFBFCBD0"/>
      </right>
      <top style="thin">
        <color rgb="FFBFCBD0"/>
      </top>
      <bottom style="thin">
        <color rgb="FFBFCBD0"/>
      </bottom>
      <diagonal/>
    </border>
    <border>
      <left style="thin">
        <color rgb="FFBFCBD0"/>
      </left>
      <right/>
      <top style="thin">
        <color rgb="FFBFCBD0"/>
      </top>
      <bottom/>
      <diagonal/>
    </border>
    <border>
      <left/>
      <right/>
      <top style="thin">
        <color rgb="FF88888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7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9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165" fontId="8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9" fontId="8" fillId="7" borderId="2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right" vertical="center"/>
    </xf>
    <xf numFmtId="164" fontId="7" fillId="7" borderId="2" xfId="0" applyNumberFormat="1" applyFont="1" applyFill="1" applyBorder="1" applyAlignment="1">
      <alignment horizontal="right" vertical="center"/>
    </xf>
    <xf numFmtId="164" fontId="9" fillId="7" borderId="2" xfId="0" applyNumberFormat="1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center" vertical="center"/>
    </xf>
    <xf numFmtId="165" fontId="8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/>
    </xf>
    <xf numFmtId="9" fontId="8" fillId="8" borderId="2" xfId="0" applyNumberFormat="1" applyFont="1" applyFill="1" applyBorder="1" applyAlignment="1">
      <alignment horizontal="center" vertical="center"/>
    </xf>
    <xf numFmtId="164" fontId="8" fillId="8" borderId="2" xfId="0" applyNumberFormat="1" applyFont="1" applyFill="1" applyBorder="1" applyAlignment="1">
      <alignment horizontal="right" vertical="center"/>
    </xf>
    <xf numFmtId="164" fontId="7" fillId="8" borderId="2" xfId="0" applyNumberFormat="1" applyFont="1" applyFill="1" applyBorder="1" applyAlignment="1">
      <alignment horizontal="right" vertical="center"/>
    </xf>
    <xf numFmtId="164" fontId="9" fillId="8" borderId="2" xfId="0" applyNumberFormat="1" applyFont="1" applyFill="1" applyBorder="1" applyAlignment="1">
      <alignment horizontal="right" vertical="center"/>
    </xf>
    <xf numFmtId="165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9" fontId="7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3" fillId="9" borderId="2" xfId="0" applyNumberFormat="1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left" vertical="center"/>
    </xf>
    <xf numFmtId="164" fontId="16" fillId="5" borderId="2" xfId="0" applyNumberFormat="1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166" fontId="7" fillId="7" borderId="2" xfId="0" applyNumberFormat="1" applyFont="1" applyFill="1" applyBorder="1" applyAlignment="1">
      <alignment horizontal="right" vertical="center"/>
    </xf>
    <xf numFmtId="166" fontId="7" fillId="8" borderId="2" xfId="0" applyNumberFormat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right" vertical="center"/>
    </xf>
    <xf numFmtId="9" fontId="0" fillId="0" borderId="0" xfId="0" applyNumberFormat="1"/>
  </cellXfs>
  <cellStyles count="1">
    <cellStyle name="Standard" xfId="0" builtinId="0"/>
  </cellStyles>
  <dxfs count="1">
    <dxf>
      <font>
        <b/>
        <color rgb="FF9C1C28"/>
        <name val="Arial"/>
        <charset val="1"/>
      </font>
      <fill>
        <patternFill>
          <bgColor rgb="FFF8D7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2E6E7E"/>
      <rgbColor rgb="FFBFCBD0"/>
      <rgbColor rgb="FF888888"/>
      <rgbColor rgb="FF9999FF"/>
      <rgbColor rgb="FF993366"/>
      <rgbColor rgb="FFFFF8E1"/>
      <rgbColor rgb="FFEAF1F3"/>
      <rgbColor rgb="FF660066"/>
      <rgbColor rgb="FFFF8080"/>
      <rgbColor rgb="FF0066CC"/>
      <rgbColor rgb="FFD6E4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7F8"/>
      <rgbColor rgb="FFCCFFCC"/>
      <rgbColor rgb="FFFFFF99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777777"/>
      <rgbColor rgb="FF969696"/>
      <rgbColor rgb="FF1F4E5F"/>
      <rgbColor rgb="FF339966"/>
      <rgbColor rgb="FF003300"/>
      <rgbColor rgb="FF555555"/>
      <rgbColor rgb="FF9C1C28"/>
      <rgbColor rgb="FF993366"/>
      <rgbColor rgb="FF305B6B"/>
      <rgbColor rgb="FF33555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showGridLines="0" tabSelected="1" zoomScaleNormal="100" workbookViewId="0">
      <pane ySplit="8" topLeftCell="A9" activePane="bottomLeft" state="frozen"/>
      <selection pane="bottomLeft" activeCell="R18" sqref="R18"/>
    </sheetView>
  </sheetViews>
  <sheetFormatPr baseColWidth="10" defaultColWidth="8.7109375" defaultRowHeight="15" x14ac:dyDescent="0.25"/>
  <cols>
    <col min="1" max="1" width="10.85546875" bestFit="1" customWidth="1"/>
    <col min="2" max="2" width="10.140625" bestFit="1" customWidth="1"/>
    <col min="3" max="3" width="11.7109375" bestFit="1" customWidth="1"/>
    <col min="4" max="4" width="28.140625" bestFit="1" customWidth="1"/>
    <col min="5" max="5" width="22" customWidth="1"/>
    <col min="6" max="6" width="17" bestFit="1" customWidth="1"/>
    <col min="7" max="7" width="10.140625" bestFit="1" customWidth="1"/>
    <col min="8" max="8" width="9.7109375" bestFit="1" customWidth="1"/>
    <col min="9" max="9" width="9.28515625" bestFit="1" customWidth="1"/>
    <col min="10" max="10" width="10.85546875" bestFit="1" customWidth="1"/>
  </cols>
  <sheetData>
    <row r="1" spans="1:10" ht="33.75" customHeight="1" x14ac:dyDescent="0.25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8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" customHeight="1" x14ac:dyDescent="0.25"/>
    <row r="4" spans="1:10" ht="15" customHeight="1" x14ac:dyDescent="0.25">
      <c r="A4" s="13" t="s">
        <v>1</v>
      </c>
      <c r="B4" s="10" t="s">
        <v>2</v>
      </c>
      <c r="C4" s="10"/>
      <c r="D4" s="10"/>
      <c r="F4" s="13" t="s">
        <v>3</v>
      </c>
      <c r="G4" s="14">
        <v>2026</v>
      </c>
      <c r="I4" s="9" t="s">
        <v>4</v>
      </c>
      <c r="J4" s="9"/>
    </row>
    <row r="5" spans="1:10" x14ac:dyDescent="0.25">
      <c r="A5" s="13" t="s">
        <v>5</v>
      </c>
      <c r="B5" s="10" t="s">
        <v>6</v>
      </c>
      <c r="C5" s="10"/>
      <c r="D5" s="10"/>
      <c r="F5" s="13" t="s">
        <v>7</v>
      </c>
      <c r="G5" s="8" t="s">
        <v>8</v>
      </c>
      <c r="H5" s="8"/>
      <c r="I5" s="9"/>
      <c r="J5" s="9"/>
    </row>
    <row r="6" spans="1:10" x14ac:dyDescent="0.25">
      <c r="A6" s="13" t="s">
        <v>9</v>
      </c>
      <c r="B6" s="10" t="s">
        <v>10</v>
      </c>
      <c r="C6" s="10"/>
      <c r="D6" s="10"/>
      <c r="F6" s="7" t="s">
        <v>11</v>
      </c>
      <c r="G6" s="7"/>
      <c r="H6" s="15">
        <v>500</v>
      </c>
      <c r="I6" s="9"/>
      <c r="J6" s="9"/>
    </row>
    <row r="7" spans="1:10" ht="6" customHeight="1" x14ac:dyDescent="0.25"/>
    <row r="8" spans="1:10" ht="30" customHeight="1" x14ac:dyDescent="0.25">
      <c r="A8" s="16" t="s">
        <v>12</v>
      </c>
      <c r="B8" s="16" t="s">
        <v>13</v>
      </c>
      <c r="C8" s="16" t="s">
        <v>14</v>
      </c>
      <c r="D8" s="16" t="s">
        <v>15</v>
      </c>
      <c r="E8" s="16" t="s">
        <v>16</v>
      </c>
      <c r="F8" s="16" t="s">
        <v>17</v>
      </c>
      <c r="G8" s="16" t="s">
        <v>18</v>
      </c>
      <c r="H8" s="16" t="s">
        <v>19</v>
      </c>
      <c r="I8" s="16" t="s">
        <v>20</v>
      </c>
      <c r="J8" s="16" t="s">
        <v>21</v>
      </c>
    </row>
    <row r="9" spans="1:10" ht="15" customHeight="1" x14ac:dyDescent="0.25">
      <c r="A9" s="17">
        <f>IF(B9="","",COUNTA($B$9:B9))</f>
        <v>1</v>
      </c>
      <c r="B9" s="18">
        <v>46024</v>
      </c>
      <c r="C9" s="19" t="s">
        <v>22</v>
      </c>
      <c r="D9" s="20" t="s">
        <v>23</v>
      </c>
      <c r="E9" s="20" t="s">
        <v>24</v>
      </c>
      <c r="F9" s="21">
        <v>0.19</v>
      </c>
      <c r="G9" s="22"/>
      <c r="H9" s="22">
        <v>89.25</v>
      </c>
      <c r="I9" s="23">
        <f t="shared" ref="I9:I48" si="0">IF(AND(G9="",H9=""),"",ROUND((N(G9)+N(H9))*N(F9)/(1+N(F9)),2))</f>
        <v>14.25</v>
      </c>
      <c r="J9" s="24">
        <f>IF(AND(B9="",G9="",H9=""),"",$H$6+SUM($G$9:G9)-SUM($H$9:H9))</f>
        <v>410.75</v>
      </c>
    </row>
    <row r="10" spans="1:10" ht="15" customHeight="1" x14ac:dyDescent="0.25">
      <c r="A10" s="25">
        <f>IF(B10="","",COUNTA($B$9:B10))</f>
        <v>2</v>
      </c>
      <c r="B10" s="26">
        <v>46025</v>
      </c>
      <c r="C10" s="27" t="s">
        <v>25</v>
      </c>
      <c r="D10" s="28" t="s">
        <v>26</v>
      </c>
      <c r="E10" s="28" t="s">
        <v>27</v>
      </c>
      <c r="F10" s="29">
        <v>0.19</v>
      </c>
      <c r="G10" s="30">
        <v>345</v>
      </c>
      <c r="H10" s="30"/>
      <c r="I10" s="31">
        <f t="shared" si="0"/>
        <v>55.08</v>
      </c>
      <c r="J10" s="32">
        <f>IF(AND(B10="",G10="",H10=""),"",$H$6+SUM($G$9:G10)-SUM($H$9:H10))</f>
        <v>755.75</v>
      </c>
    </row>
    <row r="11" spans="1:10" ht="15" customHeight="1" x14ac:dyDescent="0.25">
      <c r="A11" s="17">
        <f>IF(B11="","",COUNTA($B$9:B11))</f>
        <v>3</v>
      </c>
      <c r="B11" s="18">
        <v>46027</v>
      </c>
      <c r="C11" s="19" t="s">
        <v>28</v>
      </c>
      <c r="D11" s="20" t="s">
        <v>29</v>
      </c>
      <c r="E11" s="20" t="s">
        <v>30</v>
      </c>
      <c r="F11" s="21">
        <v>0.19</v>
      </c>
      <c r="G11" s="22"/>
      <c r="H11" s="22">
        <v>42.9</v>
      </c>
      <c r="I11" s="23">
        <f t="shared" si="0"/>
        <v>6.85</v>
      </c>
      <c r="J11" s="24">
        <f>IF(AND(B11="",G11="",H11=""),"",$H$6+SUM($G$9:G11)-SUM($H$9:H11))</f>
        <v>712.85</v>
      </c>
    </row>
    <row r="12" spans="1:10" ht="15" customHeight="1" x14ac:dyDescent="0.25">
      <c r="A12" s="25">
        <f>IF(B12="","",COUNTA($B$9:B12))</f>
        <v>4</v>
      </c>
      <c r="B12" s="26">
        <v>46029</v>
      </c>
      <c r="C12" s="27" t="s">
        <v>31</v>
      </c>
      <c r="D12" s="28" t="s">
        <v>32</v>
      </c>
      <c r="E12" s="28" t="s">
        <v>33</v>
      </c>
      <c r="F12" s="29">
        <v>0</v>
      </c>
      <c r="G12" s="30"/>
      <c r="H12" s="30">
        <v>17</v>
      </c>
      <c r="I12" s="31">
        <f t="shared" si="0"/>
        <v>0</v>
      </c>
      <c r="J12" s="32">
        <f>IF(AND(B12="",G12="",H12=""),"",$H$6+SUM($G$9:G12)-SUM($H$9:H12))</f>
        <v>695.85</v>
      </c>
    </row>
    <row r="13" spans="1:10" ht="15" customHeight="1" x14ac:dyDescent="0.25">
      <c r="A13" s="17">
        <f>IF(B13="","",COUNTA($B$9:B13))</f>
        <v>5</v>
      </c>
      <c r="B13" s="18">
        <v>46030</v>
      </c>
      <c r="C13" s="19" t="s">
        <v>34</v>
      </c>
      <c r="D13" s="20" t="s">
        <v>26</v>
      </c>
      <c r="E13" s="20" t="s">
        <v>27</v>
      </c>
      <c r="F13" s="21">
        <v>0.19</v>
      </c>
      <c r="G13" s="22">
        <v>512.4</v>
      </c>
      <c r="H13" s="22"/>
      <c r="I13" s="23">
        <f t="shared" si="0"/>
        <v>81.81</v>
      </c>
      <c r="J13" s="24">
        <f>IF(AND(B13="",G13="",H13=""),"",$H$6+SUM($G$9:G13)-SUM($H$9:H13))</f>
        <v>1208.25</v>
      </c>
    </row>
    <row r="14" spans="1:10" ht="15" customHeight="1" x14ac:dyDescent="0.25">
      <c r="A14" s="25">
        <f>IF(B14="","",COUNTA($B$9:B14))</f>
        <v>6</v>
      </c>
      <c r="B14" s="26">
        <v>46031</v>
      </c>
      <c r="C14" s="27" t="s">
        <v>35</v>
      </c>
      <c r="D14" s="28" t="s">
        <v>36</v>
      </c>
      <c r="E14" s="28" t="s">
        <v>37</v>
      </c>
      <c r="F14" s="29">
        <v>0.19</v>
      </c>
      <c r="G14" s="30"/>
      <c r="H14" s="30">
        <v>76.3</v>
      </c>
      <c r="I14" s="31">
        <f t="shared" si="0"/>
        <v>12.18</v>
      </c>
      <c r="J14" s="32">
        <f>IF(AND(B14="",G14="",H14=""),"",$H$6+SUM($G$9:G14)-SUM($H$9:H14))</f>
        <v>1131.95</v>
      </c>
    </row>
    <row r="15" spans="1:10" ht="15" customHeight="1" x14ac:dyDescent="0.25">
      <c r="A15" s="17">
        <f>IF(B15="","",COUNTA($B$9:B15))</f>
        <v>7</v>
      </c>
      <c r="B15" s="18">
        <v>46032</v>
      </c>
      <c r="C15" s="19" t="s">
        <v>38</v>
      </c>
      <c r="D15" s="20" t="s">
        <v>39</v>
      </c>
      <c r="E15" s="20" t="s">
        <v>40</v>
      </c>
      <c r="F15" s="21">
        <v>0</v>
      </c>
      <c r="G15" s="22">
        <v>300</v>
      </c>
      <c r="H15" s="22"/>
      <c r="I15" s="23">
        <f t="shared" si="0"/>
        <v>0</v>
      </c>
      <c r="J15" s="24">
        <f>IF(AND(B15="",G15="",H15=""),"",$H$6+SUM($G$9:G15)-SUM($H$9:H15))</f>
        <v>1431.95</v>
      </c>
    </row>
    <row r="16" spans="1:10" ht="15" customHeight="1" x14ac:dyDescent="0.25">
      <c r="A16" s="25">
        <f>IF(B16="","",COUNTA($B$9:B16))</f>
        <v>8</v>
      </c>
      <c r="B16" s="26">
        <v>46034</v>
      </c>
      <c r="C16" s="27" t="s">
        <v>41</v>
      </c>
      <c r="D16" s="28" t="s">
        <v>42</v>
      </c>
      <c r="E16" s="28" t="s">
        <v>43</v>
      </c>
      <c r="F16" s="29">
        <v>0.19</v>
      </c>
      <c r="G16" s="30">
        <v>200</v>
      </c>
      <c r="H16" s="30"/>
      <c r="I16" s="31">
        <f t="shared" si="0"/>
        <v>31.93</v>
      </c>
      <c r="J16" s="32">
        <f>IF(AND(B16="",G16="",H16=""),"",$H$6+SUM($G$9:G16)-SUM($H$9:H16))</f>
        <v>1631.95</v>
      </c>
    </row>
    <row r="17" spans="1:10" ht="15" customHeight="1" x14ac:dyDescent="0.25">
      <c r="A17" s="17">
        <f>IF(B17="","",COUNTA($B$9:B17))</f>
        <v>9</v>
      </c>
      <c r="B17" s="18">
        <v>46036</v>
      </c>
      <c r="C17" s="19" t="s">
        <v>44</v>
      </c>
      <c r="D17" s="20" t="s">
        <v>45</v>
      </c>
      <c r="E17" s="20" t="s">
        <v>46</v>
      </c>
      <c r="F17" s="21">
        <v>7.0000000000000007E-2</v>
      </c>
      <c r="G17" s="22"/>
      <c r="H17" s="22">
        <v>64.8</v>
      </c>
      <c r="I17" s="23">
        <f t="shared" si="0"/>
        <v>4.24</v>
      </c>
      <c r="J17" s="24">
        <f>IF(AND(B17="",G17="",H17=""),"",$H$6+SUM($G$9:G17)-SUM($H$9:H17))</f>
        <v>1567.15</v>
      </c>
    </row>
    <row r="18" spans="1:10" ht="15" customHeight="1" x14ac:dyDescent="0.25">
      <c r="A18" s="25">
        <f>IF(B18="","",COUNTA($B$9:B18))</f>
        <v>10</v>
      </c>
      <c r="B18" s="26">
        <v>46037</v>
      </c>
      <c r="C18" s="27" t="s">
        <v>47</v>
      </c>
      <c r="D18" s="28" t="s">
        <v>48</v>
      </c>
      <c r="E18" s="28" t="s">
        <v>24</v>
      </c>
      <c r="F18" s="29">
        <v>0.19</v>
      </c>
      <c r="G18" s="30"/>
      <c r="H18" s="30">
        <v>248.15</v>
      </c>
      <c r="I18" s="31">
        <f t="shared" si="0"/>
        <v>39.619999999999997</v>
      </c>
      <c r="J18" s="32">
        <f>IF(AND(B18="",G18="",H18=""),"",$H$6+SUM($G$9:G18)-SUM($H$9:H18))</f>
        <v>1319</v>
      </c>
    </row>
    <row r="19" spans="1:10" ht="15" customHeight="1" x14ac:dyDescent="0.25">
      <c r="A19" s="17">
        <f>IF(B19="","",COUNTA($B$9:B19))</f>
        <v>11</v>
      </c>
      <c r="B19" s="18">
        <v>46038</v>
      </c>
      <c r="C19" s="19" t="s">
        <v>49</v>
      </c>
      <c r="D19" s="20" t="s">
        <v>26</v>
      </c>
      <c r="E19" s="20" t="s">
        <v>27</v>
      </c>
      <c r="F19" s="21">
        <v>7.0000000000000007E-2</v>
      </c>
      <c r="G19" s="22">
        <v>188</v>
      </c>
      <c r="H19" s="22"/>
      <c r="I19" s="23">
        <f t="shared" si="0"/>
        <v>12.3</v>
      </c>
      <c r="J19" s="24">
        <f>IF(AND(B19="",G19="",H19=""),"",$H$6+SUM($G$9:G19)-SUM($H$9:H19))</f>
        <v>1507</v>
      </c>
    </row>
    <row r="20" spans="1:10" ht="15" customHeight="1" x14ac:dyDescent="0.25">
      <c r="A20" s="25">
        <f>IF(B20="","",COUNTA($B$9:B20))</f>
        <v>12</v>
      </c>
      <c r="B20" s="26">
        <v>46041</v>
      </c>
      <c r="C20" s="27" t="s">
        <v>50</v>
      </c>
      <c r="D20" s="28" t="s">
        <v>51</v>
      </c>
      <c r="E20" s="28" t="s">
        <v>52</v>
      </c>
      <c r="F20" s="29">
        <v>0.19</v>
      </c>
      <c r="G20" s="30"/>
      <c r="H20" s="30">
        <v>119</v>
      </c>
      <c r="I20" s="31">
        <f t="shared" si="0"/>
        <v>19</v>
      </c>
      <c r="J20" s="32">
        <f>IF(AND(B20="",G20="",H20=""),"",$H$6+SUM($G$9:G20)-SUM($H$9:H20))</f>
        <v>1388</v>
      </c>
    </row>
    <row r="21" spans="1:10" ht="15" customHeight="1" x14ac:dyDescent="0.25">
      <c r="A21" s="17">
        <f>IF(B21="","",COUNTA($B$9:B21))</f>
        <v>13</v>
      </c>
      <c r="B21" s="18">
        <v>46042</v>
      </c>
      <c r="C21" s="19" t="s">
        <v>53</v>
      </c>
      <c r="D21" s="20" t="s">
        <v>54</v>
      </c>
      <c r="E21" s="20" t="s">
        <v>55</v>
      </c>
      <c r="F21" s="21">
        <v>0</v>
      </c>
      <c r="G21" s="22"/>
      <c r="H21" s="22">
        <v>250</v>
      </c>
      <c r="I21" s="23">
        <f t="shared" si="0"/>
        <v>0</v>
      </c>
      <c r="J21" s="24">
        <f>IF(AND(B21="",G21="",H21=""),"",$H$6+SUM($G$9:G21)-SUM($H$9:H21))</f>
        <v>1138</v>
      </c>
    </row>
    <row r="22" spans="1:10" ht="15" customHeight="1" x14ac:dyDescent="0.25">
      <c r="A22" s="25">
        <f>IF(B22="","",COUNTA($B$9:B22))</f>
        <v>14</v>
      </c>
      <c r="B22" s="26">
        <v>46044</v>
      </c>
      <c r="C22" s="27" t="s">
        <v>56</v>
      </c>
      <c r="D22" s="28" t="s">
        <v>26</v>
      </c>
      <c r="E22" s="28" t="s">
        <v>27</v>
      </c>
      <c r="F22" s="29">
        <v>0.19</v>
      </c>
      <c r="G22" s="30">
        <v>421.75</v>
      </c>
      <c r="H22" s="30"/>
      <c r="I22" s="31">
        <f t="shared" si="0"/>
        <v>67.34</v>
      </c>
      <c r="J22" s="32">
        <f>IF(AND(B22="",G22="",H22=""),"",$H$6+SUM($G$9:G22)-SUM($H$9:H22))</f>
        <v>1559.75</v>
      </c>
    </row>
    <row r="23" spans="1:10" ht="15" customHeight="1" x14ac:dyDescent="0.25">
      <c r="A23" s="17">
        <f>IF(B23="","",COUNTA($B$9:B23))</f>
        <v>15</v>
      </c>
      <c r="B23" s="18">
        <v>46048</v>
      </c>
      <c r="C23" s="19" t="s">
        <v>57</v>
      </c>
      <c r="D23" s="20" t="s">
        <v>58</v>
      </c>
      <c r="E23" s="20" t="s">
        <v>59</v>
      </c>
      <c r="F23" s="21">
        <v>0.19</v>
      </c>
      <c r="G23" s="22"/>
      <c r="H23" s="22">
        <v>33.6</v>
      </c>
      <c r="I23" s="23">
        <f t="shared" si="0"/>
        <v>5.36</v>
      </c>
      <c r="J23" s="24">
        <f>IF(AND(B23="",G23="",H23=""),"",$H$6+SUM($G$9:G23)-SUM($H$9:H23))</f>
        <v>1526.15</v>
      </c>
    </row>
    <row r="24" spans="1:10" ht="15" customHeight="1" x14ac:dyDescent="0.25">
      <c r="A24" s="25">
        <f>IF(B24="","",COUNTA($B$9:B24))</f>
        <v>16</v>
      </c>
      <c r="B24" s="26">
        <v>46050</v>
      </c>
      <c r="C24" s="27" t="s">
        <v>60</v>
      </c>
      <c r="D24" s="28" t="s">
        <v>26</v>
      </c>
      <c r="E24" s="28" t="s">
        <v>27</v>
      </c>
      <c r="F24" s="29">
        <v>0.19</v>
      </c>
      <c r="G24" s="30">
        <v>297.5</v>
      </c>
      <c r="H24" s="30"/>
      <c r="I24" s="31">
        <f t="shared" si="0"/>
        <v>47.5</v>
      </c>
      <c r="J24" s="32">
        <f>IF(AND(B24="",G24="",H24=""),"",$H$6+SUM($G$9:G24)-SUM($H$9:H24))</f>
        <v>1823.65</v>
      </c>
    </row>
    <row r="25" spans="1:10" ht="15" customHeight="1" x14ac:dyDescent="0.25">
      <c r="A25" s="17">
        <f>IF(B25="","",COUNTA($B$9:B25))</f>
        <v>17</v>
      </c>
      <c r="B25" s="18">
        <v>46052</v>
      </c>
      <c r="C25" s="19" t="s">
        <v>61</v>
      </c>
      <c r="D25" s="20" t="s">
        <v>62</v>
      </c>
      <c r="E25" s="20" t="s">
        <v>63</v>
      </c>
      <c r="F25" s="21">
        <v>0.19</v>
      </c>
      <c r="G25" s="22"/>
      <c r="H25" s="22">
        <v>150</v>
      </c>
      <c r="I25" s="23">
        <f t="shared" si="0"/>
        <v>23.95</v>
      </c>
      <c r="J25" s="24">
        <f>IF(AND(B25="",G25="",H25=""),"",$H$6+SUM($G$9:G25)-SUM($H$9:H25))</f>
        <v>1673.65</v>
      </c>
    </row>
    <row r="26" spans="1:10" ht="15" customHeight="1" x14ac:dyDescent="0.25">
      <c r="A26" s="25" t="str">
        <f>IF(B26="","",COUNTA($B$9:B26))</f>
        <v/>
      </c>
      <c r="B26" s="33"/>
      <c r="C26" s="34"/>
      <c r="D26" s="35"/>
      <c r="E26" s="35"/>
      <c r="F26" s="36"/>
      <c r="G26" s="37"/>
      <c r="H26" s="37"/>
      <c r="I26" s="31" t="str">
        <f t="shared" si="0"/>
        <v/>
      </c>
      <c r="J26" s="32" t="str">
        <f>IF(AND(B26="",G26="",H26=""),"",$H$6+SUM($G$9:G26)-SUM($H$9:H26))</f>
        <v/>
      </c>
    </row>
    <row r="27" spans="1:10" ht="15" customHeight="1" x14ac:dyDescent="0.25">
      <c r="A27" s="17" t="str">
        <f>IF(B27="","",COUNTA($B$9:B27))</f>
        <v/>
      </c>
      <c r="B27" s="33"/>
      <c r="C27" s="34"/>
      <c r="D27" s="35"/>
      <c r="E27" s="35"/>
      <c r="F27" s="36"/>
      <c r="G27" s="37"/>
      <c r="H27" s="37"/>
      <c r="I27" s="23" t="str">
        <f t="shared" si="0"/>
        <v/>
      </c>
      <c r="J27" s="24" t="str">
        <f>IF(AND(B27="",G27="",H27=""),"",$H$6+SUM($G$9:G27)-SUM($H$9:H27))</f>
        <v/>
      </c>
    </row>
    <row r="28" spans="1:10" ht="15" customHeight="1" x14ac:dyDescent="0.25">
      <c r="A28" s="25" t="str">
        <f>IF(B28="","",COUNTA($B$9:B28))</f>
        <v/>
      </c>
      <c r="B28" s="33"/>
      <c r="C28" s="34"/>
      <c r="D28" s="35"/>
      <c r="E28" s="35"/>
      <c r="F28" s="36"/>
      <c r="G28" s="37"/>
      <c r="H28" s="37"/>
      <c r="I28" s="31" t="str">
        <f t="shared" si="0"/>
        <v/>
      </c>
      <c r="J28" s="32" t="str">
        <f>IF(AND(B28="",G28="",H28=""),"",$H$6+SUM($G$9:G28)-SUM($H$9:H28))</f>
        <v/>
      </c>
    </row>
    <row r="29" spans="1:10" ht="15" customHeight="1" x14ac:dyDescent="0.25">
      <c r="A29" s="17" t="str">
        <f>IF(B29="","",COUNTA($B$9:B29))</f>
        <v/>
      </c>
      <c r="B29" s="33"/>
      <c r="C29" s="34"/>
      <c r="D29" s="35"/>
      <c r="E29" s="35"/>
      <c r="F29" s="36"/>
      <c r="G29" s="37"/>
      <c r="H29" s="37"/>
      <c r="I29" s="23" t="str">
        <f t="shared" si="0"/>
        <v/>
      </c>
      <c r="J29" s="24" t="str">
        <f>IF(AND(B29="",G29="",H29=""),"",$H$6+SUM($G$9:G29)-SUM($H$9:H29))</f>
        <v/>
      </c>
    </row>
    <row r="30" spans="1:10" ht="15" customHeight="1" x14ac:dyDescent="0.25">
      <c r="A30" s="25" t="str">
        <f>IF(B30="","",COUNTA($B$9:B30))</f>
        <v/>
      </c>
      <c r="B30" s="33"/>
      <c r="C30" s="34"/>
      <c r="D30" s="35"/>
      <c r="E30" s="35"/>
      <c r="F30" s="36"/>
      <c r="G30" s="37"/>
      <c r="H30" s="37"/>
      <c r="I30" s="31" t="str">
        <f t="shared" si="0"/>
        <v/>
      </c>
      <c r="J30" s="32" t="str">
        <f>IF(AND(B30="",G30="",H30=""),"",$H$6+SUM($G$9:G30)-SUM($H$9:H30))</f>
        <v/>
      </c>
    </row>
    <row r="31" spans="1:10" ht="15" customHeight="1" x14ac:dyDescent="0.25">
      <c r="A31" s="17" t="str">
        <f>IF(B31="","",COUNTA($B$9:B31))</f>
        <v/>
      </c>
      <c r="B31" s="33"/>
      <c r="C31" s="34"/>
      <c r="D31" s="35"/>
      <c r="E31" s="35"/>
      <c r="F31" s="36"/>
      <c r="G31" s="37"/>
      <c r="H31" s="37"/>
      <c r="I31" s="23" t="str">
        <f t="shared" si="0"/>
        <v/>
      </c>
      <c r="J31" s="24" t="str">
        <f>IF(AND(B31="",G31="",H31=""),"",$H$6+SUM($G$9:G31)-SUM($H$9:H31))</f>
        <v/>
      </c>
    </row>
    <row r="32" spans="1:10" ht="15" customHeight="1" x14ac:dyDescent="0.25">
      <c r="A32" s="25" t="str">
        <f>IF(B32="","",COUNTA($B$9:B32))</f>
        <v/>
      </c>
      <c r="B32" s="33"/>
      <c r="C32" s="34"/>
      <c r="D32" s="35"/>
      <c r="E32" s="35"/>
      <c r="F32" s="36"/>
      <c r="G32" s="37"/>
      <c r="H32" s="37"/>
      <c r="I32" s="31" t="str">
        <f t="shared" si="0"/>
        <v/>
      </c>
      <c r="J32" s="32" t="str">
        <f>IF(AND(B32="",G32="",H32=""),"",$H$6+SUM($G$9:G32)-SUM($H$9:H32))</f>
        <v/>
      </c>
    </row>
    <row r="33" spans="1:10" ht="15" customHeight="1" x14ac:dyDescent="0.25">
      <c r="A33" s="17" t="str">
        <f>IF(B33="","",COUNTA($B$9:B33))</f>
        <v/>
      </c>
      <c r="B33" s="33"/>
      <c r="C33" s="34"/>
      <c r="D33" s="35"/>
      <c r="E33" s="35"/>
      <c r="F33" s="36"/>
      <c r="G33" s="37"/>
      <c r="H33" s="37"/>
      <c r="I33" s="23" t="str">
        <f t="shared" si="0"/>
        <v/>
      </c>
      <c r="J33" s="24" t="str">
        <f>IF(AND(B33="",G33="",H33=""),"",$H$6+SUM($G$9:G33)-SUM($H$9:H33))</f>
        <v/>
      </c>
    </row>
    <row r="34" spans="1:10" ht="15" customHeight="1" x14ac:dyDescent="0.25">
      <c r="A34" s="25" t="str">
        <f>IF(B34="","",COUNTA($B$9:B34))</f>
        <v/>
      </c>
      <c r="B34" s="33"/>
      <c r="C34" s="34"/>
      <c r="D34" s="35"/>
      <c r="E34" s="35"/>
      <c r="F34" s="36"/>
      <c r="G34" s="37"/>
      <c r="H34" s="37"/>
      <c r="I34" s="31" t="str">
        <f t="shared" si="0"/>
        <v/>
      </c>
      <c r="J34" s="32" t="str">
        <f>IF(AND(B34="",G34="",H34=""),"",$H$6+SUM($G$9:G34)-SUM($H$9:H34))</f>
        <v/>
      </c>
    </row>
    <row r="35" spans="1:10" ht="15" customHeight="1" x14ac:dyDescent="0.25">
      <c r="A35" s="17" t="str">
        <f>IF(B35="","",COUNTA($B$9:B35))</f>
        <v/>
      </c>
      <c r="B35" s="33"/>
      <c r="C35" s="34"/>
      <c r="D35" s="35"/>
      <c r="E35" s="35"/>
      <c r="F35" s="36"/>
      <c r="G35" s="37"/>
      <c r="H35" s="37"/>
      <c r="I35" s="23" t="str">
        <f t="shared" si="0"/>
        <v/>
      </c>
      <c r="J35" s="24" t="str">
        <f>IF(AND(B35="",G35="",H35=""),"",$H$6+SUM($G$9:G35)-SUM($H$9:H35))</f>
        <v/>
      </c>
    </row>
    <row r="36" spans="1:10" ht="15" customHeight="1" x14ac:dyDescent="0.25">
      <c r="A36" s="25" t="str">
        <f>IF(B36="","",COUNTA($B$9:B36))</f>
        <v/>
      </c>
      <c r="B36" s="33"/>
      <c r="C36" s="34"/>
      <c r="D36" s="35"/>
      <c r="E36" s="35"/>
      <c r="F36" s="36"/>
      <c r="G36" s="37"/>
      <c r="H36" s="37"/>
      <c r="I36" s="31" t="str">
        <f t="shared" si="0"/>
        <v/>
      </c>
      <c r="J36" s="32" t="str">
        <f>IF(AND(B36="",G36="",H36=""),"",$H$6+SUM($G$9:G36)-SUM($H$9:H36))</f>
        <v/>
      </c>
    </row>
    <row r="37" spans="1:10" ht="15" customHeight="1" x14ac:dyDescent="0.25">
      <c r="A37" s="17" t="str">
        <f>IF(B37="","",COUNTA($B$9:B37))</f>
        <v/>
      </c>
      <c r="B37" s="33"/>
      <c r="C37" s="34"/>
      <c r="D37" s="35"/>
      <c r="E37" s="35"/>
      <c r="F37" s="36"/>
      <c r="G37" s="37"/>
      <c r="H37" s="37"/>
      <c r="I37" s="23" t="str">
        <f t="shared" si="0"/>
        <v/>
      </c>
      <c r="J37" s="24" t="str">
        <f>IF(AND(B37="",G37="",H37=""),"",$H$6+SUM($G$9:G37)-SUM($H$9:H37))</f>
        <v/>
      </c>
    </row>
    <row r="38" spans="1:10" ht="15" customHeight="1" x14ac:dyDescent="0.25">
      <c r="A38" s="25" t="str">
        <f>IF(B38="","",COUNTA($B$9:B38))</f>
        <v/>
      </c>
      <c r="B38" s="33"/>
      <c r="C38" s="34"/>
      <c r="D38" s="35"/>
      <c r="E38" s="35"/>
      <c r="F38" s="36"/>
      <c r="G38" s="37"/>
      <c r="H38" s="37"/>
      <c r="I38" s="31" t="str">
        <f t="shared" si="0"/>
        <v/>
      </c>
      <c r="J38" s="32" t="str">
        <f>IF(AND(B38="",G38="",H38=""),"",$H$6+SUM($G$9:G38)-SUM($H$9:H38))</f>
        <v/>
      </c>
    </row>
    <row r="39" spans="1:10" ht="15" customHeight="1" x14ac:dyDescent="0.25">
      <c r="A39" s="17" t="str">
        <f>IF(B39="","",COUNTA($B$9:B39))</f>
        <v/>
      </c>
      <c r="B39" s="33"/>
      <c r="C39" s="34"/>
      <c r="D39" s="35"/>
      <c r="E39" s="35"/>
      <c r="F39" s="36"/>
      <c r="G39" s="37"/>
      <c r="H39" s="37"/>
      <c r="I39" s="23" t="str">
        <f t="shared" si="0"/>
        <v/>
      </c>
      <c r="J39" s="24" t="str">
        <f>IF(AND(B39="",G39="",H39=""),"",$H$6+SUM($G$9:G39)-SUM($H$9:H39))</f>
        <v/>
      </c>
    </row>
    <row r="40" spans="1:10" ht="15" customHeight="1" x14ac:dyDescent="0.25">
      <c r="A40" s="25" t="str">
        <f>IF(B40="","",COUNTA($B$9:B40))</f>
        <v/>
      </c>
      <c r="B40" s="33"/>
      <c r="C40" s="34"/>
      <c r="D40" s="35"/>
      <c r="E40" s="35"/>
      <c r="F40" s="36"/>
      <c r="G40" s="37"/>
      <c r="H40" s="37"/>
      <c r="I40" s="31" t="str">
        <f t="shared" si="0"/>
        <v/>
      </c>
      <c r="J40" s="32" t="str">
        <f>IF(AND(B40="",G40="",H40=""),"",$H$6+SUM($G$9:G40)-SUM($H$9:H40))</f>
        <v/>
      </c>
    </row>
    <row r="41" spans="1:10" ht="15" customHeight="1" x14ac:dyDescent="0.25">
      <c r="A41" s="17" t="str">
        <f>IF(B41="","",COUNTA($B$9:B41))</f>
        <v/>
      </c>
      <c r="B41" s="33"/>
      <c r="C41" s="34"/>
      <c r="D41" s="35"/>
      <c r="E41" s="35"/>
      <c r="F41" s="36"/>
      <c r="G41" s="37"/>
      <c r="H41" s="37"/>
      <c r="I41" s="23" t="str">
        <f t="shared" si="0"/>
        <v/>
      </c>
      <c r="J41" s="24" t="str">
        <f>IF(AND(B41="",G41="",H41=""),"",$H$6+SUM($G$9:G41)-SUM($H$9:H41))</f>
        <v/>
      </c>
    </row>
    <row r="42" spans="1:10" ht="15" customHeight="1" x14ac:dyDescent="0.25">
      <c r="A42" s="25" t="str">
        <f>IF(B42="","",COUNTA($B$9:B42))</f>
        <v/>
      </c>
      <c r="B42" s="33"/>
      <c r="C42" s="34"/>
      <c r="D42" s="35"/>
      <c r="E42" s="35"/>
      <c r="F42" s="36"/>
      <c r="G42" s="37"/>
      <c r="H42" s="37"/>
      <c r="I42" s="31" t="str">
        <f t="shared" si="0"/>
        <v/>
      </c>
      <c r="J42" s="32" t="str">
        <f>IF(AND(B42="",G42="",H42=""),"",$H$6+SUM($G$9:G42)-SUM($H$9:H42))</f>
        <v/>
      </c>
    </row>
    <row r="43" spans="1:10" ht="15" customHeight="1" x14ac:dyDescent="0.25">
      <c r="A43" s="17" t="str">
        <f>IF(B43="","",COUNTA($B$9:B43))</f>
        <v/>
      </c>
      <c r="B43" s="33"/>
      <c r="C43" s="34"/>
      <c r="D43" s="35"/>
      <c r="E43" s="35"/>
      <c r="F43" s="36"/>
      <c r="G43" s="37"/>
      <c r="H43" s="37"/>
      <c r="I43" s="23" t="str">
        <f t="shared" si="0"/>
        <v/>
      </c>
      <c r="J43" s="24" t="str">
        <f>IF(AND(B43="",G43="",H43=""),"",$H$6+SUM($G$9:G43)-SUM($H$9:H43))</f>
        <v/>
      </c>
    </row>
    <row r="44" spans="1:10" ht="15" customHeight="1" x14ac:dyDescent="0.25">
      <c r="A44" s="25" t="str">
        <f>IF(B44="","",COUNTA($B$9:B44))</f>
        <v/>
      </c>
      <c r="B44" s="33"/>
      <c r="C44" s="34"/>
      <c r="D44" s="35"/>
      <c r="E44" s="35"/>
      <c r="F44" s="36"/>
      <c r="G44" s="37"/>
      <c r="H44" s="37"/>
      <c r="I44" s="31" t="str">
        <f t="shared" si="0"/>
        <v/>
      </c>
      <c r="J44" s="32" t="str">
        <f>IF(AND(B44="",G44="",H44=""),"",$H$6+SUM($G$9:G44)-SUM($H$9:H44))</f>
        <v/>
      </c>
    </row>
    <row r="45" spans="1:10" ht="15" customHeight="1" x14ac:dyDescent="0.25">
      <c r="A45" s="17" t="str">
        <f>IF(B45="","",COUNTA($B$9:B45))</f>
        <v/>
      </c>
      <c r="B45" s="33"/>
      <c r="C45" s="34"/>
      <c r="D45" s="35"/>
      <c r="E45" s="35"/>
      <c r="F45" s="36"/>
      <c r="G45" s="37"/>
      <c r="H45" s="37"/>
      <c r="I45" s="23" t="str">
        <f t="shared" si="0"/>
        <v/>
      </c>
      <c r="J45" s="24" t="str">
        <f>IF(AND(B45="",G45="",H45=""),"",$H$6+SUM($G$9:G45)-SUM($H$9:H45))</f>
        <v/>
      </c>
    </row>
    <row r="46" spans="1:10" ht="15" customHeight="1" x14ac:dyDescent="0.25">
      <c r="A46" s="25" t="str">
        <f>IF(B46="","",COUNTA($B$9:B46))</f>
        <v/>
      </c>
      <c r="B46" s="33"/>
      <c r="C46" s="34"/>
      <c r="D46" s="35"/>
      <c r="E46" s="35"/>
      <c r="F46" s="36"/>
      <c r="G46" s="37"/>
      <c r="H46" s="37"/>
      <c r="I46" s="31" t="str">
        <f t="shared" si="0"/>
        <v/>
      </c>
      <c r="J46" s="32" t="str">
        <f>IF(AND(B46="",G46="",H46=""),"",$H$6+SUM($G$9:G46)-SUM($H$9:H46))</f>
        <v/>
      </c>
    </row>
    <row r="47" spans="1:10" ht="15" customHeight="1" x14ac:dyDescent="0.25">
      <c r="A47" s="17" t="str">
        <f>IF(B47="","",COUNTA($B$9:B47))</f>
        <v/>
      </c>
      <c r="B47" s="33"/>
      <c r="C47" s="34"/>
      <c r="D47" s="35"/>
      <c r="E47" s="35"/>
      <c r="F47" s="36"/>
      <c r="G47" s="37"/>
      <c r="H47" s="37"/>
      <c r="I47" s="23" t="str">
        <f t="shared" si="0"/>
        <v/>
      </c>
      <c r="J47" s="24" t="str">
        <f>IF(AND(B47="",G47="",H47=""),"",$H$6+SUM($G$9:G47)-SUM($H$9:H47))</f>
        <v/>
      </c>
    </row>
    <row r="48" spans="1:10" ht="15" customHeight="1" x14ac:dyDescent="0.25">
      <c r="A48" s="25" t="str">
        <f>IF(B48="","",COUNTA($B$9:B48))</f>
        <v/>
      </c>
      <c r="B48" s="33"/>
      <c r="C48" s="34"/>
      <c r="D48" s="35"/>
      <c r="E48" s="35"/>
      <c r="F48" s="36"/>
      <c r="G48" s="37"/>
      <c r="H48" s="37"/>
      <c r="I48" s="31" t="str">
        <f t="shared" si="0"/>
        <v/>
      </c>
      <c r="J48" s="32" t="str">
        <f>IF(AND(B48="",G48="",H48=""),"",$H$6+SUM($G$9:G48)-SUM($H$9:H48))</f>
        <v/>
      </c>
    </row>
    <row r="49" spans="1:10" ht="18" customHeight="1" x14ac:dyDescent="0.25">
      <c r="A49" s="6" t="s">
        <v>64</v>
      </c>
      <c r="B49" s="6"/>
      <c r="C49" s="6"/>
      <c r="D49" s="6"/>
      <c r="E49" s="6"/>
      <c r="F49" s="6"/>
      <c r="G49" s="38">
        <f>SUM(G9:G48)</f>
        <v>2264.65</v>
      </c>
      <c r="H49" s="38">
        <f>SUM(H9:H48)</f>
        <v>1091</v>
      </c>
      <c r="I49" s="38">
        <f>SUM(I9:I48)</f>
        <v>421.41</v>
      </c>
      <c r="J49" s="38">
        <f>$H$6+G49-H49</f>
        <v>1673.65</v>
      </c>
    </row>
    <row r="51" spans="1:10" ht="15" customHeight="1" x14ac:dyDescent="0.25">
      <c r="A51" s="5" t="s">
        <v>65</v>
      </c>
      <c r="B51" s="5"/>
      <c r="C51" s="5"/>
      <c r="D51" s="5" t="s">
        <v>66</v>
      </c>
      <c r="E51" s="5"/>
      <c r="F51" s="5"/>
      <c r="H51" s="4" t="s">
        <v>67</v>
      </c>
      <c r="I51" s="4"/>
      <c r="J51" s="4"/>
    </row>
    <row r="52" spans="1:10" x14ac:dyDescent="0.25">
      <c r="A52" s="5"/>
      <c r="B52" s="5"/>
      <c r="C52" s="5"/>
      <c r="D52" s="5"/>
      <c r="E52" s="5"/>
      <c r="F52" s="5"/>
      <c r="H52" s="4"/>
      <c r="I52" s="4"/>
      <c r="J52" s="4"/>
    </row>
  </sheetData>
  <mergeCells count="12">
    <mergeCell ref="A49:F49"/>
    <mergeCell ref="A51:C52"/>
    <mergeCell ref="D51:F52"/>
    <mergeCell ref="H51:J52"/>
    <mergeCell ref="A1:J1"/>
    <mergeCell ref="A2:J2"/>
    <mergeCell ref="B4:D4"/>
    <mergeCell ref="I4:J6"/>
    <mergeCell ref="B5:D5"/>
    <mergeCell ref="G5:H5"/>
    <mergeCell ref="B6:D6"/>
    <mergeCell ref="F6:G6"/>
  </mergeCells>
  <conditionalFormatting sqref="J9:J49">
    <cfRule type="cellIs" dxfId="0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error="Bitte eine Kategorie aus der Liste wählen." prompt="Kategorie aus der Liste auswählen" xr:uid="{00000000-0002-0000-0000-000000000000}">
          <x14:formula1>
            <xm:f>Listen!$A$2:$A$15</xm:f>
          </x14:formula1>
          <x14:formula2>
            <xm:f>0</xm:f>
          </x14:formula2>
          <xm:sqref>E9:E48</xm:sqref>
        </x14:dataValidation>
        <x14:dataValidation type="list" allowBlank="1" error="Bitte 19%, 7% oder 0% wählen." prompt="USt-Satz auswählen (19 %, 7 % oder 0 %)" xr:uid="{00000000-0002-0000-0000-000001000000}">
          <x14:formula1>
            <xm:f>Listen!$C$2:$C$4</xm:f>
          </x14:formula1>
          <x14:formula2>
            <xm:f>0</xm:f>
          </x14:formula2>
          <xm:sqref>F9:F48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showGridLines="0" zoomScaleNormal="100" workbookViewId="0">
      <pane ySplit="2" topLeftCell="A3" activePane="bottomLeft" state="frozen"/>
      <selection pane="bottomLeft"/>
    </sheetView>
  </sheetViews>
  <sheetFormatPr baseColWidth="10" defaultColWidth="8.7109375" defaultRowHeight="15" x14ac:dyDescent="0.25"/>
  <cols>
    <col min="1" max="1" width="4" customWidth="1"/>
    <col min="2" max="2" width="24" customWidth="1"/>
    <col min="3" max="6" width="16" customWidth="1"/>
    <col min="7" max="7" width="4" customWidth="1"/>
  </cols>
  <sheetData>
    <row r="1" spans="1:7" ht="31.5" customHeight="1" x14ac:dyDescent="0.25">
      <c r="A1" s="3" t="s">
        <v>68</v>
      </c>
      <c r="B1" s="3"/>
      <c r="C1" s="3"/>
      <c r="D1" s="3"/>
      <c r="E1" s="3"/>
      <c r="F1" s="3"/>
      <c r="G1" s="3"/>
    </row>
    <row r="2" spans="1:7" x14ac:dyDescent="0.25">
      <c r="A2" s="2" t="s">
        <v>69</v>
      </c>
      <c r="B2" s="2"/>
      <c r="C2" s="2"/>
      <c r="D2" s="2"/>
      <c r="E2" s="2"/>
      <c r="F2" s="2"/>
      <c r="G2" s="2"/>
    </row>
    <row r="3" spans="1:7" ht="6" customHeight="1" x14ac:dyDescent="0.25"/>
    <row r="4" spans="1:7" ht="21.75" customHeight="1" x14ac:dyDescent="0.25">
      <c r="B4" s="39" t="s">
        <v>70</v>
      </c>
      <c r="C4" s="40">
        <f>Kassenbuch!$G$49</f>
        <v>2264.65</v>
      </c>
      <c r="E4" s="39" t="s">
        <v>71</v>
      </c>
      <c r="F4" s="40">
        <f>Kassenbuch!$H$6</f>
        <v>500</v>
      </c>
    </row>
    <row r="5" spans="1:7" ht="21.75" customHeight="1" x14ac:dyDescent="0.25">
      <c r="B5" s="39" t="s">
        <v>72</v>
      </c>
      <c r="C5" s="40">
        <f>Kassenbuch!$H$49</f>
        <v>1091</v>
      </c>
      <c r="E5" s="39" t="s">
        <v>73</v>
      </c>
      <c r="F5" s="40">
        <f>Kassenbuch!$J$49</f>
        <v>1673.65</v>
      </c>
    </row>
    <row r="6" spans="1:7" ht="21.75" customHeight="1" x14ac:dyDescent="0.25">
      <c r="B6" s="39" t="s">
        <v>74</v>
      </c>
      <c r="C6" s="40">
        <f>C4-C5</f>
        <v>1173.6500000000001</v>
      </c>
      <c r="E6" s="39" t="s">
        <v>75</v>
      </c>
      <c r="F6" s="40">
        <f>Kassenbuch!$I$49</f>
        <v>421.41</v>
      </c>
    </row>
    <row r="8" spans="1:7" ht="15.75" x14ac:dyDescent="0.25">
      <c r="B8" s="1" t="s">
        <v>76</v>
      </c>
      <c r="C8" s="1"/>
      <c r="D8" s="1"/>
      <c r="E8" s="1"/>
      <c r="F8" s="1"/>
    </row>
    <row r="9" spans="1:7" x14ac:dyDescent="0.25">
      <c r="B9" s="16" t="s">
        <v>77</v>
      </c>
      <c r="C9" s="16" t="s">
        <v>78</v>
      </c>
      <c r="D9" s="16" t="s">
        <v>79</v>
      </c>
      <c r="E9" s="16" t="s">
        <v>80</v>
      </c>
      <c r="F9" s="16" t="s">
        <v>81</v>
      </c>
    </row>
    <row r="10" spans="1:7" x14ac:dyDescent="0.25">
      <c r="B10" s="41" t="s">
        <v>82</v>
      </c>
      <c r="C10" s="23">
        <f>SUMIFS(Kassenbuch!$G$9:$G$48,Kassenbuch!$B$9:$B$48,"&gt;="&amp;DATE(Kassenbuch!$G$4,1,1),Kassenbuch!$B$9:$B$48,"&lt;"&amp;EDATE(DATE(Kassenbuch!$G$4,1,1),1))</f>
        <v>2264.65</v>
      </c>
      <c r="D10" s="23">
        <f>SUMIFS(Kassenbuch!$H$9:$H$48,Kassenbuch!$B$9:$B$48,"&gt;="&amp;DATE(Kassenbuch!$G$4,1,1),Kassenbuch!$B$9:$B$48,"&lt;"&amp;EDATE(DATE(Kassenbuch!$G$4,1,1),1))</f>
        <v>1091</v>
      </c>
      <c r="E10" s="23">
        <f>SUMIFS(Kassenbuch!$I$9:$I$48,Kassenbuch!$B$9:$B$48,"&gt;="&amp;DATE(Kassenbuch!$G$4,1,1),Kassenbuch!$B$9:$B$48,"&lt;"&amp;EDATE(DATE(Kassenbuch!$G$4,1,1),1))</f>
        <v>421.41</v>
      </c>
      <c r="F10" s="23">
        <f t="shared" ref="F10:F21" si="0">C10-D10</f>
        <v>1173.6500000000001</v>
      </c>
    </row>
    <row r="11" spans="1:7" x14ac:dyDescent="0.25">
      <c r="B11" s="42" t="s">
        <v>83</v>
      </c>
      <c r="C11" s="31">
        <f>SUMIFS(Kassenbuch!$G$9:$G$48,Kassenbuch!$B$9:$B$48,"&gt;="&amp;DATE(Kassenbuch!$G$4,2,1),Kassenbuch!$B$9:$B$48,"&lt;"&amp;EDATE(DATE(Kassenbuch!$G$4,2,1),1))</f>
        <v>0</v>
      </c>
      <c r="D11" s="31">
        <f>SUMIFS(Kassenbuch!$H$9:$H$48,Kassenbuch!$B$9:$B$48,"&gt;="&amp;DATE(Kassenbuch!$G$4,2,1),Kassenbuch!$B$9:$B$48,"&lt;"&amp;EDATE(DATE(Kassenbuch!$G$4,2,1),1))</f>
        <v>0</v>
      </c>
      <c r="E11" s="31">
        <f>SUMIFS(Kassenbuch!$I$9:$I$48,Kassenbuch!$B$9:$B$48,"&gt;="&amp;DATE(Kassenbuch!$G$4,2,1),Kassenbuch!$B$9:$B$48,"&lt;"&amp;EDATE(DATE(Kassenbuch!$G$4,2,1),1))</f>
        <v>0</v>
      </c>
      <c r="F11" s="31">
        <f t="shared" si="0"/>
        <v>0</v>
      </c>
    </row>
    <row r="12" spans="1:7" x14ac:dyDescent="0.25">
      <c r="B12" s="41" t="s">
        <v>84</v>
      </c>
      <c r="C12" s="23">
        <f>SUMIFS(Kassenbuch!$G$9:$G$48,Kassenbuch!$B$9:$B$48,"&gt;="&amp;DATE(Kassenbuch!$G$4,3,1),Kassenbuch!$B$9:$B$48,"&lt;"&amp;EDATE(DATE(Kassenbuch!$G$4,3,1),1))</f>
        <v>0</v>
      </c>
      <c r="D12" s="23">
        <f>SUMIFS(Kassenbuch!$H$9:$H$48,Kassenbuch!$B$9:$B$48,"&gt;="&amp;DATE(Kassenbuch!$G$4,3,1),Kassenbuch!$B$9:$B$48,"&lt;"&amp;EDATE(DATE(Kassenbuch!$G$4,3,1),1))</f>
        <v>0</v>
      </c>
      <c r="E12" s="23">
        <f>SUMIFS(Kassenbuch!$I$9:$I$48,Kassenbuch!$B$9:$B$48,"&gt;="&amp;DATE(Kassenbuch!$G$4,3,1),Kassenbuch!$B$9:$B$48,"&lt;"&amp;EDATE(DATE(Kassenbuch!$G$4,3,1),1))</f>
        <v>0</v>
      </c>
      <c r="F12" s="23">
        <f t="shared" si="0"/>
        <v>0</v>
      </c>
    </row>
    <row r="13" spans="1:7" x14ac:dyDescent="0.25">
      <c r="B13" s="42" t="s">
        <v>85</v>
      </c>
      <c r="C13" s="31">
        <f>SUMIFS(Kassenbuch!$G$9:$G$48,Kassenbuch!$B$9:$B$48,"&gt;="&amp;DATE(Kassenbuch!$G$4,4,1),Kassenbuch!$B$9:$B$48,"&lt;"&amp;EDATE(DATE(Kassenbuch!$G$4,4,1),1))</f>
        <v>0</v>
      </c>
      <c r="D13" s="31">
        <f>SUMIFS(Kassenbuch!$H$9:$H$48,Kassenbuch!$B$9:$B$48,"&gt;="&amp;DATE(Kassenbuch!$G$4,4,1),Kassenbuch!$B$9:$B$48,"&lt;"&amp;EDATE(DATE(Kassenbuch!$G$4,4,1),1))</f>
        <v>0</v>
      </c>
      <c r="E13" s="31">
        <f>SUMIFS(Kassenbuch!$I$9:$I$48,Kassenbuch!$B$9:$B$48,"&gt;="&amp;DATE(Kassenbuch!$G$4,4,1),Kassenbuch!$B$9:$B$48,"&lt;"&amp;EDATE(DATE(Kassenbuch!$G$4,4,1),1))</f>
        <v>0</v>
      </c>
      <c r="F13" s="31">
        <f t="shared" si="0"/>
        <v>0</v>
      </c>
    </row>
    <row r="14" spans="1:7" x14ac:dyDescent="0.25">
      <c r="B14" s="41" t="s">
        <v>86</v>
      </c>
      <c r="C14" s="23">
        <f>SUMIFS(Kassenbuch!$G$9:$G$48,Kassenbuch!$B$9:$B$48,"&gt;="&amp;DATE(Kassenbuch!$G$4,5,1),Kassenbuch!$B$9:$B$48,"&lt;"&amp;EDATE(DATE(Kassenbuch!$G$4,5,1),1))</f>
        <v>0</v>
      </c>
      <c r="D14" s="23">
        <f>SUMIFS(Kassenbuch!$H$9:$H$48,Kassenbuch!$B$9:$B$48,"&gt;="&amp;DATE(Kassenbuch!$G$4,5,1),Kassenbuch!$B$9:$B$48,"&lt;"&amp;EDATE(DATE(Kassenbuch!$G$4,5,1),1))</f>
        <v>0</v>
      </c>
      <c r="E14" s="23">
        <f>SUMIFS(Kassenbuch!$I$9:$I$48,Kassenbuch!$B$9:$B$48,"&gt;="&amp;DATE(Kassenbuch!$G$4,5,1),Kassenbuch!$B$9:$B$48,"&lt;"&amp;EDATE(DATE(Kassenbuch!$G$4,5,1),1))</f>
        <v>0</v>
      </c>
      <c r="F14" s="23">
        <f t="shared" si="0"/>
        <v>0</v>
      </c>
    </row>
    <row r="15" spans="1:7" x14ac:dyDescent="0.25">
      <c r="B15" s="42" t="s">
        <v>87</v>
      </c>
      <c r="C15" s="31">
        <f>SUMIFS(Kassenbuch!$G$9:$G$48,Kassenbuch!$B$9:$B$48,"&gt;="&amp;DATE(Kassenbuch!$G$4,6,1),Kassenbuch!$B$9:$B$48,"&lt;"&amp;EDATE(DATE(Kassenbuch!$G$4,6,1),1))</f>
        <v>0</v>
      </c>
      <c r="D15" s="31">
        <f>SUMIFS(Kassenbuch!$H$9:$H$48,Kassenbuch!$B$9:$B$48,"&gt;="&amp;DATE(Kassenbuch!$G$4,6,1),Kassenbuch!$B$9:$B$48,"&lt;"&amp;EDATE(DATE(Kassenbuch!$G$4,6,1),1))</f>
        <v>0</v>
      </c>
      <c r="E15" s="31">
        <f>SUMIFS(Kassenbuch!$I$9:$I$48,Kassenbuch!$B$9:$B$48,"&gt;="&amp;DATE(Kassenbuch!$G$4,6,1),Kassenbuch!$B$9:$B$48,"&lt;"&amp;EDATE(DATE(Kassenbuch!$G$4,6,1),1))</f>
        <v>0</v>
      </c>
      <c r="F15" s="31">
        <f t="shared" si="0"/>
        <v>0</v>
      </c>
    </row>
    <row r="16" spans="1:7" x14ac:dyDescent="0.25">
      <c r="B16" s="41" t="s">
        <v>88</v>
      </c>
      <c r="C16" s="23">
        <f>SUMIFS(Kassenbuch!$G$9:$G$48,Kassenbuch!$B$9:$B$48,"&gt;="&amp;DATE(Kassenbuch!$G$4,7,1),Kassenbuch!$B$9:$B$48,"&lt;"&amp;EDATE(DATE(Kassenbuch!$G$4,7,1),1))</f>
        <v>0</v>
      </c>
      <c r="D16" s="23">
        <f>SUMIFS(Kassenbuch!$H$9:$H$48,Kassenbuch!$B$9:$B$48,"&gt;="&amp;DATE(Kassenbuch!$G$4,7,1),Kassenbuch!$B$9:$B$48,"&lt;"&amp;EDATE(DATE(Kassenbuch!$G$4,7,1),1))</f>
        <v>0</v>
      </c>
      <c r="E16" s="23">
        <f>SUMIFS(Kassenbuch!$I$9:$I$48,Kassenbuch!$B$9:$B$48,"&gt;="&amp;DATE(Kassenbuch!$G$4,7,1),Kassenbuch!$B$9:$B$48,"&lt;"&amp;EDATE(DATE(Kassenbuch!$G$4,7,1),1))</f>
        <v>0</v>
      </c>
      <c r="F16" s="23">
        <f t="shared" si="0"/>
        <v>0</v>
      </c>
    </row>
    <row r="17" spans="2:6" x14ac:dyDescent="0.25">
      <c r="B17" s="42" t="s">
        <v>89</v>
      </c>
      <c r="C17" s="31">
        <f>SUMIFS(Kassenbuch!$G$9:$G$48,Kassenbuch!$B$9:$B$48,"&gt;="&amp;DATE(Kassenbuch!$G$4,8,1),Kassenbuch!$B$9:$B$48,"&lt;"&amp;EDATE(DATE(Kassenbuch!$G$4,8,1),1))</f>
        <v>0</v>
      </c>
      <c r="D17" s="31">
        <f>SUMIFS(Kassenbuch!$H$9:$H$48,Kassenbuch!$B$9:$B$48,"&gt;="&amp;DATE(Kassenbuch!$G$4,8,1),Kassenbuch!$B$9:$B$48,"&lt;"&amp;EDATE(DATE(Kassenbuch!$G$4,8,1),1))</f>
        <v>0</v>
      </c>
      <c r="E17" s="31">
        <f>SUMIFS(Kassenbuch!$I$9:$I$48,Kassenbuch!$B$9:$B$48,"&gt;="&amp;DATE(Kassenbuch!$G$4,8,1),Kassenbuch!$B$9:$B$48,"&lt;"&amp;EDATE(DATE(Kassenbuch!$G$4,8,1),1))</f>
        <v>0</v>
      </c>
      <c r="F17" s="31">
        <f t="shared" si="0"/>
        <v>0</v>
      </c>
    </row>
    <row r="18" spans="2:6" x14ac:dyDescent="0.25">
      <c r="B18" s="41" t="s">
        <v>90</v>
      </c>
      <c r="C18" s="23">
        <f>SUMIFS(Kassenbuch!$G$9:$G$48,Kassenbuch!$B$9:$B$48,"&gt;="&amp;DATE(Kassenbuch!$G$4,9,1),Kassenbuch!$B$9:$B$48,"&lt;"&amp;EDATE(DATE(Kassenbuch!$G$4,9,1),1))</f>
        <v>0</v>
      </c>
      <c r="D18" s="23">
        <f>SUMIFS(Kassenbuch!$H$9:$H$48,Kassenbuch!$B$9:$B$48,"&gt;="&amp;DATE(Kassenbuch!$G$4,9,1),Kassenbuch!$B$9:$B$48,"&lt;"&amp;EDATE(DATE(Kassenbuch!$G$4,9,1),1))</f>
        <v>0</v>
      </c>
      <c r="E18" s="23">
        <f>SUMIFS(Kassenbuch!$I$9:$I$48,Kassenbuch!$B$9:$B$48,"&gt;="&amp;DATE(Kassenbuch!$G$4,9,1),Kassenbuch!$B$9:$B$48,"&lt;"&amp;EDATE(DATE(Kassenbuch!$G$4,9,1),1))</f>
        <v>0</v>
      </c>
      <c r="F18" s="23">
        <f t="shared" si="0"/>
        <v>0</v>
      </c>
    </row>
    <row r="19" spans="2:6" x14ac:dyDescent="0.25">
      <c r="B19" s="42" t="s">
        <v>91</v>
      </c>
      <c r="C19" s="31">
        <f>SUMIFS(Kassenbuch!$G$9:$G$48,Kassenbuch!$B$9:$B$48,"&gt;="&amp;DATE(Kassenbuch!$G$4,10,1),Kassenbuch!$B$9:$B$48,"&lt;"&amp;EDATE(DATE(Kassenbuch!$G$4,10,1),1))</f>
        <v>0</v>
      </c>
      <c r="D19" s="31">
        <f>SUMIFS(Kassenbuch!$H$9:$H$48,Kassenbuch!$B$9:$B$48,"&gt;="&amp;DATE(Kassenbuch!$G$4,10,1),Kassenbuch!$B$9:$B$48,"&lt;"&amp;EDATE(DATE(Kassenbuch!$G$4,10,1),1))</f>
        <v>0</v>
      </c>
      <c r="E19" s="31">
        <f>SUMIFS(Kassenbuch!$I$9:$I$48,Kassenbuch!$B$9:$B$48,"&gt;="&amp;DATE(Kassenbuch!$G$4,10,1),Kassenbuch!$B$9:$B$48,"&lt;"&amp;EDATE(DATE(Kassenbuch!$G$4,10,1),1))</f>
        <v>0</v>
      </c>
      <c r="F19" s="31">
        <f t="shared" si="0"/>
        <v>0</v>
      </c>
    </row>
    <row r="20" spans="2:6" x14ac:dyDescent="0.25">
      <c r="B20" s="41" t="s">
        <v>92</v>
      </c>
      <c r="C20" s="23">
        <f>SUMIFS(Kassenbuch!$G$9:$G$48,Kassenbuch!$B$9:$B$48,"&gt;="&amp;DATE(Kassenbuch!$G$4,11,1),Kassenbuch!$B$9:$B$48,"&lt;"&amp;EDATE(DATE(Kassenbuch!$G$4,11,1),1))</f>
        <v>0</v>
      </c>
      <c r="D20" s="23">
        <f>SUMIFS(Kassenbuch!$H$9:$H$48,Kassenbuch!$B$9:$B$48,"&gt;="&amp;DATE(Kassenbuch!$G$4,11,1),Kassenbuch!$B$9:$B$48,"&lt;"&amp;EDATE(DATE(Kassenbuch!$G$4,11,1),1))</f>
        <v>0</v>
      </c>
      <c r="E20" s="23">
        <f>SUMIFS(Kassenbuch!$I$9:$I$48,Kassenbuch!$B$9:$B$48,"&gt;="&amp;DATE(Kassenbuch!$G$4,11,1),Kassenbuch!$B$9:$B$48,"&lt;"&amp;EDATE(DATE(Kassenbuch!$G$4,11,1),1))</f>
        <v>0</v>
      </c>
      <c r="F20" s="23">
        <f t="shared" si="0"/>
        <v>0</v>
      </c>
    </row>
    <row r="21" spans="2:6" x14ac:dyDescent="0.25">
      <c r="B21" s="42" t="s">
        <v>93</v>
      </c>
      <c r="C21" s="31">
        <f>SUMIFS(Kassenbuch!$G$9:$G$48,Kassenbuch!$B$9:$B$48,"&gt;="&amp;DATE(Kassenbuch!$G$4,12,1),Kassenbuch!$B$9:$B$48,"&lt;"&amp;EDATE(DATE(Kassenbuch!$G$4,12,1),1))</f>
        <v>0</v>
      </c>
      <c r="D21" s="31">
        <f>SUMIFS(Kassenbuch!$H$9:$H$48,Kassenbuch!$B$9:$B$48,"&gt;="&amp;DATE(Kassenbuch!$G$4,12,1),Kassenbuch!$B$9:$B$48,"&lt;"&amp;EDATE(DATE(Kassenbuch!$G$4,12,1),1))</f>
        <v>0</v>
      </c>
      <c r="E21" s="31">
        <f>SUMIFS(Kassenbuch!$I$9:$I$48,Kassenbuch!$B$9:$B$48,"&gt;="&amp;DATE(Kassenbuch!$G$4,12,1),Kassenbuch!$B$9:$B$48,"&lt;"&amp;EDATE(DATE(Kassenbuch!$G$4,12,1),1))</f>
        <v>0</v>
      </c>
      <c r="F21" s="31">
        <f t="shared" si="0"/>
        <v>0</v>
      </c>
    </row>
    <row r="22" spans="2:6" x14ac:dyDescent="0.25">
      <c r="B22" s="43" t="s">
        <v>94</v>
      </c>
      <c r="C22" s="38">
        <f>SUM(C10:C21)</f>
        <v>2264.65</v>
      </c>
      <c r="D22" s="38">
        <f>SUM(D10:D21)</f>
        <v>1091</v>
      </c>
      <c r="E22" s="38">
        <f>SUM(E10:E21)</f>
        <v>421.41</v>
      </c>
      <c r="F22" s="38">
        <f>SUM(F10:F21)</f>
        <v>1173.6500000000001</v>
      </c>
    </row>
    <row r="24" spans="2:6" ht="15.75" x14ac:dyDescent="0.25">
      <c r="B24" s="1" t="s">
        <v>95</v>
      </c>
      <c r="C24" s="1"/>
      <c r="D24" s="1"/>
      <c r="E24" s="1"/>
      <c r="F24" s="1"/>
    </row>
    <row r="25" spans="2:6" x14ac:dyDescent="0.25">
      <c r="B25" s="16" t="s">
        <v>16</v>
      </c>
      <c r="C25" s="16" t="s">
        <v>78</v>
      </c>
      <c r="D25" s="16" t="s">
        <v>79</v>
      </c>
      <c r="E25" s="16" t="s">
        <v>96</v>
      </c>
    </row>
    <row r="26" spans="2:6" x14ac:dyDescent="0.25">
      <c r="B26" s="41" t="s">
        <v>27</v>
      </c>
      <c r="C26" s="23">
        <f>SUMIFS(Kassenbuch!$G$9:$G$48,Kassenbuch!$E$9:$E$48,$B26)</f>
        <v>1764.65</v>
      </c>
      <c r="D26" s="23">
        <f>SUMIFS(Kassenbuch!$H$9:$H$48,Kassenbuch!$E$9:$E$48,$B26)</f>
        <v>0</v>
      </c>
      <c r="E26" s="44">
        <f t="shared" ref="E26:E39" si="1">IF($D$40=0,0,D26/$D$40)</f>
        <v>0</v>
      </c>
    </row>
    <row r="27" spans="2:6" x14ac:dyDescent="0.25">
      <c r="B27" s="42" t="s">
        <v>43</v>
      </c>
      <c r="C27" s="31">
        <f>SUMIFS(Kassenbuch!$G$9:$G$48,Kassenbuch!$E$9:$E$48,$B27)</f>
        <v>200</v>
      </c>
      <c r="D27" s="31">
        <f>SUMIFS(Kassenbuch!$H$9:$H$48,Kassenbuch!$E$9:$E$48,$B27)</f>
        <v>0</v>
      </c>
      <c r="E27" s="45">
        <f t="shared" si="1"/>
        <v>0</v>
      </c>
    </row>
    <row r="28" spans="2:6" x14ac:dyDescent="0.25">
      <c r="B28" s="41" t="s">
        <v>40</v>
      </c>
      <c r="C28" s="23">
        <f>SUMIFS(Kassenbuch!$G$9:$G$48,Kassenbuch!$E$9:$E$48,$B28)</f>
        <v>300</v>
      </c>
      <c r="D28" s="23">
        <f>SUMIFS(Kassenbuch!$H$9:$H$48,Kassenbuch!$E$9:$E$48,$B28)</f>
        <v>0</v>
      </c>
      <c r="E28" s="44">
        <f t="shared" si="1"/>
        <v>0</v>
      </c>
    </row>
    <row r="29" spans="2:6" x14ac:dyDescent="0.25">
      <c r="B29" s="42" t="s">
        <v>97</v>
      </c>
      <c r="C29" s="31">
        <f>SUMIFS(Kassenbuch!$G$9:$G$48,Kassenbuch!$E$9:$E$48,$B29)</f>
        <v>0</v>
      </c>
      <c r="D29" s="31">
        <f>SUMIFS(Kassenbuch!$H$9:$H$48,Kassenbuch!$E$9:$E$48,$B29)</f>
        <v>0</v>
      </c>
      <c r="E29" s="45">
        <f t="shared" si="1"/>
        <v>0</v>
      </c>
    </row>
    <row r="30" spans="2:6" x14ac:dyDescent="0.25">
      <c r="B30" s="41" t="s">
        <v>24</v>
      </c>
      <c r="C30" s="23">
        <f>SUMIFS(Kassenbuch!$G$9:$G$48,Kassenbuch!$E$9:$E$48,$B30)</f>
        <v>0</v>
      </c>
      <c r="D30" s="23">
        <f>SUMIFS(Kassenbuch!$H$9:$H$48,Kassenbuch!$E$9:$E$48,$B30)</f>
        <v>337.4</v>
      </c>
      <c r="E30" s="44">
        <f t="shared" si="1"/>
        <v>0.30925756186984416</v>
      </c>
    </row>
    <row r="31" spans="2:6" x14ac:dyDescent="0.25">
      <c r="B31" s="42" t="s">
        <v>30</v>
      </c>
      <c r="C31" s="31">
        <f>SUMIFS(Kassenbuch!$G$9:$G$48,Kassenbuch!$E$9:$E$48,$B31)</f>
        <v>0</v>
      </c>
      <c r="D31" s="31">
        <f>SUMIFS(Kassenbuch!$H$9:$H$48,Kassenbuch!$E$9:$E$48,$B31)</f>
        <v>42.9</v>
      </c>
      <c r="E31" s="45">
        <f t="shared" si="1"/>
        <v>3.932172318973419E-2</v>
      </c>
    </row>
    <row r="32" spans="2:6" x14ac:dyDescent="0.25">
      <c r="B32" s="41" t="s">
        <v>33</v>
      </c>
      <c r="C32" s="23">
        <f>SUMIFS(Kassenbuch!$G$9:$G$48,Kassenbuch!$E$9:$E$48,$B32)</f>
        <v>0</v>
      </c>
      <c r="D32" s="23">
        <f>SUMIFS(Kassenbuch!$H$9:$H$48,Kassenbuch!$E$9:$E$48,$B32)</f>
        <v>17</v>
      </c>
      <c r="E32" s="44">
        <f t="shared" si="1"/>
        <v>1.5582034830430797E-2</v>
      </c>
    </row>
    <row r="33" spans="2:5" x14ac:dyDescent="0.25">
      <c r="B33" s="42" t="s">
        <v>37</v>
      </c>
      <c r="C33" s="31">
        <f>SUMIFS(Kassenbuch!$G$9:$G$48,Kassenbuch!$E$9:$E$48,$B33)</f>
        <v>0</v>
      </c>
      <c r="D33" s="31">
        <f>SUMIFS(Kassenbuch!$H$9:$H$48,Kassenbuch!$E$9:$E$48,$B33)</f>
        <v>76.3</v>
      </c>
      <c r="E33" s="45">
        <f t="shared" si="1"/>
        <v>6.9935838680109982E-2</v>
      </c>
    </row>
    <row r="34" spans="2:5" x14ac:dyDescent="0.25">
      <c r="B34" s="41" t="s">
        <v>46</v>
      </c>
      <c r="C34" s="23">
        <f>SUMIFS(Kassenbuch!$G$9:$G$48,Kassenbuch!$E$9:$E$48,$B34)</f>
        <v>0</v>
      </c>
      <c r="D34" s="23">
        <f>SUMIFS(Kassenbuch!$H$9:$H$48,Kassenbuch!$E$9:$E$48,$B34)</f>
        <v>64.8</v>
      </c>
      <c r="E34" s="44">
        <f t="shared" si="1"/>
        <v>5.9395050412465622E-2</v>
      </c>
    </row>
    <row r="35" spans="2:5" x14ac:dyDescent="0.25">
      <c r="B35" s="42" t="s">
        <v>63</v>
      </c>
      <c r="C35" s="31">
        <f>SUMIFS(Kassenbuch!$G$9:$G$48,Kassenbuch!$E$9:$E$48,$B35)</f>
        <v>0</v>
      </c>
      <c r="D35" s="31">
        <f>SUMIFS(Kassenbuch!$H$9:$H$48,Kassenbuch!$E$9:$E$48,$B35)</f>
        <v>150</v>
      </c>
      <c r="E35" s="45">
        <f t="shared" si="1"/>
        <v>0.13748854262144822</v>
      </c>
    </row>
    <row r="36" spans="2:5" x14ac:dyDescent="0.25">
      <c r="B36" s="41" t="s">
        <v>52</v>
      </c>
      <c r="C36" s="23">
        <f>SUMIFS(Kassenbuch!$G$9:$G$48,Kassenbuch!$E$9:$E$48,$B36)</f>
        <v>0</v>
      </c>
      <c r="D36" s="23">
        <f>SUMIFS(Kassenbuch!$H$9:$H$48,Kassenbuch!$E$9:$E$48,$B36)</f>
        <v>119</v>
      </c>
      <c r="E36" s="44">
        <f t="shared" si="1"/>
        <v>0.10907424381301559</v>
      </c>
    </row>
    <row r="37" spans="2:5" x14ac:dyDescent="0.25">
      <c r="B37" s="42" t="s">
        <v>59</v>
      </c>
      <c r="C37" s="31">
        <f>SUMIFS(Kassenbuch!$G$9:$G$48,Kassenbuch!$E$9:$E$48,$B37)</f>
        <v>0</v>
      </c>
      <c r="D37" s="31">
        <f>SUMIFS(Kassenbuch!$H$9:$H$48,Kassenbuch!$E$9:$E$48,$B37)</f>
        <v>33.6</v>
      </c>
      <c r="E37" s="45">
        <f t="shared" si="1"/>
        <v>3.0797433547204402E-2</v>
      </c>
    </row>
    <row r="38" spans="2:5" x14ac:dyDescent="0.25">
      <c r="B38" s="41" t="s">
        <v>55</v>
      </c>
      <c r="C38" s="23">
        <f>SUMIFS(Kassenbuch!$G$9:$G$48,Kassenbuch!$E$9:$E$48,$B38)</f>
        <v>0</v>
      </c>
      <c r="D38" s="23">
        <f>SUMIFS(Kassenbuch!$H$9:$H$48,Kassenbuch!$E$9:$E$48,$B38)</f>
        <v>250</v>
      </c>
      <c r="E38" s="44">
        <f t="shared" si="1"/>
        <v>0.22914757103574701</v>
      </c>
    </row>
    <row r="39" spans="2:5" x14ac:dyDescent="0.25">
      <c r="B39" s="42" t="s">
        <v>98</v>
      </c>
      <c r="C39" s="31">
        <f>SUMIFS(Kassenbuch!$G$9:$G$48,Kassenbuch!$E$9:$E$48,$B39)</f>
        <v>0</v>
      </c>
      <c r="D39" s="31">
        <f>SUMIFS(Kassenbuch!$H$9:$H$48,Kassenbuch!$E$9:$E$48,$B39)</f>
        <v>0</v>
      </c>
      <c r="E39" s="45">
        <f t="shared" si="1"/>
        <v>0</v>
      </c>
    </row>
    <row r="40" spans="2:5" x14ac:dyDescent="0.25">
      <c r="B40" s="43" t="s">
        <v>94</v>
      </c>
      <c r="C40" s="38">
        <f>SUM(C26:C39)</f>
        <v>2264.65</v>
      </c>
      <c r="D40" s="38">
        <f>SUM(D26:D39)</f>
        <v>1091</v>
      </c>
      <c r="E40" s="46">
        <f>IF(D40=0,0,D40/D40)</f>
        <v>1</v>
      </c>
    </row>
  </sheetData>
  <mergeCells count="4">
    <mergeCell ref="A1:G1"/>
    <mergeCell ref="A2:G2"/>
    <mergeCell ref="B8:F8"/>
    <mergeCell ref="B24:F2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zoomScaleNormal="100" workbookViewId="0"/>
  </sheetViews>
  <sheetFormatPr baseColWidth="10" defaultColWidth="8.7109375" defaultRowHeight="15" x14ac:dyDescent="0.25"/>
  <cols>
    <col min="1" max="1" width="26" customWidth="1"/>
    <col min="3" max="3" width="12" customWidth="1"/>
  </cols>
  <sheetData>
    <row r="1" spans="1:3" x14ac:dyDescent="0.25">
      <c r="A1" s="13" t="s">
        <v>99</v>
      </c>
      <c r="C1" s="13" t="s">
        <v>100</v>
      </c>
    </row>
    <row r="2" spans="1:3" x14ac:dyDescent="0.25">
      <c r="A2" t="s">
        <v>27</v>
      </c>
      <c r="C2" s="47">
        <v>0.19</v>
      </c>
    </row>
    <row r="3" spans="1:3" x14ac:dyDescent="0.25">
      <c r="A3" t="s">
        <v>43</v>
      </c>
      <c r="C3" s="47">
        <v>7.0000000000000007E-2</v>
      </c>
    </row>
    <row r="4" spans="1:3" x14ac:dyDescent="0.25">
      <c r="A4" t="s">
        <v>40</v>
      </c>
      <c r="C4" s="47">
        <v>0</v>
      </c>
    </row>
    <row r="5" spans="1:3" x14ac:dyDescent="0.25">
      <c r="A5" t="s">
        <v>97</v>
      </c>
    </row>
    <row r="6" spans="1:3" x14ac:dyDescent="0.25">
      <c r="A6" t="s">
        <v>24</v>
      </c>
    </row>
    <row r="7" spans="1:3" x14ac:dyDescent="0.25">
      <c r="A7" t="s">
        <v>30</v>
      </c>
    </row>
    <row r="8" spans="1:3" x14ac:dyDescent="0.25">
      <c r="A8" t="s">
        <v>33</v>
      </c>
    </row>
    <row r="9" spans="1:3" x14ac:dyDescent="0.25">
      <c r="A9" t="s">
        <v>37</v>
      </c>
    </row>
    <row r="10" spans="1:3" x14ac:dyDescent="0.25">
      <c r="A10" t="s">
        <v>46</v>
      </c>
    </row>
    <row r="11" spans="1:3" x14ac:dyDescent="0.25">
      <c r="A11" t="s">
        <v>63</v>
      </c>
    </row>
    <row r="12" spans="1:3" x14ac:dyDescent="0.25">
      <c r="A12" t="s">
        <v>52</v>
      </c>
    </row>
    <row r="13" spans="1:3" x14ac:dyDescent="0.25">
      <c r="A13" t="s">
        <v>59</v>
      </c>
    </row>
    <row r="14" spans="1:3" x14ac:dyDescent="0.25">
      <c r="A14" t="s">
        <v>55</v>
      </c>
    </row>
    <row r="15" spans="1:3" x14ac:dyDescent="0.25">
      <c r="A15" t="s">
        <v>98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Kassenbuch</vt:lpstr>
      <vt:lpstr>Auswertung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2026-06-13T06:52:16Z</dcterms:created>
  <dcterms:modified xsi:type="dcterms:W3CDTF">2026-06-13T07:32:52Z</dcterms:modified>
  <dc:language>en-US</dc:language>
</cp:coreProperties>
</file>