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Generador vertical\"/>
    </mc:Choice>
  </mc:AlternateContent>
  <xr:revisionPtr revIDLastSave="0" documentId="13_ncr:1_{27040C09-9911-4E1E-B70F-E8B999849FC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assenbuch" sheetId="1" r:id="rId1"/>
    <sheet name="Übersicht" sheetId="2" r:id="rId2"/>
    <sheet name="Kategorien" sheetId="3" r:id="rId3"/>
  </sheets>
  <definedNames>
    <definedName name="_xlnm.Print_Area" localSheetId="0">Kassenbuch!$A$1:$J$43</definedName>
    <definedName name="_xlnm.Print_Area" localSheetId="1">Übersicht!$A$1:$F$33</definedName>
    <definedName name="_xlnm.Print_Titles" localSheetId="0">Kassenbuch!$8:$9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2" l="1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C33" i="2" s="1"/>
  <c r="D19" i="2"/>
  <c r="D33" i="2" s="1"/>
  <c r="C19" i="2"/>
  <c r="C14" i="2"/>
  <c r="D13" i="2"/>
  <c r="C13" i="2"/>
  <c r="C12" i="2"/>
  <c r="C15" i="2" s="1"/>
  <c r="C8" i="2"/>
  <c r="C4" i="2"/>
  <c r="H36" i="1"/>
  <c r="C6" i="2" s="1"/>
  <c r="G36" i="1"/>
  <c r="C5" i="2" s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D14" i="2" s="1"/>
  <c r="I21" i="1"/>
  <c r="I20" i="1"/>
  <c r="I19" i="1"/>
  <c r="I18" i="1"/>
  <c r="I17" i="1"/>
  <c r="I16" i="1"/>
  <c r="I15" i="1"/>
  <c r="I14" i="1"/>
  <c r="I13" i="1"/>
  <c r="I12" i="1"/>
  <c r="I11" i="1"/>
  <c r="I10" i="1"/>
  <c r="I36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D12" i="2" l="1"/>
  <c r="D15" i="2" s="1"/>
  <c r="J37" i="1"/>
  <c r="C7" i="2" s="1"/>
</calcChain>
</file>

<file path=xl/sharedStrings.xml><?xml version="1.0" encoding="utf-8"?>
<sst xmlns="http://schemas.openxmlformats.org/spreadsheetml/2006/main" count="139" uniqueCount="95">
  <si>
    <t>Erfassung aller Bargeldbewegungen  ·  Kleingewerbe  ·  Geschäftsjahr 2026</t>
  </si>
  <si>
    <t>Unternehmen:</t>
  </si>
  <si>
    <t>Atelier Lindgrün · M. Hoffmann</t>
  </si>
  <si>
    <t>Monat:</t>
  </si>
  <si>
    <t>Januar</t>
  </si>
  <si>
    <t>Inhaber/in:</t>
  </si>
  <si>
    <t>Marlene Hoffmann</t>
  </si>
  <si>
    <t>Jahr:</t>
  </si>
  <si>
    <t>Kassen-Nr.:</t>
  </si>
  <si>
    <t>Kasse 01</t>
  </si>
  <si>
    <t>Anfangsbestand:</t>
  </si>
  <si>
    <t>Lfd.
Nr.</t>
  </si>
  <si>
    <t>Datum</t>
  </si>
  <si>
    <t>Beleg-Nr.</t>
  </si>
  <si>
    <t>Buchungstext</t>
  </si>
  <si>
    <t>Kategorie</t>
  </si>
  <si>
    <t>USt-
Satz</t>
  </si>
  <si>
    <t>Einnahme</t>
  </si>
  <si>
    <t>Ausgabe</t>
  </si>
  <si>
    <t>enth. USt</t>
  </si>
  <si>
    <t>Kassen-
bestand</t>
  </si>
  <si>
    <t>01.01.2026</t>
  </si>
  <si>
    <t>Anfangsbestand (Vortrag)</t>
  </si>
  <si>
    <t>E-001</t>
  </si>
  <si>
    <t>Barverkauf Ladengeschäft</t>
  </si>
  <si>
    <t>Bareinnahme Verkauf</t>
  </si>
  <si>
    <t>A-001</t>
  </si>
  <si>
    <t>Wareneinkauf Großhandel</t>
  </si>
  <si>
    <t>Wareneinkauf</t>
  </si>
  <si>
    <t>A-002</t>
  </si>
  <si>
    <t>Büromaterial (Papier, Stifte)</t>
  </si>
  <si>
    <t>Büromaterial</t>
  </si>
  <si>
    <t>E-002</t>
  </si>
  <si>
    <t>Auftrag Kundin – Barzahlung</t>
  </si>
  <si>
    <t>Bareinnahme Dienstleistung</t>
  </si>
  <si>
    <t>A-003</t>
  </si>
  <si>
    <t>Briefporto / Versand</t>
  </si>
  <si>
    <t>Porto / Versand</t>
  </si>
  <si>
    <t>A-004</t>
  </si>
  <si>
    <t>Tankfüllung Firmenfahrzeug</t>
  </si>
  <si>
    <t>Fahrt- / Reisekosten</t>
  </si>
  <si>
    <t>E-003</t>
  </si>
  <si>
    <t>A-005</t>
  </si>
  <si>
    <t>Wareneinkauf Lebensmittel</t>
  </si>
  <si>
    <t>E-004</t>
  </si>
  <si>
    <t>A-006</t>
  </si>
  <si>
    <t>Reinigungsmittel</t>
  </si>
  <si>
    <t>Sonstige Ausgabe</t>
  </si>
  <si>
    <t>A-007</t>
  </si>
  <si>
    <t>Werbeflyer Druckerei</t>
  </si>
  <si>
    <t>Werbung / Marketing</t>
  </si>
  <si>
    <t>E-005</t>
  </si>
  <si>
    <t>A-008</t>
  </si>
  <si>
    <t>Privatentnahme</t>
  </si>
  <si>
    <t>E-006</t>
  </si>
  <si>
    <t>Privateinlage</t>
  </si>
  <si>
    <t>A-009</t>
  </si>
  <si>
    <t>Mobilfunk-Guthaben</t>
  </si>
  <si>
    <t>Telefon / Internet</t>
  </si>
  <si>
    <t>E-007</t>
  </si>
  <si>
    <t>A-010</t>
  </si>
  <si>
    <t>Kleinwerkzeug Baumarkt</t>
  </si>
  <si>
    <t>Reparatur / Instandhaltung</t>
  </si>
  <si>
    <t>E-008</t>
  </si>
  <si>
    <t>A-011</t>
  </si>
  <si>
    <t>Parkgebühren Kundentermin</t>
  </si>
  <si>
    <t>SUMMEN (Monat)</t>
  </si>
  <si>
    <t>Kassenbestand am Monatsende  (Anfangsbestand + Einnahmen − Ausgaben)</t>
  </si>
  <si>
    <t>Hinweis zur ordnungsgemäßen Kassenführung (GoBD): Buchungen täglich und lückenlos in chronologischer Reihenfolge erfassen. Eingetragene Werte nicht nachträglich löschen oder überschreiben – Korrekturen nur nachvollziehbar mit Datum. Kassenbuch am Tagesende ausdrucken, unterschreiben und geordnet ablegen. Der Kassenbestand darf nie negativ sein.</t>
  </si>
  <si>
    <t>_______________________________</t>
  </si>
  <si>
    <t>Ort, Datum</t>
  </si>
  <si>
    <t>Unterschrift</t>
  </si>
  <si>
    <t>MONATSÜBERSICHT  ·  Januar 2026</t>
  </si>
  <si>
    <t>Kassenstand</t>
  </si>
  <si>
    <t>Anfangsbestand</t>
  </si>
  <si>
    <t>Summe Einnahmen (Bar)</t>
  </si>
  <si>
    <t>Summe Ausgaben (Bar)</t>
  </si>
  <si>
    <t>Endbestand (rechnerisch)</t>
  </si>
  <si>
    <t>Kassensaldo (Veränderung)</t>
  </si>
  <si>
    <t>Umsatzsteuer-Aufschlüsselung (enthaltene USt)</t>
  </si>
  <si>
    <t>USt-Satz</t>
  </si>
  <si>
    <t>Bemessung (Brutto)</t>
  </si>
  <si>
    <t>enthaltene USt</t>
  </si>
  <si>
    <t>19 %</t>
  </si>
  <si>
    <t>7 %</t>
  </si>
  <si>
    <t>0 %</t>
  </si>
  <si>
    <t>Gesamt</t>
  </si>
  <si>
    <t>Auswertung nach Kategorie</t>
  </si>
  <si>
    <t>Einnahmen</t>
  </si>
  <si>
    <t>Ausgaben</t>
  </si>
  <si>
    <t>Sonstige Einnahme</t>
  </si>
  <si>
    <t>Bewirtung</t>
  </si>
  <si>
    <t>Kategorien (Auswahlliste)</t>
  </si>
  <si>
    <t>Diese Listen versorgen die Dropdown-Felder im Blatt „Kassenbuch“. Eigene Kategorien einfach in Spalte A ergänzen – sie erscheinen dann automatisch in der Auswahl.</t>
  </si>
  <si>
    <t>KASSENBUCH KLEINGEBERGE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</si>
</sst>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dd\.mm\.yyyy"/>
  </numFmts>
  <fonts count="15" x14ac:knownFonts="1">
    <font>
      <sz val="11"/>
      <color theme="1"/>
      <name val="Calibri"/>
      <family val="2"/>
      <charset val="1"/>
    </font>
    <font>
      <b/>
      <sz val="22"/>
      <color rgb="FFFFFFFF"/>
      <name val="Arial"/>
      <charset val="1"/>
    </font>
    <font>
      <i/>
      <sz val="10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FFFFFF"/>
      <name val="Arial"/>
      <charset val="1"/>
    </font>
    <font>
      <b/>
      <sz val="11"/>
      <color rgb="FF000000"/>
      <name val="Arial"/>
      <charset val="1"/>
    </font>
    <font>
      <i/>
      <sz val="9"/>
      <color rgb="FF595959"/>
      <name val="Arial"/>
      <charset val="1"/>
    </font>
    <font>
      <sz val="9"/>
      <color rgb="FF595959"/>
      <name val="Arial"/>
      <charset val="1"/>
    </font>
    <font>
      <b/>
      <sz val="18"/>
      <color rgb="FFFFFFFF"/>
      <name val="Arial"/>
      <charset val="1"/>
    </font>
    <font>
      <b/>
      <sz val="12"/>
      <color rgb="FF1F3864"/>
      <name val="Arial"/>
      <charset val="1"/>
    </font>
    <font>
      <sz val="11"/>
      <name val="Arial"/>
      <charset val="1"/>
    </font>
    <font>
      <sz val="11"/>
      <color rgb="FF000000"/>
      <name val="Arial"/>
      <charset val="1"/>
    </font>
    <font>
      <b/>
      <sz val="11"/>
      <name val="Arial"/>
      <charset val="1"/>
    </font>
    <font>
      <b/>
      <sz val="11"/>
      <color rgb="FF1F3864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496"/>
        <bgColor rgb="FF1F3864"/>
      </patternFill>
    </fill>
    <fill>
      <patternFill patternType="solid">
        <fgColor rgb="FFD6E0F0"/>
        <bgColor rgb="FFE2EFDA"/>
      </patternFill>
    </fill>
    <fill>
      <patternFill patternType="solid">
        <fgColor rgb="FFFFF8E1"/>
        <bgColor rgb="FFF2F2F2"/>
      </patternFill>
    </fill>
    <fill>
      <patternFill patternType="solid">
        <fgColor rgb="FFFFFFFF"/>
        <bgColor rgb="FFFFF8E1"/>
      </patternFill>
    </fill>
    <fill>
      <patternFill patternType="solid">
        <fgColor rgb="FFF2F2F2"/>
        <bgColor rgb="FFFFF8E1"/>
      </patternFill>
    </fill>
    <fill>
      <patternFill patternType="solid">
        <fgColor rgb="FFE2EFDA"/>
        <bgColor rgb="FFF2F2F2"/>
      </patternFill>
    </fill>
  </fills>
  <borders count="3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9" fillId="2" borderId="0" xfId="0" applyFont="1" applyFill="1" applyAlignment="1">
      <alignment horizontal="left" vertical="center" indent="1"/>
    </xf>
    <xf numFmtId="0" fontId="7" fillId="0" borderId="0" xfId="0" applyFont="1" applyAlignment="1">
      <alignment horizontal="left" vertical="top" wrapText="1"/>
    </xf>
    <xf numFmtId="0" fontId="3" fillId="8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1" fontId="4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5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/>
    </xf>
    <xf numFmtId="165" fontId="3" fillId="4" borderId="2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9" fontId="4" fillId="6" borderId="2" xfId="0" applyNumberFormat="1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right" vertical="center"/>
    </xf>
    <xf numFmtId="0" fontId="4" fillId="7" borderId="2" xfId="0" applyFont="1" applyFill="1" applyBorder="1" applyAlignment="1">
      <alignment horizontal="center" vertical="center"/>
    </xf>
    <xf numFmtId="165" fontId="4" fillId="7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center"/>
    </xf>
    <xf numFmtId="9" fontId="4" fillId="7" borderId="2" xfId="0" applyNumberFormat="1" applyFont="1" applyFill="1" applyBorder="1" applyAlignment="1">
      <alignment horizontal="center" vertical="center"/>
    </xf>
    <xf numFmtId="164" fontId="4" fillId="7" borderId="2" xfId="0" applyNumberFormat="1" applyFont="1" applyFill="1" applyBorder="1" applyAlignment="1">
      <alignment horizontal="right" vertical="center"/>
    </xf>
    <xf numFmtId="164" fontId="5" fillId="2" borderId="2" xfId="0" applyNumberFormat="1" applyFont="1" applyFill="1" applyBorder="1" applyAlignment="1">
      <alignment horizontal="right" vertical="center"/>
    </xf>
    <xf numFmtId="164" fontId="6" fillId="8" borderId="2" xfId="0" applyNumberFormat="1" applyFont="1" applyFill="1" applyBorder="1" applyAlignment="1">
      <alignment horizontal="right" vertical="center"/>
    </xf>
    <xf numFmtId="0" fontId="8" fillId="0" borderId="0" xfId="0" applyFont="1"/>
    <xf numFmtId="0" fontId="10" fillId="0" borderId="0" xfId="0" applyFont="1"/>
    <xf numFmtId="0" fontId="11" fillId="7" borderId="2" xfId="0" applyFont="1" applyFill="1" applyBorder="1" applyAlignment="1">
      <alignment horizontal="left" vertical="center"/>
    </xf>
    <xf numFmtId="164" fontId="12" fillId="6" borderId="2" xfId="0" applyNumberFormat="1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left" vertical="center"/>
    </xf>
    <xf numFmtId="164" fontId="14" fillId="4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</cellXfs>
  <cellStyles count="1">
    <cellStyle name="Standard" xfId="0" builtinId="0"/>
  </cellStyles>
  <dxfs count="1">
    <dxf>
      <font>
        <b/>
        <color rgb="FF9C0006"/>
        <name val="Arial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8E1"/>
      <rgbColor rgb="FFF2F2F2"/>
      <rgbColor rgb="FF660066"/>
      <rgbColor rgb="FFFF8080"/>
      <rgbColor rgb="FF0066CC"/>
      <rgbColor rgb="FFD6E0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2E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showGridLines="0" tabSelected="1" zoomScale="110" zoomScaleNormal="110" workbookViewId="0">
      <pane ySplit="8" topLeftCell="A9" activePane="bottomLeft" state="frozen"/>
      <selection pane="bottomLeft" activeCell="G13" sqref="G13"/>
    </sheetView>
  </sheetViews>
  <sheetFormatPr baseColWidth="10" defaultColWidth="8.7109375" defaultRowHeight="15" x14ac:dyDescent="0.25"/>
  <cols>
    <col min="1" max="1" width="4.5703125" customWidth="1"/>
    <col min="2" max="2" width="12" customWidth="1"/>
    <col min="3" max="3" width="10.42578125" customWidth="1"/>
    <col min="4" max="4" width="25" customWidth="1"/>
    <col min="5" max="5" width="25" bestFit="1" customWidth="1"/>
    <col min="6" max="6" width="5" bestFit="1" customWidth="1"/>
    <col min="7" max="7" width="10.85546875" customWidth="1"/>
    <col min="8" max="8" width="9.5703125" customWidth="1"/>
    <col min="9" max="9" width="10.140625" customWidth="1"/>
    <col min="10" max="10" width="11.42578125" customWidth="1"/>
  </cols>
  <sheetData>
    <row r="1" spans="1:10" ht="37.5" customHeight="1" x14ac:dyDescent="0.25">
      <c r="A1" s="10" t="s">
        <v>94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9.5" customHeigh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</row>
    <row r="4" spans="1:10" ht="18.75" customHeight="1" x14ac:dyDescent="0.25">
      <c r="A4" s="8" t="s">
        <v>1</v>
      </c>
      <c r="B4" s="8"/>
      <c r="C4" s="7" t="s">
        <v>2</v>
      </c>
      <c r="D4" s="7"/>
      <c r="E4" s="7"/>
      <c r="F4" s="8" t="s">
        <v>3</v>
      </c>
      <c r="G4" s="8"/>
      <c r="H4" s="7" t="s">
        <v>4</v>
      </c>
      <c r="I4" s="7"/>
      <c r="J4" s="7"/>
    </row>
    <row r="5" spans="1:10" ht="18.75" customHeight="1" x14ac:dyDescent="0.25">
      <c r="A5" s="8" t="s">
        <v>5</v>
      </c>
      <c r="B5" s="8"/>
      <c r="C5" s="7" t="s">
        <v>6</v>
      </c>
      <c r="D5" s="7"/>
      <c r="E5" s="7"/>
      <c r="F5" s="8" t="s">
        <v>7</v>
      </c>
      <c r="G5" s="8"/>
      <c r="H5" s="6">
        <v>2026</v>
      </c>
      <c r="I5" s="6"/>
      <c r="J5" s="6"/>
    </row>
    <row r="6" spans="1:10" ht="18.75" customHeight="1" x14ac:dyDescent="0.25">
      <c r="A6" s="8" t="s">
        <v>8</v>
      </c>
      <c r="B6" s="8"/>
      <c r="C6" s="7" t="s">
        <v>9</v>
      </c>
      <c r="D6" s="7"/>
      <c r="E6" s="7"/>
      <c r="F6" s="8" t="s">
        <v>10</v>
      </c>
      <c r="G6" s="8"/>
      <c r="H6" s="5">
        <v>500</v>
      </c>
      <c r="I6" s="5"/>
      <c r="J6" s="5"/>
    </row>
    <row r="8" spans="1:10" ht="30" customHeight="1" x14ac:dyDescent="0.25">
      <c r="A8" s="11" t="s">
        <v>11</v>
      </c>
      <c r="B8" s="11" t="s">
        <v>12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17</v>
      </c>
      <c r="H8" s="11" t="s">
        <v>18</v>
      </c>
      <c r="I8" s="11" t="s">
        <v>19</v>
      </c>
      <c r="J8" s="11" t="s">
        <v>20</v>
      </c>
    </row>
    <row r="9" spans="1:10" x14ac:dyDescent="0.25">
      <c r="A9" s="12"/>
      <c r="B9" s="13" t="s">
        <v>21</v>
      </c>
      <c r="C9" s="12"/>
      <c r="D9" s="12" t="s">
        <v>22</v>
      </c>
      <c r="E9" s="12"/>
      <c r="F9" s="12"/>
      <c r="G9" s="12"/>
      <c r="H9" s="12"/>
      <c r="I9" s="12"/>
      <c r="J9" s="14">
        <f>H6</f>
        <v>500</v>
      </c>
    </row>
    <row r="10" spans="1:10" ht="18" customHeight="1" x14ac:dyDescent="0.25">
      <c r="A10" s="15">
        <v>1</v>
      </c>
      <c r="B10" s="16">
        <v>46024</v>
      </c>
      <c r="C10" s="15" t="s">
        <v>23</v>
      </c>
      <c r="D10" s="17" t="s">
        <v>24</v>
      </c>
      <c r="E10" s="17" t="s">
        <v>25</v>
      </c>
      <c r="F10" s="18">
        <v>0.19</v>
      </c>
      <c r="G10" s="19">
        <v>142.80000000000001</v>
      </c>
      <c r="H10" s="19"/>
      <c r="I10" s="19">
        <f t="shared" ref="I10:I35" si="0">IF(G10&gt;0,G10-G10/(1+F10),IF(H10&gt;0,H10-H10/(1+F10),0))</f>
        <v>22.799999999999997</v>
      </c>
      <c r="J10" s="19">
        <f t="shared" ref="J10:J35" si="1">J9+N(G10)-N(H10)</f>
        <v>642.79999999999995</v>
      </c>
    </row>
    <row r="11" spans="1:10" ht="18" customHeight="1" x14ac:dyDescent="0.25">
      <c r="A11" s="20">
        <v>2</v>
      </c>
      <c r="B11" s="21">
        <v>46024</v>
      </c>
      <c r="C11" s="20" t="s">
        <v>26</v>
      </c>
      <c r="D11" s="22" t="s">
        <v>27</v>
      </c>
      <c r="E11" s="22" t="s">
        <v>28</v>
      </c>
      <c r="F11" s="23">
        <v>0.19</v>
      </c>
      <c r="G11" s="24"/>
      <c r="H11" s="24">
        <v>89.25</v>
      </c>
      <c r="I11" s="24">
        <f t="shared" si="0"/>
        <v>14.25</v>
      </c>
      <c r="J11" s="24">
        <f t="shared" si="1"/>
        <v>553.54999999999995</v>
      </c>
    </row>
    <row r="12" spans="1:10" ht="18" customHeight="1" x14ac:dyDescent="0.25">
      <c r="A12" s="15">
        <v>3</v>
      </c>
      <c r="B12" s="16">
        <v>46025</v>
      </c>
      <c r="C12" s="15" t="s">
        <v>29</v>
      </c>
      <c r="D12" s="17" t="s">
        <v>30</v>
      </c>
      <c r="E12" s="17" t="s">
        <v>31</v>
      </c>
      <c r="F12" s="18">
        <v>0.19</v>
      </c>
      <c r="G12" s="19"/>
      <c r="H12" s="19">
        <v>23.7</v>
      </c>
      <c r="I12" s="19">
        <f t="shared" si="0"/>
        <v>3.7840336134453771</v>
      </c>
      <c r="J12" s="19">
        <f t="shared" si="1"/>
        <v>529.84999999999991</v>
      </c>
    </row>
    <row r="13" spans="1:10" ht="18" customHeight="1" x14ac:dyDescent="0.25">
      <c r="A13" s="20">
        <v>4</v>
      </c>
      <c r="B13" s="21">
        <v>46026</v>
      </c>
      <c r="C13" s="20" t="s">
        <v>32</v>
      </c>
      <c r="D13" s="22" t="s">
        <v>33</v>
      </c>
      <c r="E13" s="22" t="s">
        <v>34</v>
      </c>
      <c r="F13" s="23">
        <v>0.19</v>
      </c>
      <c r="G13" s="24">
        <v>250</v>
      </c>
      <c r="H13" s="24"/>
      <c r="I13" s="24">
        <f t="shared" si="0"/>
        <v>39.915966386554601</v>
      </c>
      <c r="J13" s="24">
        <f t="shared" si="1"/>
        <v>779.84999999999991</v>
      </c>
    </row>
    <row r="14" spans="1:10" ht="18" customHeight="1" x14ac:dyDescent="0.25">
      <c r="A14" s="15">
        <v>5</v>
      </c>
      <c r="B14" s="16">
        <v>46027</v>
      </c>
      <c r="C14" s="15" t="s">
        <v>35</v>
      </c>
      <c r="D14" s="17" t="s">
        <v>36</v>
      </c>
      <c r="E14" s="17" t="s">
        <v>37</v>
      </c>
      <c r="F14" s="18">
        <v>0</v>
      </c>
      <c r="G14" s="19"/>
      <c r="H14" s="19">
        <v>8.5</v>
      </c>
      <c r="I14" s="19">
        <f t="shared" si="0"/>
        <v>0</v>
      </c>
      <c r="J14" s="19">
        <f t="shared" si="1"/>
        <v>771.34999999999991</v>
      </c>
    </row>
    <row r="15" spans="1:10" ht="18" customHeight="1" x14ac:dyDescent="0.25">
      <c r="A15" s="20">
        <v>6</v>
      </c>
      <c r="B15" s="21">
        <v>46029</v>
      </c>
      <c r="C15" s="20" t="s">
        <v>38</v>
      </c>
      <c r="D15" s="22" t="s">
        <v>39</v>
      </c>
      <c r="E15" s="22" t="s">
        <v>40</v>
      </c>
      <c r="F15" s="23">
        <v>0.19</v>
      </c>
      <c r="G15" s="24"/>
      <c r="H15" s="24">
        <v>75.400000000000006</v>
      </c>
      <c r="I15" s="24">
        <f t="shared" si="0"/>
        <v>12.03865546218487</v>
      </c>
      <c r="J15" s="24">
        <f t="shared" si="1"/>
        <v>695.94999999999993</v>
      </c>
    </row>
    <row r="16" spans="1:10" ht="18" customHeight="1" x14ac:dyDescent="0.25">
      <c r="A16" s="15">
        <v>7</v>
      </c>
      <c r="B16" s="16">
        <v>46030</v>
      </c>
      <c r="C16" s="15" t="s">
        <v>41</v>
      </c>
      <c r="D16" s="17" t="s">
        <v>24</v>
      </c>
      <c r="E16" s="17" t="s">
        <v>25</v>
      </c>
      <c r="F16" s="18">
        <v>0.19</v>
      </c>
      <c r="G16" s="19">
        <v>96.39</v>
      </c>
      <c r="H16" s="19"/>
      <c r="I16" s="19">
        <f t="shared" si="0"/>
        <v>15.39</v>
      </c>
      <c r="J16" s="19">
        <f t="shared" si="1"/>
        <v>792.33999999999992</v>
      </c>
    </row>
    <row r="17" spans="1:10" ht="18" customHeight="1" x14ac:dyDescent="0.25">
      <c r="A17" s="20">
        <v>8</v>
      </c>
      <c r="B17" s="21">
        <v>46031</v>
      </c>
      <c r="C17" s="20" t="s">
        <v>42</v>
      </c>
      <c r="D17" s="22" t="s">
        <v>43</v>
      </c>
      <c r="E17" s="22" t="s">
        <v>28</v>
      </c>
      <c r="F17" s="23">
        <v>7.0000000000000007E-2</v>
      </c>
      <c r="G17" s="24"/>
      <c r="H17" s="24">
        <v>53.5</v>
      </c>
      <c r="I17" s="24">
        <f t="shared" si="0"/>
        <v>3.5</v>
      </c>
      <c r="J17" s="24">
        <f t="shared" si="1"/>
        <v>738.83999999999992</v>
      </c>
    </row>
    <row r="18" spans="1:10" ht="18" customHeight="1" x14ac:dyDescent="0.25">
      <c r="A18" s="15">
        <v>9</v>
      </c>
      <c r="B18" s="16">
        <v>46032</v>
      </c>
      <c r="C18" s="15" t="s">
        <v>44</v>
      </c>
      <c r="D18" s="17" t="s">
        <v>33</v>
      </c>
      <c r="E18" s="17" t="s">
        <v>34</v>
      </c>
      <c r="F18" s="18">
        <v>0.19</v>
      </c>
      <c r="G18" s="19">
        <v>178.5</v>
      </c>
      <c r="H18" s="19"/>
      <c r="I18" s="19">
        <f t="shared" si="0"/>
        <v>28.5</v>
      </c>
      <c r="J18" s="19">
        <f t="shared" si="1"/>
        <v>917.33999999999992</v>
      </c>
    </row>
    <row r="19" spans="1:10" ht="18" customHeight="1" x14ac:dyDescent="0.25">
      <c r="A19" s="20">
        <v>10</v>
      </c>
      <c r="B19" s="21">
        <v>46034</v>
      </c>
      <c r="C19" s="20" t="s">
        <v>45</v>
      </c>
      <c r="D19" s="22" t="s">
        <v>46</v>
      </c>
      <c r="E19" s="22" t="s">
        <v>47</v>
      </c>
      <c r="F19" s="23">
        <v>0.19</v>
      </c>
      <c r="G19" s="24"/>
      <c r="H19" s="24">
        <v>19.989999999999998</v>
      </c>
      <c r="I19" s="24">
        <f t="shared" si="0"/>
        <v>3.1916806722689053</v>
      </c>
      <c r="J19" s="24">
        <f t="shared" si="1"/>
        <v>897.34999999999991</v>
      </c>
    </row>
    <row r="20" spans="1:10" ht="18" customHeight="1" x14ac:dyDescent="0.25">
      <c r="A20" s="15">
        <v>11</v>
      </c>
      <c r="B20" s="16">
        <v>46035</v>
      </c>
      <c r="C20" s="15" t="s">
        <v>48</v>
      </c>
      <c r="D20" s="17" t="s">
        <v>49</v>
      </c>
      <c r="E20" s="17" t="s">
        <v>50</v>
      </c>
      <c r="F20" s="18">
        <v>0.19</v>
      </c>
      <c r="G20" s="19"/>
      <c r="H20" s="19">
        <v>119</v>
      </c>
      <c r="I20" s="19">
        <f t="shared" si="0"/>
        <v>19</v>
      </c>
      <c r="J20" s="19">
        <f t="shared" si="1"/>
        <v>778.34999999999991</v>
      </c>
    </row>
    <row r="21" spans="1:10" ht="18" customHeight="1" x14ac:dyDescent="0.25">
      <c r="A21" s="20">
        <v>12</v>
      </c>
      <c r="B21" s="21">
        <v>46036</v>
      </c>
      <c r="C21" s="20" t="s">
        <v>51</v>
      </c>
      <c r="D21" s="22" t="s">
        <v>24</v>
      </c>
      <c r="E21" s="22" t="s">
        <v>25</v>
      </c>
      <c r="F21" s="23">
        <v>0.19</v>
      </c>
      <c r="G21" s="24">
        <v>205.8</v>
      </c>
      <c r="H21" s="24"/>
      <c r="I21" s="24">
        <f t="shared" si="0"/>
        <v>32.858823529411751</v>
      </c>
      <c r="J21" s="24">
        <f t="shared" si="1"/>
        <v>984.14999999999986</v>
      </c>
    </row>
    <row r="22" spans="1:10" ht="18" customHeight="1" x14ac:dyDescent="0.25">
      <c r="A22" s="15">
        <v>13</v>
      </c>
      <c r="B22" s="16">
        <v>46037</v>
      </c>
      <c r="C22" s="15" t="s">
        <v>52</v>
      </c>
      <c r="D22" s="17" t="s">
        <v>53</v>
      </c>
      <c r="E22" s="17" t="s">
        <v>53</v>
      </c>
      <c r="F22" s="18">
        <v>0</v>
      </c>
      <c r="G22" s="19"/>
      <c r="H22" s="19">
        <v>200</v>
      </c>
      <c r="I22" s="19">
        <f t="shared" si="0"/>
        <v>0</v>
      </c>
      <c r="J22" s="19">
        <f t="shared" si="1"/>
        <v>784.14999999999986</v>
      </c>
    </row>
    <row r="23" spans="1:10" ht="18" customHeight="1" x14ac:dyDescent="0.25">
      <c r="A23" s="20">
        <v>14</v>
      </c>
      <c r="B23" s="21">
        <v>46038</v>
      </c>
      <c r="C23" s="20" t="s">
        <v>54</v>
      </c>
      <c r="D23" s="22" t="s">
        <v>55</v>
      </c>
      <c r="E23" s="22" t="s">
        <v>55</v>
      </c>
      <c r="F23" s="23">
        <v>0</v>
      </c>
      <c r="G23" s="24">
        <v>300</v>
      </c>
      <c r="H23" s="24"/>
      <c r="I23" s="24">
        <f t="shared" si="0"/>
        <v>0</v>
      </c>
      <c r="J23" s="24">
        <f t="shared" si="1"/>
        <v>1084.1499999999999</v>
      </c>
    </row>
    <row r="24" spans="1:10" ht="18" customHeight="1" x14ac:dyDescent="0.25">
      <c r="A24" s="15">
        <v>15</v>
      </c>
      <c r="B24" s="16">
        <v>46041</v>
      </c>
      <c r="C24" s="15" t="s">
        <v>56</v>
      </c>
      <c r="D24" s="17" t="s">
        <v>57</v>
      </c>
      <c r="E24" s="17" t="s">
        <v>58</v>
      </c>
      <c r="F24" s="18">
        <v>0.19</v>
      </c>
      <c r="G24" s="19"/>
      <c r="H24" s="19">
        <v>30</v>
      </c>
      <c r="I24" s="19">
        <f t="shared" si="0"/>
        <v>4.7899159663865518</v>
      </c>
      <c r="J24" s="19">
        <f t="shared" si="1"/>
        <v>1054.1499999999999</v>
      </c>
    </row>
    <row r="25" spans="1:10" ht="18" customHeight="1" x14ac:dyDescent="0.25">
      <c r="A25" s="20">
        <v>16</v>
      </c>
      <c r="B25" s="21">
        <v>46043</v>
      </c>
      <c r="C25" s="20" t="s">
        <v>59</v>
      </c>
      <c r="D25" s="22" t="s">
        <v>33</v>
      </c>
      <c r="E25" s="22" t="s">
        <v>34</v>
      </c>
      <c r="F25" s="23">
        <v>0.19</v>
      </c>
      <c r="G25" s="24">
        <v>130</v>
      </c>
      <c r="H25" s="24"/>
      <c r="I25" s="24">
        <f t="shared" si="0"/>
        <v>20.756302521008394</v>
      </c>
      <c r="J25" s="24">
        <f t="shared" si="1"/>
        <v>1184.1499999999999</v>
      </c>
    </row>
    <row r="26" spans="1:10" ht="18" customHeight="1" x14ac:dyDescent="0.25">
      <c r="A26" s="15">
        <v>17</v>
      </c>
      <c r="B26" s="16">
        <v>46045</v>
      </c>
      <c r="C26" s="15" t="s">
        <v>60</v>
      </c>
      <c r="D26" s="17" t="s">
        <v>61</v>
      </c>
      <c r="E26" s="17" t="s">
        <v>62</v>
      </c>
      <c r="F26" s="18">
        <v>0.19</v>
      </c>
      <c r="G26" s="19"/>
      <c r="H26" s="19">
        <v>45.6</v>
      </c>
      <c r="I26" s="19">
        <f t="shared" si="0"/>
        <v>7.2806722689075585</v>
      </c>
      <c r="J26" s="19">
        <f t="shared" si="1"/>
        <v>1138.55</v>
      </c>
    </row>
    <row r="27" spans="1:10" ht="18" customHeight="1" x14ac:dyDescent="0.25">
      <c r="A27" s="20">
        <v>18</v>
      </c>
      <c r="B27" s="21">
        <v>46048</v>
      </c>
      <c r="C27" s="20" t="s">
        <v>63</v>
      </c>
      <c r="D27" s="22" t="s">
        <v>24</v>
      </c>
      <c r="E27" s="22" t="s">
        <v>25</v>
      </c>
      <c r="F27" s="23">
        <v>0.19</v>
      </c>
      <c r="G27" s="24">
        <v>88.2</v>
      </c>
      <c r="H27" s="24"/>
      <c r="I27" s="24">
        <f t="shared" si="0"/>
        <v>14.082352941176467</v>
      </c>
      <c r="J27" s="24">
        <f t="shared" si="1"/>
        <v>1226.75</v>
      </c>
    </row>
    <row r="28" spans="1:10" ht="18" customHeight="1" x14ac:dyDescent="0.25">
      <c r="A28" s="15">
        <v>19</v>
      </c>
      <c r="B28" s="16">
        <v>46050</v>
      </c>
      <c r="C28" s="15" t="s">
        <v>64</v>
      </c>
      <c r="D28" s="17" t="s">
        <v>65</v>
      </c>
      <c r="E28" s="17" t="s">
        <v>40</v>
      </c>
      <c r="F28" s="18">
        <v>0.19</v>
      </c>
      <c r="G28" s="19"/>
      <c r="H28" s="19">
        <v>6</v>
      </c>
      <c r="I28" s="19">
        <f t="shared" si="0"/>
        <v>0.95798319327731107</v>
      </c>
      <c r="J28" s="19">
        <f t="shared" si="1"/>
        <v>1220.75</v>
      </c>
    </row>
    <row r="29" spans="1:10" ht="18" customHeight="1" x14ac:dyDescent="0.25">
      <c r="A29" s="20"/>
      <c r="B29" s="21"/>
      <c r="C29" s="20"/>
      <c r="D29" s="22"/>
      <c r="E29" s="22"/>
      <c r="F29" s="23"/>
      <c r="G29" s="24"/>
      <c r="H29" s="24"/>
      <c r="I29" s="24">
        <f t="shared" si="0"/>
        <v>0</v>
      </c>
      <c r="J29" s="24">
        <f t="shared" si="1"/>
        <v>1220.75</v>
      </c>
    </row>
    <row r="30" spans="1:10" ht="18" customHeight="1" x14ac:dyDescent="0.25">
      <c r="A30" s="15"/>
      <c r="B30" s="16"/>
      <c r="C30" s="15"/>
      <c r="D30" s="17"/>
      <c r="E30" s="17"/>
      <c r="F30" s="18"/>
      <c r="G30" s="19"/>
      <c r="H30" s="19"/>
      <c r="I30" s="19">
        <f t="shared" si="0"/>
        <v>0</v>
      </c>
      <c r="J30" s="19">
        <f t="shared" si="1"/>
        <v>1220.75</v>
      </c>
    </row>
    <row r="31" spans="1:10" ht="18" customHeight="1" x14ac:dyDescent="0.25">
      <c r="A31" s="20"/>
      <c r="B31" s="21"/>
      <c r="C31" s="20"/>
      <c r="D31" s="22"/>
      <c r="E31" s="22"/>
      <c r="F31" s="23"/>
      <c r="G31" s="24"/>
      <c r="H31" s="24"/>
      <c r="I31" s="24">
        <f t="shared" si="0"/>
        <v>0</v>
      </c>
      <c r="J31" s="24">
        <f t="shared" si="1"/>
        <v>1220.75</v>
      </c>
    </row>
    <row r="32" spans="1:10" ht="18" customHeight="1" x14ac:dyDescent="0.25">
      <c r="A32" s="15"/>
      <c r="B32" s="16"/>
      <c r="C32" s="15"/>
      <c r="D32" s="17"/>
      <c r="E32" s="17"/>
      <c r="F32" s="18"/>
      <c r="G32" s="19"/>
      <c r="H32" s="19"/>
      <c r="I32" s="19">
        <f t="shared" si="0"/>
        <v>0</v>
      </c>
      <c r="J32" s="19">
        <f t="shared" si="1"/>
        <v>1220.75</v>
      </c>
    </row>
    <row r="33" spans="1:10" ht="18" customHeight="1" x14ac:dyDescent="0.25">
      <c r="A33" s="20"/>
      <c r="B33" s="21"/>
      <c r="C33" s="20"/>
      <c r="D33" s="22"/>
      <c r="E33" s="22"/>
      <c r="F33" s="23"/>
      <c r="G33" s="24"/>
      <c r="H33" s="24"/>
      <c r="I33" s="24">
        <f t="shared" si="0"/>
        <v>0</v>
      </c>
      <c r="J33" s="24">
        <f t="shared" si="1"/>
        <v>1220.75</v>
      </c>
    </row>
    <row r="34" spans="1:10" ht="18" customHeight="1" x14ac:dyDescent="0.25">
      <c r="A34" s="15"/>
      <c r="B34" s="16"/>
      <c r="C34" s="15"/>
      <c r="D34" s="17"/>
      <c r="E34" s="17"/>
      <c r="F34" s="18"/>
      <c r="G34" s="19"/>
      <c r="H34" s="19"/>
      <c r="I34" s="19">
        <f t="shared" si="0"/>
        <v>0</v>
      </c>
      <c r="J34" s="19">
        <f t="shared" si="1"/>
        <v>1220.75</v>
      </c>
    </row>
    <row r="35" spans="1:10" ht="18" customHeight="1" x14ac:dyDescent="0.25">
      <c r="A35" s="20"/>
      <c r="B35" s="21"/>
      <c r="C35" s="20"/>
      <c r="D35" s="22"/>
      <c r="E35" s="22"/>
      <c r="F35" s="23"/>
      <c r="G35" s="24"/>
      <c r="H35" s="24"/>
      <c r="I35" s="24">
        <f t="shared" si="0"/>
        <v>0</v>
      </c>
      <c r="J35" s="24">
        <f t="shared" si="1"/>
        <v>1220.75</v>
      </c>
    </row>
    <row r="36" spans="1:10" ht="21.75" customHeight="1" x14ac:dyDescent="0.25">
      <c r="A36" s="4" t="s">
        <v>66</v>
      </c>
      <c r="B36" s="4"/>
      <c r="C36" s="4"/>
      <c r="D36" s="4"/>
      <c r="E36" s="4"/>
      <c r="F36" s="4"/>
      <c r="G36" s="25">
        <f>SUM(G10:G35)</f>
        <v>1391.69</v>
      </c>
      <c r="H36" s="25">
        <f>SUM(H10:H35)</f>
        <v>670.94</v>
      </c>
      <c r="I36" s="25">
        <f>SUM(I10:I35)</f>
        <v>243.0963865546218</v>
      </c>
      <c r="J36" s="25"/>
    </row>
    <row r="37" spans="1:10" ht="21.75" customHeight="1" x14ac:dyDescent="0.25">
      <c r="A37" s="3" t="s">
        <v>67</v>
      </c>
      <c r="B37" s="3"/>
      <c r="C37" s="3"/>
      <c r="D37" s="3"/>
      <c r="E37" s="3"/>
      <c r="F37" s="3"/>
      <c r="G37" s="3"/>
      <c r="H37" s="3"/>
      <c r="I37" s="3"/>
      <c r="J37" s="26">
        <f>H6+G36-H36</f>
        <v>1220.75</v>
      </c>
    </row>
    <row r="39" spans="1:10" ht="25.5" customHeight="1" x14ac:dyDescent="0.25">
      <c r="A39" s="2" t="s">
        <v>68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2" spans="1:10" x14ac:dyDescent="0.25">
      <c r="B42" t="s">
        <v>69</v>
      </c>
      <c r="G42" t="s">
        <v>69</v>
      </c>
    </row>
    <row r="43" spans="1:10" x14ac:dyDescent="0.25">
      <c r="B43" s="27" t="s">
        <v>70</v>
      </c>
      <c r="G43" s="27" t="s">
        <v>71</v>
      </c>
    </row>
  </sheetData>
  <mergeCells count="17">
    <mergeCell ref="A36:F36"/>
    <mergeCell ref="A37:I37"/>
    <mergeCell ref="A39:J40"/>
    <mergeCell ref="A5:B5"/>
    <mergeCell ref="C5:E5"/>
    <mergeCell ref="F5:G5"/>
    <mergeCell ref="H5:J5"/>
    <mergeCell ref="A6:B6"/>
    <mergeCell ref="C6:E6"/>
    <mergeCell ref="F6:G6"/>
    <mergeCell ref="H6:J6"/>
    <mergeCell ref="A1:J1"/>
    <mergeCell ref="A2:J2"/>
    <mergeCell ref="A4:B4"/>
    <mergeCell ref="C4:E4"/>
    <mergeCell ref="F4:G4"/>
    <mergeCell ref="H4:J4"/>
  </mergeCells>
  <conditionalFormatting sqref="J10:J37">
    <cfRule type="cellIs" dxfId="0" priority="2" operator="lessThan">
      <formula>0</formula>
    </cfRule>
  </conditionalFormatting>
  <pageMargins left="0.4" right="0.4" top="0.5" bottom="0.5" header="0.511811023622047" footer="0.511811023622047"/>
  <pageSetup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Kategorien!$A$2:$A$20</xm:f>
          </x14:formula1>
          <x14:formula2>
            <xm:f>0</xm:f>
          </x14:formula2>
          <xm:sqref>E10:E35</xm:sqref>
        </x14:dataValidation>
        <x14:dataValidation type="list" allowBlank="1" xr:uid="{00000000-0002-0000-0000-000001000000}">
          <x14:formula1>
            <xm:f>Kategorien!$C$2:$C$4</xm:f>
          </x14:formula1>
          <x14:formula2>
            <xm:f>0</xm:f>
          </x14:formula2>
          <xm:sqref>F10:F35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showGridLines="0" zoomScale="110" zoomScaleNormal="110" workbookViewId="0">
      <selection sqref="A1:F1"/>
    </sheetView>
  </sheetViews>
  <sheetFormatPr baseColWidth="10" defaultColWidth="8.7109375" defaultRowHeight="15" x14ac:dyDescent="0.25"/>
  <cols>
    <col min="1" max="1" width="4" customWidth="1"/>
    <col min="2" max="2" width="30" customWidth="1"/>
    <col min="3" max="5" width="16" customWidth="1"/>
    <col min="6" max="6" width="4" customWidth="1"/>
  </cols>
  <sheetData>
    <row r="1" spans="1:6" ht="33.75" customHeight="1" x14ac:dyDescent="0.25">
      <c r="A1" s="1" t="s">
        <v>72</v>
      </c>
      <c r="B1" s="1"/>
      <c r="C1" s="1"/>
      <c r="D1" s="1"/>
      <c r="E1" s="1"/>
      <c r="F1" s="1"/>
    </row>
    <row r="3" spans="1:6" ht="15.75" x14ac:dyDescent="0.25">
      <c r="B3" s="28" t="s">
        <v>73</v>
      </c>
    </row>
    <row r="4" spans="1:6" ht="19.5" customHeight="1" x14ac:dyDescent="0.25">
      <c r="B4" s="29" t="s">
        <v>74</v>
      </c>
      <c r="C4" s="30">
        <f>Kassenbuch!H6</f>
        <v>500</v>
      </c>
    </row>
    <row r="5" spans="1:6" ht="19.5" customHeight="1" x14ac:dyDescent="0.25">
      <c r="B5" s="29" t="s">
        <v>75</v>
      </c>
      <c r="C5" s="30">
        <f>Kassenbuch!G36</f>
        <v>1391.69</v>
      </c>
    </row>
    <row r="6" spans="1:6" ht="19.5" customHeight="1" x14ac:dyDescent="0.25">
      <c r="B6" s="29" t="s">
        <v>76</v>
      </c>
      <c r="C6" s="30">
        <f>Kassenbuch!H36</f>
        <v>670.94</v>
      </c>
    </row>
    <row r="7" spans="1:6" ht="19.5" customHeight="1" x14ac:dyDescent="0.25">
      <c r="B7" s="31" t="s">
        <v>77</v>
      </c>
      <c r="C7" s="32">
        <f>Kassenbuch!J37</f>
        <v>1220.75</v>
      </c>
    </row>
    <row r="8" spans="1:6" ht="19.5" customHeight="1" x14ac:dyDescent="0.25">
      <c r="B8" s="29" t="s">
        <v>78</v>
      </c>
      <c r="C8" s="30">
        <f>Kassenbuch!G36-Kassenbuch!H36</f>
        <v>720.75</v>
      </c>
    </row>
    <row r="10" spans="1:6" ht="15.75" x14ac:dyDescent="0.25">
      <c r="B10" s="28" t="s">
        <v>79</v>
      </c>
    </row>
    <row r="11" spans="1:6" ht="25.5" customHeight="1" x14ac:dyDescent="0.25">
      <c r="B11" s="11" t="s">
        <v>80</v>
      </c>
      <c r="C11" s="11" t="s">
        <v>81</v>
      </c>
      <c r="D11" s="11" t="s">
        <v>82</v>
      </c>
    </row>
    <row r="12" spans="1:6" x14ac:dyDescent="0.25">
      <c r="B12" s="22" t="s">
        <v>83</v>
      </c>
      <c r="C12" s="24">
        <f>SUMIF(Kassenbuch!$F$10:$F$35,0.19,Kassenbuch!$G$10:$G$35)+SUMIF(Kassenbuch!$F$10:$F$35,0.19,Kassenbuch!$H$10:$H$35)</f>
        <v>1500.63</v>
      </c>
      <c r="D12" s="24">
        <f>SUMIF(Kassenbuch!$F$10:$F$35,0.19,Kassenbuch!$I$10:$I$35)</f>
        <v>239.5963865546218</v>
      </c>
    </row>
    <row r="13" spans="1:6" x14ac:dyDescent="0.25">
      <c r="B13" s="17" t="s">
        <v>84</v>
      </c>
      <c r="C13" s="19">
        <f>SUMIF(Kassenbuch!$F$10:$F$35,0.07,Kassenbuch!$G$10:$G$35)+SUMIF(Kassenbuch!$F$10:$F$35,0.07,Kassenbuch!$H$10:$H$35)</f>
        <v>53.5</v>
      </c>
      <c r="D13" s="19">
        <f>SUMIF(Kassenbuch!$F$10:$F$35,0.07,Kassenbuch!$I$10:$I$35)</f>
        <v>3.5</v>
      </c>
    </row>
    <row r="14" spans="1:6" x14ac:dyDescent="0.25">
      <c r="B14" s="22" t="s">
        <v>85</v>
      </c>
      <c r="C14" s="24">
        <f>SUMIF(Kassenbuch!$F$10:$F$35,0,Kassenbuch!$G$10:$G$35)+SUMIF(Kassenbuch!$F$10:$F$35,0,Kassenbuch!$H$10:$H$35)</f>
        <v>508.5</v>
      </c>
      <c r="D14" s="24">
        <f>SUMIF(Kassenbuch!$F$10:$F$35,0,Kassenbuch!$I$10:$I$35)</f>
        <v>0</v>
      </c>
    </row>
    <row r="15" spans="1:6" x14ac:dyDescent="0.25">
      <c r="B15" s="33" t="s">
        <v>86</v>
      </c>
      <c r="C15" s="25">
        <f>SUM(C12:C14)</f>
        <v>2062.63</v>
      </c>
      <c r="D15" s="25">
        <f>SUM(D12:D14)</f>
        <v>243.0963865546218</v>
      </c>
    </row>
    <row r="17" spans="2:4" ht="15.75" x14ac:dyDescent="0.25">
      <c r="B17" s="28" t="s">
        <v>87</v>
      </c>
    </row>
    <row r="18" spans="2:4" ht="19.5" customHeight="1" x14ac:dyDescent="0.25">
      <c r="B18" s="34" t="s">
        <v>15</v>
      </c>
      <c r="C18" s="34" t="s">
        <v>88</v>
      </c>
      <c r="D18" s="34" t="s">
        <v>89</v>
      </c>
    </row>
    <row r="19" spans="2:4" x14ac:dyDescent="0.25">
      <c r="B19" s="17" t="s">
        <v>25</v>
      </c>
      <c r="C19" s="19">
        <f>SUMIF(Kassenbuch!$E$10:$E$35,$B19,Kassenbuch!$G$10:$G$35)</f>
        <v>533.19000000000005</v>
      </c>
      <c r="D19" s="19">
        <f>SUMIF(Kassenbuch!$E$10:$E$35,$B19,Kassenbuch!$H$10:$H$35)</f>
        <v>0</v>
      </c>
    </row>
    <row r="20" spans="2:4" x14ac:dyDescent="0.25">
      <c r="B20" s="22" t="s">
        <v>34</v>
      </c>
      <c r="C20" s="24">
        <f>SUMIF(Kassenbuch!$E$10:$E$35,$B20,Kassenbuch!$G$10:$G$35)</f>
        <v>558.5</v>
      </c>
      <c r="D20" s="24">
        <f>SUMIF(Kassenbuch!$E$10:$E$35,$B20,Kassenbuch!$H$10:$H$35)</f>
        <v>0</v>
      </c>
    </row>
    <row r="21" spans="2:4" x14ac:dyDescent="0.25">
      <c r="B21" s="17" t="s">
        <v>55</v>
      </c>
      <c r="C21" s="19">
        <f>SUMIF(Kassenbuch!$E$10:$E$35,$B21,Kassenbuch!$G$10:$G$35)</f>
        <v>300</v>
      </c>
      <c r="D21" s="19">
        <f>SUMIF(Kassenbuch!$E$10:$E$35,$B21,Kassenbuch!$H$10:$H$35)</f>
        <v>0</v>
      </c>
    </row>
    <row r="22" spans="2:4" x14ac:dyDescent="0.25">
      <c r="B22" s="22" t="s">
        <v>90</v>
      </c>
      <c r="C22" s="24">
        <f>SUMIF(Kassenbuch!$E$10:$E$35,$B22,Kassenbuch!$G$10:$G$35)</f>
        <v>0</v>
      </c>
      <c r="D22" s="24">
        <f>SUMIF(Kassenbuch!$E$10:$E$35,$B22,Kassenbuch!$H$10:$H$35)</f>
        <v>0</v>
      </c>
    </row>
    <row r="23" spans="2:4" x14ac:dyDescent="0.25">
      <c r="B23" s="17" t="s">
        <v>28</v>
      </c>
      <c r="C23" s="19">
        <f>SUMIF(Kassenbuch!$E$10:$E$35,$B23,Kassenbuch!$G$10:$G$35)</f>
        <v>0</v>
      </c>
      <c r="D23" s="19">
        <f>SUMIF(Kassenbuch!$E$10:$E$35,$B23,Kassenbuch!$H$10:$H$35)</f>
        <v>142.75</v>
      </c>
    </row>
    <row r="24" spans="2:4" x14ac:dyDescent="0.25">
      <c r="B24" s="22" t="s">
        <v>31</v>
      </c>
      <c r="C24" s="24">
        <f>SUMIF(Kassenbuch!$E$10:$E$35,$B24,Kassenbuch!$G$10:$G$35)</f>
        <v>0</v>
      </c>
      <c r="D24" s="24">
        <f>SUMIF(Kassenbuch!$E$10:$E$35,$B24,Kassenbuch!$H$10:$H$35)</f>
        <v>23.7</v>
      </c>
    </row>
    <row r="25" spans="2:4" x14ac:dyDescent="0.25">
      <c r="B25" s="17" t="s">
        <v>37</v>
      </c>
      <c r="C25" s="19">
        <f>SUMIF(Kassenbuch!$E$10:$E$35,$B25,Kassenbuch!$G$10:$G$35)</f>
        <v>0</v>
      </c>
      <c r="D25" s="19">
        <f>SUMIF(Kassenbuch!$E$10:$E$35,$B25,Kassenbuch!$H$10:$H$35)</f>
        <v>8.5</v>
      </c>
    </row>
    <row r="26" spans="2:4" x14ac:dyDescent="0.25">
      <c r="B26" s="22" t="s">
        <v>40</v>
      </c>
      <c r="C26" s="24">
        <f>SUMIF(Kassenbuch!$E$10:$E$35,$B26,Kassenbuch!$G$10:$G$35)</f>
        <v>0</v>
      </c>
      <c r="D26" s="24">
        <f>SUMIF(Kassenbuch!$E$10:$E$35,$B26,Kassenbuch!$H$10:$H$35)</f>
        <v>81.400000000000006</v>
      </c>
    </row>
    <row r="27" spans="2:4" x14ac:dyDescent="0.25">
      <c r="B27" s="17" t="s">
        <v>91</v>
      </c>
      <c r="C27" s="19">
        <f>SUMIF(Kassenbuch!$E$10:$E$35,$B27,Kassenbuch!$G$10:$G$35)</f>
        <v>0</v>
      </c>
      <c r="D27" s="19">
        <f>SUMIF(Kassenbuch!$E$10:$E$35,$B27,Kassenbuch!$H$10:$H$35)</f>
        <v>0</v>
      </c>
    </row>
    <row r="28" spans="2:4" x14ac:dyDescent="0.25">
      <c r="B28" s="22" t="s">
        <v>50</v>
      </c>
      <c r="C28" s="24">
        <f>SUMIF(Kassenbuch!$E$10:$E$35,$B28,Kassenbuch!$G$10:$G$35)</f>
        <v>0</v>
      </c>
      <c r="D28" s="24">
        <f>SUMIF(Kassenbuch!$E$10:$E$35,$B28,Kassenbuch!$H$10:$H$35)</f>
        <v>119</v>
      </c>
    </row>
    <row r="29" spans="2:4" x14ac:dyDescent="0.25">
      <c r="B29" s="17" t="s">
        <v>62</v>
      </c>
      <c r="C29" s="19">
        <f>SUMIF(Kassenbuch!$E$10:$E$35,$B29,Kassenbuch!$G$10:$G$35)</f>
        <v>0</v>
      </c>
      <c r="D29" s="19">
        <f>SUMIF(Kassenbuch!$E$10:$E$35,$B29,Kassenbuch!$H$10:$H$35)</f>
        <v>45.6</v>
      </c>
    </row>
    <row r="30" spans="2:4" x14ac:dyDescent="0.25">
      <c r="B30" s="22" t="s">
        <v>58</v>
      </c>
      <c r="C30" s="24">
        <f>SUMIF(Kassenbuch!$E$10:$E$35,$B30,Kassenbuch!$G$10:$G$35)</f>
        <v>0</v>
      </c>
      <c r="D30" s="24">
        <f>SUMIF(Kassenbuch!$E$10:$E$35,$B30,Kassenbuch!$H$10:$H$35)</f>
        <v>30</v>
      </c>
    </row>
    <row r="31" spans="2:4" x14ac:dyDescent="0.25">
      <c r="B31" s="17" t="s">
        <v>53</v>
      </c>
      <c r="C31" s="19">
        <f>SUMIF(Kassenbuch!$E$10:$E$35,$B31,Kassenbuch!$G$10:$G$35)</f>
        <v>0</v>
      </c>
      <c r="D31" s="19">
        <f>SUMIF(Kassenbuch!$E$10:$E$35,$B31,Kassenbuch!$H$10:$H$35)</f>
        <v>200</v>
      </c>
    </row>
    <row r="32" spans="2:4" x14ac:dyDescent="0.25">
      <c r="B32" s="22" t="s">
        <v>47</v>
      </c>
      <c r="C32" s="24">
        <f>SUMIF(Kassenbuch!$E$10:$E$35,$B32,Kassenbuch!$G$10:$G$35)</f>
        <v>0</v>
      </c>
      <c r="D32" s="24">
        <f>SUMIF(Kassenbuch!$E$10:$E$35,$B32,Kassenbuch!$H$10:$H$35)</f>
        <v>19.989999999999998</v>
      </c>
    </row>
    <row r="33" spans="2:4" x14ac:dyDescent="0.25">
      <c r="B33" s="33" t="s">
        <v>86</v>
      </c>
      <c r="C33" s="25">
        <f>SUM(C19:C32)</f>
        <v>1391.69</v>
      </c>
      <c r="D33" s="25">
        <f>SUM(D19:D32)</f>
        <v>670.94</v>
      </c>
    </row>
  </sheetData>
  <mergeCells count="1">
    <mergeCell ref="A1:F1"/>
  </mergeCells>
  <pageMargins left="0.75" right="0.75" top="1" bottom="1" header="0.511811023622047" footer="0.511811023622047"/>
  <pageSetup fitToHeight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showGridLines="0" zoomScaleNormal="100" workbookViewId="0"/>
  </sheetViews>
  <sheetFormatPr baseColWidth="10" defaultColWidth="8.7109375" defaultRowHeight="15" x14ac:dyDescent="0.25"/>
  <cols>
    <col min="1" max="1" width="30" customWidth="1"/>
    <col min="3" max="3" width="12" customWidth="1"/>
  </cols>
  <sheetData>
    <row r="1" spans="1:3" x14ac:dyDescent="0.25">
      <c r="A1" s="35" t="s">
        <v>92</v>
      </c>
      <c r="C1" s="34" t="s">
        <v>80</v>
      </c>
    </row>
    <row r="2" spans="1:3" x14ac:dyDescent="0.25">
      <c r="A2" s="22" t="s">
        <v>25</v>
      </c>
      <c r="C2" s="23">
        <v>0.19</v>
      </c>
    </row>
    <row r="3" spans="1:3" x14ac:dyDescent="0.25">
      <c r="A3" s="17" t="s">
        <v>34</v>
      </c>
      <c r="C3" s="18">
        <v>7.0000000000000007E-2</v>
      </c>
    </row>
    <row r="4" spans="1:3" x14ac:dyDescent="0.25">
      <c r="A4" s="22" t="s">
        <v>55</v>
      </c>
      <c r="C4" s="23">
        <v>0</v>
      </c>
    </row>
    <row r="5" spans="1:3" x14ac:dyDescent="0.25">
      <c r="A5" s="17" t="s">
        <v>90</v>
      </c>
    </row>
    <row r="6" spans="1:3" x14ac:dyDescent="0.25">
      <c r="A6" s="22" t="s">
        <v>28</v>
      </c>
    </row>
    <row r="7" spans="1:3" x14ac:dyDescent="0.25">
      <c r="A7" s="17" t="s">
        <v>31</v>
      </c>
    </row>
    <row r="8" spans="1:3" x14ac:dyDescent="0.25">
      <c r="A8" s="22" t="s">
        <v>37</v>
      </c>
    </row>
    <row r="9" spans="1:3" x14ac:dyDescent="0.25">
      <c r="A9" s="17" t="s">
        <v>40</v>
      </c>
    </row>
    <row r="10" spans="1:3" x14ac:dyDescent="0.25">
      <c r="A10" s="22" t="s">
        <v>91</v>
      </c>
    </row>
    <row r="11" spans="1:3" x14ac:dyDescent="0.25">
      <c r="A11" s="17" t="s">
        <v>50</v>
      </c>
    </row>
    <row r="12" spans="1:3" x14ac:dyDescent="0.25">
      <c r="A12" s="22" t="s">
        <v>62</v>
      </c>
    </row>
    <row r="13" spans="1:3" x14ac:dyDescent="0.25">
      <c r="A13" s="17" t="s">
        <v>58</v>
      </c>
    </row>
    <row r="14" spans="1:3" x14ac:dyDescent="0.25">
      <c r="A14" s="22" t="s">
        <v>53</v>
      </c>
    </row>
    <row r="15" spans="1:3" x14ac:dyDescent="0.25">
      <c r="A15" s="17" t="s">
        <v>47</v>
      </c>
    </row>
    <row r="18" spans="1:3" ht="15" customHeight="1" x14ac:dyDescent="0.25">
      <c r="A18" s="2" t="s">
        <v>93</v>
      </c>
      <c r="B18" s="2"/>
      <c r="C18" s="2"/>
    </row>
    <row r="19" spans="1:3" x14ac:dyDescent="0.25">
      <c r="A19" s="2"/>
      <c r="B19" s="2"/>
      <c r="C19" s="2"/>
    </row>
    <row r="20" spans="1:3" x14ac:dyDescent="0.25">
      <c r="A20" s="2"/>
      <c r="B20" s="2"/>
      <c r="C20" s="2"/>
    </row>
  </sheetData>
  <mergeCells count="1">
    <mergeCell ref="A18:C2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Kassenbuch</vt:lpstr>
      <vt:lpstr>Übersicht</vt:lpstr>
      <vt:lpstr>Kategorien</vt:lpstr>
      <vt:lpstr>Kassenbuch!Druckbereich</vt:lpstr>
      <vt:lpstr>Übersicht!Druckbereich</vt:lpstr>
      <vt:lpstr>Kassenbuch!Drucktitel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2026-06-13T06:42:45Z</dcterms:created>
  <dcterms:modified xsi:type="dcterms:W3CDTF">2026-06-13T07:34:42Z</dcterms:modified>
  <dc:language>en-US</dc:language>
</cp:coreProperties>
</file>