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A404A0D9-BE2A-437A-8107-A37A24B94412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Jahresübersicht" sheetId="1" r:id="rId1"/>
    <sheet name="Januar" sheetId="2" r:id="rId2"/>
    <sheet name="Februar" sheetId="3" r:id="rId3"/>
    <sheet name="März" sheetId="4" r:id="rId4"/>
    <sheet name="April" sheetId="5" r:id="rId5"/>
    <sheet name="Mai" sheetId="6" r:id="rId6"/>
    <sheet name="Juni" sheetId="7" r:id="rId7"/>
    <sheet name="Juli" sheetId="8" r:id="rId8"/>
    <sheet name="August" sheetId="9" r:id="rId9"/>
    <sheet name="September" sheetId="10" r:id="rId10"/>
    <sheet name="Oktober" sheetId="11" r:id="rId11"/>
    <sheet name="November" sheetId="12" r:id="rId12"/>
    <sheet name="Dezember" sheetId="13" r:id="rId1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8" i="13" l="1"/>
  <c r="C38" i="13"/>
  <c r="D38" i="13" s="1"/>
  <c r="K37" i="13"/>
  <c r="C37" i="13"/>
  <c r="K36" i="13"/>
  <c r="E36" i="13"/>
  <c r="C36" i="13"/>
  <c r="K35" i="13"/>
  <c r="H32" i="13"/>
  <c r="G32" i="13"/>
  <c r="J31" i="13"/>
  <c r="I31" i="13"/>
  <c r="A31" i="13"/>
  <c r="I30" i="13"/>
  <c r="J30" i="13" s="1"/>
  <c r="A30" i="13"/>
  <c r="I29" i="13"/>
  <c r="J29" i="13" s="1"/>
  <c r="A29" i="13"/>
  <c r="I28" i="13"/>
  <c r="J28" i="13" s="1"/>
  <c r="A28" i="13"/>
  <c r="J27" i="13"/>
  <c r="I27" i="13"/>
  <c r="A27" i="13"/>
  <c r="J26" i="13"/>
  <c r="I26" i="13"/>
  <c r="A26" i="13"/>
  <c r="I25" i="13"/>
  <c r="J25" i="13" s="1"/>
  <c r="A25" i="13"/>
  <c r="I24" i="13"/>
  <c r="J24" i="13" s="1"/>
  <c r="A24" i="13"/>
  <c r="I23" i="13"/>
  <c r="J23" i="13" s="1"/>
  <c r="A23" i="13"/>
  <c r="J22" i="13"/>
  <c r="I22" i="13"/>
  <c r="A22" i="13"/>
  <c r="J21" i="13"/>
  <c r="I21" i="13"/>
  <c r="A21" i="13"/>
  <c r="I20" i="13"/>
  <c r="J20" i="13" s="1"/>
  <c r="A20" i="13"/>
  <c r="I19" i="13"/>
  <c r="J19" i="13" s="1"/>
  <c r="A19" i="13"/>
  <c r="I18" i="13"/>
  <c r="J18" i="13" s="1"/>
  <c r="A18" i="13"/>
  <c r="J17" i="13"/>
  <c r="I17" i="13"/>
  <c r="A17" i="13"/>
  <c r="J16" i="13"/>
  <c r="I16" i="13"/>
  <c r="A16" i="13"/>
  <c r="I15" i="13"/>
  <c r="J15" i="13" s="1"/>
  <c r="A15" i="13"/>
  <c r="I14" i="13"/>
  <c r="J14" i="13" s="1"/>
  <c r="A14" i="13"/>
  <c r="J13" i="13"/>
  <c r="I13" i="13"/>
  <c r="A13" i="13"/>
  <c r="J12" i="13"/>
  <c r="I12" i="13"/>
  <c r="A12" i="13"/>
  <c r="E38" i="12"/>
  <c r="C38" i="12"/>
  <c r="D38" i="12" s="1"/>
  <c r="K37" i="12"/>
  <c r="C37" i="12"/>
  <c r="C36" i="12"/>
  <c r="H32" i="12"/>
  <c r="D15" i="1" s="1"/>
  <c r="G32" i="12"/>
  <c r="K35" i="12" s="1"/>
  <c r="I31" i="12"/>
  <c r="J31" i="12" s="1"/>
  <c r="A31" i="12"/>
  <c r="I30" i="12"/>
  <c r="J30" i="12" s="1"/>
  <c r="A30" i="12"/>
  <c r="I29" i="12"/>
  <c r="J29" i="12" s="1"/>
  <c r="A29" i="12"/>
  <c r="I28" i="12"/>
  <c r="J28" i="12" s="1"/>
  <c r="A28" i="12"/>
  <c r="I27" i="12"/>
  <c r="J27" i="12" s="1"/>
  <c r="A27" i="12"/>
  <c r="I26" i="12"/>
  <c r="J26" i="12" s="1"/>
  <c r="A26" i="12"/>
  <c r="I25" i="12"/>
  <c r="J25" i="12" s="1"/>
  <c r="A25" i="12"/>
  <c r="I24" i="12"/>
  <c r="J24" i="12" s="1"/>
  <c r="A24" i="12"/>
  <c r="I23" i="12"/>
  <c r="J23" i="12" s="1"/>
  <c r="A23" i="12"/>
  <c r="I22" i="12"/>
  <c r="J22" i="12" s="1"/>
  <c r="A22" i="12"/>
  <c r="I21" i="12"/>
  <c r="J21" i="12" s="1"/>
  <c r="A21" i="12"/>
  <c r="I20" i="12"/>
  <c r="J20" i="12" s="1"/>
  <c r="A20" i="12"/>
  <c r="I19" i="12"/>
  <c r="J19" i="12" s="1"/>
  <c r="A19" i="12"/>
  <c r="I18" i="12"/>
  <c r="J18" i="12" s="1"/>
  <c r="A18" i="12"/>
  <c r="I17" i="12"/>
  <c r="J17" i="12" s="1"/>
  <c r="A17" i="12"/>
  <c r="I16" i="12"/>
  <c r="J16" i="12" s="1"/>
  <c r="A16" i="12"/>
  <c r="I15" i="12"/>
  <c r="J15" i="12" s="1"/>
  <c r="A15" i="12"/>
  <c r="I14" i="12"/>
  <c r="J14" i="12" s="1"/>
  <c r="A14" i="12"/>
  <c r="I13" i="12"/>
  <c r="J13" i="12" s="1"/>
  <c r="A13" i="12"/>
  <c r="I12" i="12"/>
  <c r="E36" i="12" s="1"/>
  <c r="A12" i="12"/>
  <c r="E38" i="11"/>
  <c r="C38" i="11"/>
  <c r="D38" i="11" s="1"/>
  <c r="C37" i="11"/>
  <c r="C36" i="11"/>
  <c r="H32" i="11"/>
  <c r="K36" i="11" s="1"/>
  <c r="G32" i="11"/>
  <c r="J31" i="11"/>
  <c r="I31" i="11"/>
  <c r="A31" i="11"/>
  <c r="J30" i="11"/>
  <c r="I30" i="11"/>
  <c r="A30" i="11"/>
  <c r="J29" i="11"/>
  <c r="I29" i="11"/>
  <c r="A29" i="11"/>
  <c r="J28" i="11"/>
  <c r="I28" i="11"/>
  <c r="A28" i="11"/>
  <c r="I27" i="11"/>
  <c r="J27" i="11" s="1"/>
  <c r="A27" i="11"/>
  <c r="J26" i="11"/>
  <c r="I26" i="11"/>
  <c r="A26" i="11"/>
  <c r="J25" i="11"/>
  <c r="I25" i="11"/>
  <c r="A25" i="11"/>
  <c r="J24" i="11"/>
  <c r="I24" i="11"/>
  <c r="A24" i="11"/>
  <c r="J23" i="11"/>
  <c r="I23" i="11"/>
  <c r="A23" i="11"/>
  <c r="I22" i="11"/>
  <c r="J22" i="11" s="1"/>
  <c r="A22" i="11"/>
  <c r="J21" i="11"/>
  <c r="I21" i="11"/>
  <c r="A21" i="11"/>
  <c r="J20" i="11"/>
  <c r="I20" i="11"/>
  <c r="A20" i="11"/>
  <c r="J19" i="11"/>
  <c r="I19" i="11"/>
  <c r="A19" i="11"/>
  <c r="J18" i="11"/>
  <c r="I18" i="11"/>
  <c r="A18" i="11"/>
  <c r="I17" i="11"/>
  <c r="E37" i="11" s="1"/>
  <c r="G14" i="1" s="1"/>
  <c r="A17" i="11"/>
  <c r="J16" i="11"/>
  <c r="I16" i="11"/>
  <c r="A16" i="11"/>
  <c r="J15" i="11"/>
  <c r="I15" i="11"/>
  <c r="A15" i="11"/>
  <c r="J14" i="11"/>
  <c r="I14" i="11"/>
  <c r="A14" i="11"/>
  <c r="J13" i="11"/>
  <c r="I13" i="11"/>
  <c r="A13" i="11"/>
  <c r="I12" i="11"/>
  <c r="E36" i="11" s="1"/>
  <c r="A12" i="11"/>
  <c r="E38" i="10"/>
  <c r="C38" i="10"/>
  <c r="D38" i="10" s="1"/>
  <c r="K37" i="10"/>
  <c r="C37" i="10"/>
  <c r="K36" i="10"/>
  <c r="E36" i="10"/>
  <c r="C36" i="10"/>
  <c r="C39" i="10" s="1"/>
  <c r="K35" i="10"/>
  <c r="H32" i="10"/>
  <c r="G32" i="10"/>
  <c r="I31" i="10"/>
  <c r="J31" i="10" s="1"/>
  <c r="A31" i="10"/>
  <c r="I30" i="10"/>
  <c r="J30" i="10" s="1"/>
  <c r="A30" i="10"/>
  <c r="I29" i="10"/>
  <c r="J29" i="10" s="1"/>
  <c r="A29" i="10"/>
  <c r="J28" i="10"/>
  <c r="I28" i="10"/>
  <c r="A28" i="10"/>
  <c r="I27" i="10"/>
  <c r="J27" i="10" s="1"/>
  <c r="A27" i="10"/>
  <c r="I26" i="10"/>
  <c r="J26" i="10" s="1"/>
  <c r="A26" i="10"/>
  <c r="I25" i="10"/>
  <c r="J25" i="10" s="1"/>
  <c r="A25" i="10"/>
  <c r="I24" i="10"/>
  <c r="J24" i="10" s="1"/>
  <c r="A24" i="10"/>
  <c r="J23" i="10"/>
  <c r="I23" i="10"/>
  <c r="A23" i="10"/>
  <c r="I22" i="10"/>
  <c r="J22" i="10" s="1"/>
  <c r="A22" i="10"/>
  <c r="I21" i="10"/>
  <c r="J21" i="10" s="1"/>
  <c r="A21" i="10"/>
  <c r="I20" i="10"/>
  <c r="J20" i="10" s="1"/>
  <c r="A20" i="10"/>
  <c r="I19" i="10"/>
  <c r="J19" i="10" s="1"/>
  <c r="A19" i="10"/>
  <c r="J18" i="10"/>
  <c r="I18" i="10"/>
  <c r="A18" i="10"/>
  <c r="I17" i="10"/>
  <c r="J17" i="10" s="1"/>
  <c r="A17" i="10"/>
  <c r="I16" i="10"/>
  <c r="J16" i="10" s="1"/>
  <c r="A16" i="10"/>
  <c r="I15" i="10"/>
  <c r="J15" i="10" s="1"/>
  <c r="A15" i="10"/>
  <c r="I14" i="10"/>
  <c r="J14" i="10" s="1"/>
  <c r="A14" i="10"/>
  <c r="J13" i="10"/>
  <c r="I13" i="10"/>
  <c r="A13" i="10"/>
  <c r="I12" i="10"/>
  <c r="A12" i="10"/>
  <c r="E38" i="9"/>
  <c r="C38" i="9"/>
  <c r="D38" i="9" s="1"/>
  <c r="C37" i="9"/>
  <c r="C36" i="9"/>
  <c r="D36" i="9" s="1"/>
  <c r="H32" i="9"/>
  <c r="K36" i="9" s="1"/>
  <c r="G32" i="9"/>
  <c r="K37" i="9" s="1"/>
  <c r="I31" i="9"/>
  <c r="J31" i="9" s="1"/>
  <c r="A31" i="9"/>
  <c r="I30" i="9"/>
  <c r="J30" i="9" s="1"/>
  <c r="A30" i="9"/>
  <c r="J29" i="9"/>
  <c r="I29" i="9"/>
  <c r="A29" i="9"/>
  <c r="J28" i="9"/>
  <c r="I28" i="9"/>
  <c r="A28" i="9"/>
  <c r="I27" i="9"/>
  <c r="J27" i="9" s="1"/>
  <c r="A27" i="9"/>
  <c r="I26" i="9"/>
  <c r="J26" i="9" s="1"/>
  <c r="A26" i="9"/>
  <c r="I25" i="9"/>
  <c r="J25" i="9" s="1"/>
  <c r="A25" i="9"/>
  <c r="J24" i="9"/>
  <c r="I24" i="9"/>
  <c r="A24" i="9"/>
  <c r="J23" i="9"/>
  <c r="I23" i="9"/>
  <c r="A23" i="9"/>
  <c r="I22" i="9"/>
  <c r="J22" i="9" s="1"/>
  <c r="A22" i="9"/>
  <c r="I21" i="9"/>
  <c r="J21" i="9" s="1"/>
  <c r="A21" i="9"/>
  <c r="J20" i="9"/>
  <c r="I20" i="9"/>
  <c r="A20" i="9"/>
  <c r="J19" i="9"/>
  <c r="I19" i="9"/>
  <c r="A19" i="9"/>
  <c r="J18" i="9"/>
  <c r="I18" i="9"/>
  <c r="A18" i="9"/>
  <c r="I17" i="9"/>
  <c r="J17" i="9" s="1"/>
  <c r="A17" i="9"/>
  <c r="I16" i="9"/>
  <c r="J16" i="9" s="1"/>
  <c r="A16" i="9"/>
  <c r="I15" i="9"/>
  <c r="J15" i="9" s="1"/>
  <c r="A15" i="9"/>
  <c r="J14" i="9"/>
  <c r="I14" i="9"/>
  <c r="A14" i="9"/>
  <c r="J13" i="9"/>
  <c r="I13" i="9"/>
  <c r="A13" i="9"/>
  <c r="I12" i="9"/>
  <c r="E36" i="9" s="1"/>
  <c r="F12" i="1" s="1"/>
  <c r="A12" i="9"/>
  <c r="C39" i="8"/>
  <c r="E38" i="8"/>
  <c r="D38" i="8"/>
  <c r="C38" i="8"/>
  <c r="C37" i="8"/>
  <c r="C36" i="8"/>
  <c r="H32" i="8"/>
  <c r="G32" i="8"/>
  <c r="J31" i="8"/>
  <c r="I31" i="8"/>
  <c r="A31" i="8"/>
  <c r="I30" i="8"/>
  <c r="J30" i="8" s="1"/>
  <c r="A30" i="8"/>
  <c r="I29" i="8"/>
  <c r="J29" i="8" s="1"/>
  <c r="A29" i="8"/>
  <c r="J28" i="8"/>
  <c r="I28" i="8"/>
  <c r="A28" i="8"/>
  <c r="I27" i="8"/>
  <c r="J27" i="8" s="1"/>
  <c r="A27" i="8"/>
  <c r="J26" i="8"/>
  <c r="I26" i="8"/>
  <c r="A26" i="8"/>
  <c r="I25" i="8"/>
  <c r="J25" i="8" s="1"/>
  <c r="A25" i="8"/>
  <c r="I24" i="8"/>
  <c r="J24" i="8" s="1"/>
  <c r="A24" i="8"/>
  <c r="J23" i="8"/>
  <c r="I23" i="8"/>
  <c r="A23" i="8"/>
  <c r="I22" i="8"/>
  <c r="J22" i="8" s="1"/>
  <c r="A22" i="8"/>
  <c r="J21" i="8"/>
  <c r="I21" i="8"/>
  <c r="A21" i="8"/>
  <c r="I20" i="8"/>
  <c r="J20" i="8" s="1"/>
  <c r="A20" i="8"/>
  <c r="I19" i="8"/>
  <c r="J19" i="8" s="1"/>
  <c r="A19" i="8"/>
  <c r="J18" i="8"/>
  <c r="I18" i="8"/>
  <c r="A18" i="8"/>
  <c r="I17" i="8"/>
  <c r="J17" i="8" s="1"/>
  <c r="A17" i="8"/>
  <c r="J16" i="8"/>
  <c r="I16" i="8"/>
  <c r="A16" i="8"/>
  <c r="I15" i="8"/>
  <c r="J15" i="8" s="1"/>
  <c r="A15" i="8"/>
  <c r="I14" i="8"/>
  <c r="J14" i="8" s="1"/>
  <c r="A14" i="8"/>
  <c r="J13" i="8"/>
  <c r="I13" i="8"/>
  <c r="A13" i="8"/>
  <c r="I12" i="8"/>
  <c r="A12" i="8"/>
  <c r="E38" i="7"/>
  <c r="C38" i="7"/>
  <c r="D38" i="7" s="1"/>
  <c r="C37" i="7"/>
  <c r="K36" i="7"/>
  <c r="E36" i="7"/>
  <c r="F10" i="1" s="1"/>
  <c r="D36" i="7"/>
  <c r="C36" i="7"/>
  <c r="C39" i="7" s="1"/>
  <c r="K35" i="7"/>
  <c r="H32" i="7"/>
  <c r="G32" i="7"/>
  <c r="I10" i="1" s="1"/>
  <c r="I31" i="7"/>
  <c r="J31" i="7" s="1"/>
  <c r="A31" i="7"/>
  <c r="J30" i="7"/>
  <c r="I30" i="7"/>
  <c r="A30" i="7"/>
  <c r="I29" i="7"/>
  <c r="J29" i="7" s="1"/>
  <c r="A29" i="7"/>
  <c r="I28" i="7"/>
  <c r="J28" i="7" s="1"/>
  <c r="A28" i="7"/>
  <c r="J27" i="7"/>
  <c r="I27" i="7"/>
  <c r="A27" i="7"/>
  <c r="I26" i="7"/>
  <c r="J26" i="7" s="1"/>
  <c r="A26" i="7"/>
  <c r="J25" i="7"/>
  <c r="I25" i="7"/>
  <c r="A25" i="7"/>
  <c r="I24" i="7"/>
  <c r="J24" i="7" s="1"/>
  <c r="A24" i="7"/>
  <c r="I23" i="7"/>
  <c r="J23" i="7" s="1"/>
  <c r="A23" i="7"/>
  <c r="J22" i="7"/>
  <c r="I22" i="7"/>
  <c r="A22" i="7"/>
  <c r="I21" i="7"/>
  <c r="J21" i="7" s="1"/>
  <c r="A21" i="7"/>
  <c r="J20" i="7"/>
  <c r="I20" i="7"/>
  <c r="A20" i="7"/>
  <c r="I19" i="7"/>
  <c r="J19" i="7" s="1"/>
  <c r="A19" i="7"/>
  <c r="I18" i="7"/>
  <c r="J18" i="7" s="1"/>
  <c r="A18" i="7"/>
  <c r="J17" i="7"/>
  <c r="I17" i="7"/>
  <c r="A17" i="7"/>
  <c r="I16" i="7"/>
  <c r="J16" i="7" s="1"/>
  <c r="A16" i="7"/>
  <c r="J15" i="7"/>
  <c r="I15" i="7"/>
  <c r="A15" i="7"/>
  <c r="I14" i="7"/>
  <c r="J14" i="7" s="1"/>
  <c r="A14" i="7"/>
  <c r="I13" i="7"/>
  <c r="I32" i="7" s="1"/>
  <c r="A13" i="7"/>
  <c r="J12" i="7"/>
  <c r="I12" i="7"/>
  <c r="A12" i="7"/>
  <c r="E38" i="6"/>
  <c r="C38" i="6"/>
  <c r="C39" i="6" s="1"/>
  <c r="C37" i="6"/>
  <c r="C36" i="6"/>
  <c r="H32" i="6"/>
  <c r="G32" i="6"/>
  <c r="K35" i="6" s="1"/>
  <c r="I31" i="6"/>
  <c r="J31" i="6" s="1"/>
  <c r="A31" i="6"/>
  <c r="J30" i="6"/>
  <c r="I30" i="6"/>
  <c r="A30" i="6"/>
  <c r="I29" i="6"/>
  <c r="J29" i="6" s="1"/>
  <c r="A29" i="6"/>
  <c r="J28" i="6"/>
  <c r="I28" i="6"/>
  <c r="A28" i="6"/>
  <c r="I27" i="6"/>
  <c r="J27" i="6" s="1"/>
  <c r="A27" i="6"/>
  <c r="I26" i="6"/>
  <c r="J26" i="6" s="1"/>
  <c r="A26" i="6"/>
  <c r="J25" i="6"/>
  <c r="I25" i="6"/>
  <c r="A25" i="6"/>
  <c r="I24" i="6"/>
  <c r="J24" i="6" s="1"/>
  <c r="A24" i="6"/>
  <c r="J23" i="6"/>
  <c r="I23" i="6"/>
  <c r="A23" i="6"/>
  <c r="I22" i="6"/>
  <c r="J22" i="6" s="1"/>
  <c r="A22" i="6"/>
  <c r="I21" i="6"/>
  <c r="J21" i="6" s="1"/>
  <c r="A21" i="6"/>
  <c r="J20" i="6"/>
  <c r="I20" i="6"/>
  <c r="A20" i="6"/>
  <c r="I19" i="6"/>
  <c r="J19" i="6" s="1"/>
  <c r="A19" i="6"/>
  <c r="J18" i="6"/>
  <c r="I18" i="6"/>
  <c r="A18" i="6"/>
  <c r="I17" i="6"/>
  <c r="A17" i="6"/>
  <c r="I16" i="6"/>
  <c r="J16" i="6" s="1"/>
  <c r="A16" i="6"/>
  <c r="J15" i="6"/>
  <c r="I15" i="6"/>
  <c r="A15" i="6"/>
  <c r="I14" i="6"/>
  <c r="J14" i="6" s="1"/>
  <c r="A14" i="6"/>
  <c r="J13" i="6"/>
  <c r="I13" i="6"/>
  <c r="A13" i="6"/>
  <c r="I12" i="6"/>
  <c r="A12" i="6"/>
  <c r="C39" i="5"/>
  <c r="E38" i="5"/>
  <c r="C38" i="5"/>
  <c r="D38" i="5" s="1"/>
  <c r="C37" i="5"/>
  <c r="D37" i="5" s="1"/>
  <c r="C36" i="5"/>
  <c r="H32" i="5"/>
  <c r="G32" i="5"/>
  <c r="I8" i="1" s="1"/>
  <c r="J31" i="5"/>
  <c r="I31" i="5"/>
  <c r="A31" i="5"/>
  <c r="J30" i="5"/>
  <c r="I30" i="5"/>
  <c r="A30" i="5"/>
  <c r="I29" i="5"/>
  <c r="J29" i="5" s="1"/>
  <c r="A29" i="5"/>
  <c r="I28" i="5"/>
  <c r="J28" i="5" s="1"/>
  <c r="A28" i="5"/>
  <c r="I27" i="5"/>
  <c r="J27" i="5" s="1"/>
  <c r="A27" i="5"/>
  <c r="J26" i="5"/>
  <c r="I26" i="5"/>
  <c r="A26" i="5"/>
  <c r="J25" i="5"/>
  <c r="I25" i="5"/>
  <c r="A25" i="5"/>
  <c r="I24" i="5"/>
  <c r="J24" i="5" s="1"/>
  <c r="A24" i="5"/>
  <c r="I23" i="5"/>
  <c r="J23" i="5" s="1"/>
  <c r="A23" i="5"/>
  <c r="I22" i="5"/>
  <c r="J22" i="5" s="1"/>
  <c r="A22" i="5"/>
  <c r="J21" i="5"/>
  <c r="I21" i="5"/>
  <c r="A21" i="5"/>
  <c r="J20" i="5"/>
  <c r="I20" i="5"/>
  <c r="A20" i="5"/>
  <c r="I19" i="5"/>
  <c r="J19" i="5" s="1"/>
  <c r="A19" i="5"/>
  <c r="I18" i="5"/>
  <c r="J18" i="5" s="1"/>
  <c r="A18" i="5"/>
  <c r="J17" i="5"/>
  <c r="I17" i="5"/>
  <c r="A17" i="5"/>
  <c r="J16" i="5"/>
  <c r="I16" i="5"/>
  <c r="A16" i="5"/>
  <c r="J15" i="5"/>
  <c r="I15" i="5"/>
  <c r="A15" i="5"/>
  <c r="I14" i="5"/>
  <c r="J14" i="5" s="1"/>
  <c r="A14" i="5"/>
  <c r="I13" i="5"/>
  <c r="E37" i="5" s="1"/>
  <c r="G8" i="1" s="1"/>
  <c r="A13" i="5"/>
  <c r="I12" i="5"/>
  <c r="J12" i="5" s="1"/>
  <c r="A12" i="5"/>
  <c r="E38" i="4"/>
  <c r="D38" i="4"/>
  <c r="C38" i="4"/>
  <c r="C37" i="4"/>
  <c r="K36" i="4"/>
  <c r="E36" i="4"/>
  <c r="C36" i="4"/>
  <c r="K35" i="4"/>
  <c r="H32" i="4"/>
  <c r="I7" i="1" s="1"/>
  <c r="G32" i="4"/>
  <c r="K37" i="4" s="1"/>
  <c r="I31" i="4"/>
  <c r="J31" i="4" s="1"/>
  <c r="A31" i="4"/>
  <c r="J30" i="4"/>
  <c r="I30" i="4"/>
  <c r="A30" i="4"/>
  <c r="I29" i="4"/>
  <c r="J29" i="4" s="1"/>
  <c r="A29" i="4"/>
  <c r="J28" i="4"/>
  <c r="I28" i="4"/>
  <c r="A28" i="4"/>
  <c r="I27" i="4"/>
  <c r="J27" i="4" s="1"/>
  <c r="A27" i="4"/>
  <c r="I26" i="4"/>
  <c r="J26" i="4" s="1"/>
  <c r="A26" i="4"/>
  <c r="J25" i="4"/>
  <c r="I25" i="4"/>
  <c r="A25" i="4"/>
  <c r="J24" i="4"/>
  <c r="I24" i="4"/>
  <c r="A24" i="4"/>
  <c r="J23" i="4"/>
  <c r="I23" i="4"/>
  <c r="A23" i="4"/>
  <c r="I22" i="4"/>
  <c r="J22" i="4" s="1"/>
  <c r="A22" i="4"/>
  <c r="I21" i="4"/>
  <c r="J21" i="4" s="1"/>
  <c r="A21" i="4"/>
  <c r="J20" i="4"/>
  <c r="I20" i="4"/>
  <c r="A20" i="4"/>
  <c r="I19" i="4"/>
  <c r="J19" i="4" s="1"/>
  <c r="A19" i="4"/>
  <c r="J18" i="4"/>
  <c r="I18" i="4"/>
  <c r="A18" i="4"/>
  <c r="I17" i="4"/>
  <c r="J17" i="4" s="1"/>
  <c r="A17" i="4"/>
  <c r="I16" i="4"/>
  <c r="J16" i="4" s="1"/>
  <c r="A16" i="4"/>
  <c r="J15" i="4"/>
  <c r="I15" i="4"/>
  <c r="A15" i="4"/>
  <c r="J14" i="4"/>
  <c r="I14" i="4"/>
  <c r="A14" i="4"/>
  <c r="I13" i="4"/>
  <c r="E37" i="4" s="1"/>
  <c r="G7" i="1" s="1"/>
  <c r="A13" i="4"/>
  <c r="I12" i="4"/>
  <c r="A12" i="4"/>
  <c r="E38" i="3"/>
  <c r="D38" i="3"/>
  <c r="C38" i="3"/>
  <c r="C39" i="3" s="1"/>
  <c r="K37" i="3"/>
  <c r="E37" i="3"/>
  <c r="G6" i="1" s="1"/>
  <c r="C37" i="3"/>
  <c r="D37" i="3" s="1"/>
  <c r="C36" i="3"/>
  <c r="K35" i="3"/>
  <c r="I32" i="3"/>
  <c r="H32" i="3"/>
  <c r="K36" i="3" s="1"/>
  <c r="G32" i="3"/>
  <c r="I31" i="3"/>
  <c r="J31" i="3" s="1"/>
  <c r="A31" i="3"/>
  <c r="I30" i="3"/>
  <c r="J30" i="3" s="1"/>
  <c r="A30" i="3"/>
  <c r="J29" i="3"/>
  <c r="I29" i="3"/>
  <c r="A29" i="3"/>
  <c r="I28" i="3"/>
  <c r="J28" i="3" s="1"/>
  <c r="A28" i="3"/>
  <c r="J27" i="3"/>
  <c r="I27" i="3"/>
  <c r="A27" i="3"/>
  <c r="I26" i="3"/>
  <c r="J26" i="3" s="1"/>
  <c r="A26" i="3"/>
  <c r="I25" i="3"/>
  <c r="J25" i="3" s="1"/>
  <c r="A25" i="3"/>
  <c r="J24" i="3"/>
  <c r="I24" i="3"/>
  <c r="A24" i="3"/>
  <c r="I23" i="3"/>
  <c r="J23" i="3" s="1"/>
  <c r="A23" i="3"/>
  <c r="J22" i="3"/>
  <c r="I22" i="3"/>
  <c r="A22" i="3"/>
  <c r="I21" i="3"/>
  <c r="J21" i="3" s="1"/>
  <c r="A21" i="3"/>
  <c r="I20" i="3"/>
  <c r="J20" i="3" s="1"/>
  <c r="A20" i="3"/>
  <c r="J19" i="3"/>
  <c r="I19" i="3"/>
  <c r="A19" i="3"/>
  <c r="I18" i="3"/>
  <c r="J18" i="3" s="1"/>
  <c r="A18" i="3"/>
  <c r="J17" i="3"/>
  <c r="I17" i="3"/>
  <c r="A17" i="3"/>
  <c r="I16" i="3"/>
  <c r="A16" i="3"/>
  <c r="I15" i="3"/>
  <c r="J15" i="3" s="1"/>
  <c r="A15" i="3"/>
  <c r="J14" i="3"/>
  <c r="I14" i="3"/>
  <c r="A14" i="3"/>
  <c r="I13" i="3"/>
  <c r="J13" i="3" s="1"/>
  <c r="A13" i="3"/>
  <c r="J12" i="3"/>
  <c r="I12" i="3"/>
  <c r="A12" i="3"/>
  <c r="E39" i="2"/>
  <c r="E38" i="2"/>
  <c r="D38" i="2"/>
  <c r="C38" i="2"/>
  <c r="C37" i="2"/>
  <c r="K36" i="2"/>
  <c r="C36" i="2"/>
  <c r="H32" i="2"/>
  <c r="D5" i="1" s="1"/>
  <c r="G32" i="2"/>
  <c r="I31" i="2"/>
  <c r="J31" i="2" s="1"/>
  <c r="A31" i="2"/>
  <c r="J30" i="2"/>
  <c r="I30" i="2"/>
  <c r="A30" i="2"/>
  <c r="I29" i="2"/>
  <c r="J29" i="2" s="1"/>
  <c r="A29" i="2"/>
  <c r="I28" i="2"/>
  <c r="J28" i="2" s="1"/>
  <c r="A28" i="2"/>
  <c r="J27" i="2"/>
  <c r="I27" i="2"/>
  <c r="A27" i="2"/>
  <c r="I26" i="2"/>
  <c r="J26" i="2" s="1"/>
  <c r="A26" i="2"/>
  <c r="J25" i="2"/>
  <c r="I25" i="2"/>
  <c r="A25" i="2"/>
  <c r="J24" i="2"/>
  <c r="I24" i="2"/>
  <c r="A24" i="2"/>
  <c r="I23" i="2"/>
  <c r="J23" i="2" s="1"/>
  <c r="A23" i="2"/>
  <c r="J22" i="2"/>
  <c r="I22" i="2"/>
  <c r="A22" i="2"/>
  <c r="I21" i="2"/>
  <c r="J21" i="2" s="1"/>
  <c r="A21" i="2"/>
  <c r="J20" i="2"/>
  <c r="I20" i="2"/>
  <c r="A20" i="2"/>
  <c r="J19" i="2"/>
  <c r="I19" i="2"/>
  <c r="I32" i="2" s="1"/>
  <c r="A19" i="2"/>
  <c r="I18" i="2"/>
  <c r="J18" i="2" s="1"/>
  <c r="A18" i="2"/>
  <c r="J17" i="2"/>
  <c r="I17" i="2"/>
  <c r="A17" i="2"/>
  <c r="I16" i="2"/>
  <c r="J16" i="2" s="1"/>
  <c r="A16" i="2"/>
  <c r="J15" i="2"/>
  <c r="I15" i="2"/>
  <c r="A15" i="2"/>
  <c r="J14" i="2"/>
  <c r="I14" i="2"/>
  <c r="A14" i="2"/>
  <c r="I13" i="2"/>
  <c r="E37" i="2" s="1"/>
  <c r="A13" i="2"/>
  <c r="J12" i="2"/>
  <c r="I12" i="2"/>
  <c r="E36" i="2" s="1"/>
  <c r="A12" i="2"/>
  <c r="K11" i="2"/>
  <c r="K12" i="2" s="1"/>
  <c r="K13" i="2" s="1"/>
  <c r="K14" i="2" s="1"/>
  <c r="K15" i="2" s="1"/>
  <c r="K16" i="2" s="1"/>
  <c r="K17" i="2" s="1"/>
  <c r="K18" i="2" s="1"/>
  <c r="K19" i="2" s="1"/>
  <c r="K20" i="2" s="1"/>
  <c r="K21" i="2" s="1"/>
  <c r="K22" i="2" s="1"/>
  <c r="K23" i="2" s="1"/>
  <c r="K24" i="2" s="1"/>
  <c r="K25" i="2" s="1"/>
  <c r="K26" i="2" s="1"/>
  <c r="K27" i="2" s="1"/>
  <c r="K28" i="2" s="1"/>
  <c r="K29" i="2" s="1"/>
  <c r="K30" i="2" s="1"/>
  <c r="K31" i="2" s="1"/>
  <c r="K32" i="2" s="1"/>
  <c r="G23" i="1"/>
  <c r="I16" i="1"/>
  <c r="D16" i="1"/>
  <c r="C16" i="1"/>
  <c r="I14" i="1"/>
  <c r="F14" i="1"/>
  <c r="D14" i="1"/>
  <c r="I13" i="1"/>
  <c r="D13" i="1"/>
  <c r="C13" i="1"/>
  <c r="D12" i="1"/>
  <c r="C12" i="1"/>
  <c r="I11" i="1"/>
  <c r="D10" i="1"/>
  <c r="C9" i="1"/>
  <c r="C8" i="1"/>
  <c r="D7" i="1"/>
  <c r="C7" i="1"/>
  <c r="I6" i="1"/>
  <c r="D6" i="1"/>
  <c r="C6" i="1"/>
  <c r="G5" i="1"/>
  <c r="F5" i="1"/>
  <c r="J6" i="2" l="1"/>
  <c r="J5" i="1"/>
  <c r="K39" i="2"/>
  <c r="I32" i="5"/>
  <c r="E36" i="3"/>
  <c r="J16" i="3"/>
  <c r="I32" i="13"/>
  <c r="K36" i="6"/>
  <c r="K37" i="6"/>
  <c r="E36" i="5"/>
  <c r="E39" i="11"/>
  <c r="D37" i="7"/>
  <c r="D39" i="7" s="1"/>
  <c r="E10" i="1" s="1"/>
  <c r="K38" i="2"/>
  <c r="H5" i="1"/>
  <c r="E39" i="12"/>
  <c r="K37" i="2"/>
  <c r="I5" i="1"/>
  <c r="C5" i="1"/>
  <c r="K35" i="2"/>
  <c r="J32" i="7"/>
  <c r="E37" i="12"/>
  <c r="C39" i="13"/>
  <c r="D36" i="13"/>
  <c r="D11" i="1"/>
  <c r="K36" i="8"/>
  <c r="D36" i="10"/>
  <c r="D9" i="1"/>
  <c r="C39" i="4"/>
  <c r="D36" i="4"/>
  <c r="E39" i="9"/>
  <c r="J17" i="6"/>
  <c r="E37" i="6"/>
  <c r="K35" i="9"/>
  <c r="I12" i="1"/>
  <c r="E39" i="4"/>
  <c r="F7" i="1"/>
  <c r="E37" i="8"/>
  <c r="G11" i="1" s="1"/>
  <c r="C14" i="1"/>
  <c r="K37" i="11"/>
  <c r="K35" i="11"/>
  <c r="E36" i="6"/>
  <c r="I32" i="6"/>
  <c r="J12" i="6"/>
  <c r="E37" i="13"/>
  <c r="G16" i="1" s="1"/>
  <c r="D37" i="8"/>
  <c r="I32" i="10"/>
  <c r="C39" i="2"/>
  <c r="D37" i="4"/>
  <c r="D36" i="11"/>
  <c r="D39" i="11" s="1"/>
  <c r="E14" i="1" s="1"/>
  <c r="C39" i="11"/>
  <c r="K37" i="8"/>
  <c r="C11" i="1"/>
  <c r="K35" i="8"/>
  <c r="D38" i="6"/>
  <c r="D36" i="12"/>
  <c r="E36" i="8"/>
  <c r="I32" i="8"/>
  <c r="J12" i="8"/>
  <c r="J32" i="8" s="1"/>
  <c r="I32" i="4"/>
  <c r="F15" i="1"/>
  <c r="E37" i="10"/>
  <c r="G13" i="1" s="1"/>
  <c r="D37" i="11"/>
  <c r="E39" i="7"/>
  <c r="J32" i="3"/>
  <c r="I9" i="1"/>
  <c r="D37" i="2"/>
  <c r="J13" i="4"/>
  <c r="D8" i="1"/>
  <c r="D17" i="1" s="1"/>
  <c r="G21" i="1" s="1"/>
  <c r="K36" i="5"/>
  <c r="J32" i="13"/>
  <c r="K36" i="12"/>
  <c r="J13" i="7"/>
  <c r="E37" i="9"/>
  <c r="C15" i="1"/>
  <c r="K35" i="5"/>
  <c r="I32" i="11"/>
  <c r="D36" i="2"/>
  <c r="J13" i="5"/>
  <c r="J32" i="5" s="1"/>
  <c r="E37" i="7"/>
  <c r="G10" i="1" s="1"/>
  <c r="C39" i="9"/>
  <c r="J12" i="11"/>
  <c r="J32" i="11" s="1"/>
  <c r="J17" i="11"/>
  <c r="C10" i="1"/>
  <c r="J13" i="2"/>
  <c r="J32" i="2" s="1"/>
  <c r="K37" i="7"/>
  <c r="C39" i="12"/>
  <c r="J12" i="12"/>
  <c r="J32" i="12" s="1"/>
  <c r="I32" i="12"/>
  <c r="J12" i="9"/>
  <c r="J32" i="9" s="1"/>
  <c r="I32" i="9"/>
  <c r="I15" i="1"/>
  <c r="F13" i="1"/>
  <c r="K37" i="5"/>
  <c r="J12" i="4"/>
  <c r="F16" i="1"/>
  <c r="J12" i="10"/>
  <c r="J32" i="10" s="1"/>
  <c r="H15" i="1" l="1"/>
  <c r="K38" i="12"/>
  <c r="D37" i="6"/>
  <c r="G9" i="1"/>
  <c r="K38" i="11"/>
  <c r="H14" i="1"/>
  <c r="H10" i="1"/>
  <c r="K38" i="7"/>
  <c r="J32" i="6"/>
  <c r="D37" i="10"/>
  <c r="H12" i="1"/>
  <c r="K38" i="9"/>
  <c r="E39" i="13"/>
  <c r="D39" i="10"/>
  <c r="E13" i="1" s="1"/>
  <c r="D37" i="13"/>
  <c r="D39" i="13" s="1"/>
  <c r="E16" i="1" s="1"/>
  <c r="F8" i="1"/>
  <c r="D36" i="5"/>
  <c r="D39" i="5" s="1"/>
  <c r="E8" i="1" s="1"/>
  <c r="E39" i="5"/>
  <c r="F11" i="1"/>
  <c r="E39" i="8"/>
  <c r="D36" i="8"/>
  <c r="D39" i="8" s="1"/>
  <c r="E11" i="1" s="1"/>
  <c r="D36" i="6"/>
  <c r="D39" i="6" s="1"/>
  <c r="E9" i="1" s="1"/>
  <c r="E39" i="6"/>
  <c r="F9" i="1"/>
  <c r="D37" i="12"/>
  <c r="D39" i="12" s="1"/>
  <c r="E15" i="1" s="1"/>
  <c r="G15" i="1"/>
  <c r="J32" i="4"/>
  <c r="D39" i="4"/>
  <c r="E7" i="1" s="1"/>
  <c r="E39" i="10"/>
  <c r="F6" i="1"/>
  <c r="D36" i="3"/>
  <c r="D39" i="3" s="1"/>
  <c r="E6" i="1" s="1"/>
  <c r="E39" i="3"/>
  <c r="G12" i="1"/>
  <c r="D37" i="9"/>
  <c r="D39" i="9" s="1"/>
  <c r="E12" i="1" s="1"/>
  <c r="K38" i="4"/>
  <c r="H7" i="1"/>
  <c r="C17" i="1"/>
  <c r="G20" i="1" s="1"/>
  <c r="J7" i="2"/>
  <c r="J8" i="2" s="1"/>
  <c r="J5" i="3"/>
  <c r="K11" i="3" s="1"/>
  <c r="K12" i="3" s="1"/>
  <c r="K13" i="3" s="1"/>
  <c r="K14" i="3" s="1"/>
  <c r="K15" i="3" s="1"/>
  <c r="K16" i="3" s="1"/>
  <c r="K17" i="3" s="1"/>
  <c r="K18" i="3" s="1"/>
  <c r="K19" i="3" s="1"/>
  <c r="K20" i="3" s="1"/>
  <c r="K21" i="3" s="1"/>
  <c r="K22" i="3" s="1"/>
  <c r="K23" i="3" s="1"/>
  <c r="K24" i="3" s="1"/>
  <c r="K25" i="3" s="1"/>
  <c r="K26" i="3" s="1"/>
  <c r="K27" i="3" s="1"/>
  <c r="K28" i="3" s="1"/>
  <c r="K29" i="3" s="1"/>
  <c r="K30" i="3" s="1"/>
  <c r="K31" i="3" s="1"/>
  <c r="K32" i="3" s="1"/>
  <c r="D39" i="2"/>
  <c r="E5" i="1" s="1"/>
  <c r="I17" i="1"/>
  <c r="K38" i="5" l="1"/>
  <c r="H8" i="1"/>
  <c r="H13" i="1"/>
  <c r="K38" i="10"/>
  <c r="K38" i="13"/>
  <c r="H16" i="1"/>
  <c r="K38" i="6"/>
  <c r="H9" i="1"/>
  <c r="G17" i="1"/>
  <c r="K38" i="3"/>
  <c r="H6" i="1"/>
  <c r="E17" i="1"/>
  <c r="F17" i="1"/>
  <c r="K39" i="3"/>
  <c r="J6" i="1"/>
  <c r="J6" i="3"/>
  <c r="K38" i="8"/>
  <c r="H11" i="1"/>
  <c r="H17" i="1" l="1"/>
  <c r="G22" i="1" s="1"/>
  <c r="J5" i="4"/>
  <c r="K11" i="4" s="1"/>
  <c r="K12" i="4" s="1"/>
  <c r="K13" i="4" s="1"/>
  <c r="K14" i="4" s="1"/>
  <c r="K15" i="4" s="1"/>
  <c r="K16" i="4" s="1"/>
  <c r="K17" i="4" s="1"/>
  <c r="K18" i="4" s="1"/>
  <c r="K19" i="4" s="1"/>
  <c r="K20" i="4" s="1"/>
  <c r="K21" i="4" s="1"/>
  <c r="K22" i="4" s="1"/>
  <c r="K23" i="4" s="1"/>
  <c r="K24" i="4" s="1"/>
  <c r="K25" i="4" s="1"/>
  <c r="K26" i="4" s="1"/>
  <c r="K27" i="4" s="1"/>
  <c r="K28" i="4" s="1"/>
  <c r="K29" i="4" s="1"/>
  <c r="K30" i="4" s="1"/>
  <c r="K31" i="4" s="1"/>
  <c r="K32" i="4" s="1"/>
  <c r="J7" i="3"/>
  <c r="J8" i="3" s="1"/>
  <c r="K39" i="4" l="1"/>
  <c r="J6" i="4"/>
  <c r="J7" i="1"/>
  <c r="J7" i="4" l="1"/>
  <c r="J8" i="4" s="1"/>
  <c r="J5" i="5"/>
  <c r="K11" i="5" s="1"/>
  <c r="K12" i="5" s="1"/>
  <c r="K13" i="5" s="1"/>
  <c r="K14" i="5" s="1"/>
  <c r="K15" i="5" s="1"/>
  <c r="K16" i="5" s="1"/>
  <c r="K17" i="5" s="1"/>
  <c r="K18" i="5" s="1"/>
  <c r="K19" i="5" s="1"/>
  <c r="K20" i="5" s="1"/>
  <c r="K21" i="5" s="1"/>
  <c r="K22" i="5" s="1"/>
  <c r="K23" i="5" s="1"/>
  <c r="K24" i="5" s="1"/>
  <c r="K25" i="5" s="1"/>
  <c r="K26" i="5" s="1"/>
  <c r="K27" i="5" s="1"/>
  <c r="K28" i="5" s="1"/>
  <c r="K29" i="5" s="1"/>
  <c r="K30" i="5" s="1"/>
  <c r="K31" i="5" s="1"/>
  <c r="K32" i="5" s="1"/>
  <c r="J8" i="1" l="1"/>
  <c r="J6" i="5"/>
  <c r="K39" i="5"/>
  <c r="J7" i="5" l="1"/>
  <c r="J8" i="5" s="1"/>
  <c r="J5" i="6"/>
  <c r="K11" i="6" s="1"/>
  <c r="K12" i="6" s="1"/>
  <c r="K13" i="6" s="1"/>
  <c r="K14" i="6" s="1"/>
  <c r="K15" i="6" s="1"/>
  <c r="K16" i="6" s="1"/>
  <c r="K17" i="6" s="1"/>
  <c r="K18" i="6" s="1"/>
  <c r="K19" i="6" s="1"/>
  <c r="K20" i="6" s="1"/>
  <c r="K21" i="6" s="1"/>
  <c r="K22" i="6" s="1"/>
  <c r="K23" i="6" s="1"/>
  <c r="K24" i="6" s="1"/>
  <c r="K25" i="6" s="1"/>
  <c r="K26" i="6" s="1"/>
  <c r="K27" i="6" s="1"/>
  <c r="K28" i="6" s="1"/>
  <c r="K29" i="6" s="1"/>
  <c r="K30" i="6" s="1"/>
  <c r="K31" i="6" s="1"/>
  <c r="K32" i="6" s="1"/>
  <c r="J6" i="6" l="1"/>
  <c r="J9" i="1"/>
  <c r="K39" i="6"/>
  <c r="J5" i="7" l="1"/>
  <c r="K11" i="7" s="1"/>
  <c r="K12" i="7" s="1"/>
  <c r="K13" i="7" s="1"/>
  <c r="K14" i="7" s="1"/>
  <c r="K15" i="7" s="1"/>
  <c r="K16" i="7" s="1"/>
  <c r="K17" i="7" s="1"/>
  <c r="K18" i="7" s="1"/>
  <c r="K19" i="7" s="1"/>
  <c r="K20" i="7" s="1"/>
  <c r="K21" i="7" s="1"/>
  <c r="K22" i="7" s="1"/>
  <c r="K23" i="7" s="1"/>
  <c r="K24" i="7" s="1"/>
  <c r="K25" i="7" s="1"/>
  <c r="K26" i="7" s="1"/>
  <c r="K27" i="7" s="1"/>
  <c r="K28" i="7" s="1"/>
  <c r="K29" i="7" s="1"/>
  <c r="K30" i="7" s="1"/>
  <c r="K31" i="7" s="1"/>
  <c r="K32" i="7" s="1"/>
  <c r="J7" i="6"/>
  <c r="J8" i="6" s="1"/>
  <c r="J6" i="7" l="1"/>
  <c r="K39" i="7"/>
  <c r="J10" i="1"/>
  <c r="J5" i="8" l="1"/>
  <c r="K11" i="8" s="1"/>
  <c r="K12" i="8" s="1"/>
  <c r="K13" i="8" s="1"/>
  <c r="K14" i="8" s="1"/>
  <c r="K15" i="8" s="1"/>
  <c r="K16" i="8" s="1"/>
  <c r="K17" i="8" s="1"/>
  <c r="K18" i="8" s="1"/>
  <c r="K19" i="8" s="1"/>
  <c r="K20" i="8" s="1"/>
  <c r="K21" i="8" s="1"/>
  <c r="K22" i="8" s="1"/>
  <c r="K23" i="8" s="1"/>
  <c r="K24" i="8" s="1"/>
  <c r="K25" i="8" s="1"/>
  <c r="K26" i="8" s="1"/>
  <c r="K27" i="8" s="1"/>
  <c r="K28" i="8" s="1"/>
  <c r="K29" i="8" s="1"/>
  <c r="K30" i="8" s="1"/>
  <c r="K31" i="8" s="1"/>
  <c r="K32" i="8" s="1"/>
  <c r="J7" i="7"/>
  <c r="J8" i="7" s="1"/>
  <c r="J6" i="8" l="1"/>
  <c r="J11" i="1"/>
  <c r="K39" i="8"/>
  <c r="J5" i="9" l="1"/>
  <c r="K11" i="9" s="1"/>
  <c r="K12" i="9" s="1"/>
  <c r="K13" i="9" s="1"/>
  <c r="K14" i="9" s="1"/>
  <c r="K15" i="9" s="1"/>
  <c r="K16" i="9" s="1"/>
  <c r="K17" i="9" s="1"/>
  <c r="K18" i="9" s="1"/>
  <c r="K19" i="9" s="1"/>
  <c r="K20" i="9" s="1"/>
  <c r="K21" i="9" s="1"/>
  <c r="K22" i="9" s="1"/>
  <c r="K23" i="9" s="1"/>
  <c r="K24" i="9" s="1"/>
  <c r="K25" i="9" s="1"/>
  <c r="K26" i="9" s="1"/>
  <c r="K27" i="9" s="1"/>
  <c r="K28" i="9" s="1"/>
  <c r="K29" i="9" s="1"/>
  <c r="K30" i="9" s="1"/>
  <c r="K31" i="9" s="1"/>
  <c r="K32" i="9" s="1"/>
  <c r="J7" i="8"/>
  <c r="J8" i="8" s="1"/>
  <c r="K39" i="9" l="1"/>
  <c r="J6" i="9"/>
  <c r="J12" i="1"/>
  <c r="J5" i="10" l="1"/>
  <c r="K11" i="10" s="1"/>
  <c r="K12" i="10" s="1"/>
  <c r="K13" i="10" s="1"/>
  <c r="K14" i="10" s="1"/>
  <c r="K15" i="10" s="1"/>
  <c r="K16" i="10" s="1"/>
  <c r="K17" i="10" s="1"/>
  <c r="K18" i="10" s="1"/>
  <c r="K19" i="10" s="1"/>
  <c r="K20" i="10" s="1"/>
  <c r="K21" i="10" s="1"/>
  <c r="K22" i="10" s="1"/>
  <c r="K23" i="10" s="1"/>
  <c r="K24" i="10" s="1"/>
  <c r="K25" i="10" s="1"/>
  <c r="K26" i="10" s="1"/>
  <c r="K27" i="10" s="1"/>
  <c r="K28" i="10" s="1"/>
  <c r="K29" i="10" s="1"/>
  <c r="K30" i="10" s="1"/>
  <c r="K31" i="10" s="1"/>
  <c r="K32" i="10" s="1"/>
  <c r="J7" i="9"/>
  <c r="J8" i="9" s="1"/>
  <c r="J13" i="1" l="1"/>
  <c r="K39" i="10"/>
  <c r="J6" i="10"/>
  <c r="J5" i="11" l="1"/>
  <c r="K11" i="11" s="1"/>
  <c r="K12" i="11" s="1"/>
  <c r="K13" i="11" s="1"/>
  <c r="K14" i="11" s="1"/>
  <c r="K15" i="11" s="1"/>
  <c r="K16" i="11" s="1"/>
  <c r="K17" i="11" s="1"/>
  <c r="K18" i="11" s="1"/>
  <c r="K19" i="11" s="1"/>
  <c r="K20" i="11" s="1"/>
  <c r="K21" i="11" s="1"/>
  <c r="K22" i="11" s="1"/>
  <c r="K23" i="11" s="1"/>
  <c r="K24" i="11" s="1"/>
  <c r="K25" i="11" s="1"/>
  <c r="K26" i="11" s="1"/>
  <c r="K27" i="11" s="1"/>
  <c r="K28" i="11" s="1"/>
  <c r="K29" i="11" s="1"/>
  <c r="K30" i="11" s="1"/>
  <c r="K31" i="11" s="1"/>
  <c r="K32" i="11" s="1"/>
  <c r="J7" i="10"/>
  <c r="J8" i="10" s="1"/>
  <c r="J14" i="1" l="1"/>
  <c r="K39" i="11"/>
  <c r="J6" i="11"/>
  <c r="J5" i="12" l="1"/>
  <c r="K11" i="12" s="1"/>
  <c r="K12" i="12" s="1"/>
  <c r="K13" i="12" s="1"/>
  <c r="K14" i="12" s="1"/>
  <c r="K15" i="12" s="1"/>
  <c r="K16" i="12" s="1"/>
  <c r="K17" i="12" s="1"/>
  <c r="K18" i="12" s="1"/>
  <c r="K19" i="12" s="1"/>
  <c r="K20" i="12" s="1"/>
  <c r="K21" i="12" s="1"/>
  <c r="K22" i="12" s="1"/>
  <c r="K23" i="12" s="1"/>
  <c r="K24" i="12" s="1"/>
  <c r="K25" i="12" s="1"/>
  <c r="K26" i="12" s="1"/>
  <c r="K27" i="12" s="1"/>
  <c r="K28" i="12" s="1"/>
  <c r="K29" i="12" s="1"/>
  <c r="K30" i="12" s="1"/>
  <c r="K31" i="12" s="1"/>
  <c r="K32" i="12" s="1"/>
  <c r="J7" i="11"/>
  <c r="J8" i="11" s="1"/>
  <c r="J15" i="1" l="1"/>
  <c r="K39" i="12"/>
  <c r="J6" i="12"/>
  <c r="J5" i="13" l="1"/>
  <c r="K11" i="13" s="1"/>
  <c r="K12" i="13" s="1"/>
  <c r="K13" i="13" s="1"/>
  <c r="K14" i="13" s="1"/>
  <c r="K15" i="13" s="1"/>
  <c r="K16" i="13" s="1"/>
  <c r="K17" i="13" s="1"/>
  <c r="K18" i="13" s="1"/>
  <c r="K19" i="13" s="1"/>
  <c r="K20" i="13" s="1"/>
  <c r="K21" i="13" s="1"/>
  <c r="K22" i="13" s="1"/>
  <c r="K23" i="13" s="1"/>
  <c r="K24" i="13" s="1"/>
  <c r="K25" i="13" s="1"/>
  <c r="K26" i="13" s="1"/>
  <c r="K27" i="13" s="1"/>
  <c r="K28" i="13" s="1"/>
  <c r="K29" i="13" s="1"/>
  <c r="K30" i="13" s="1"/>
  <c r="K31" i="13" s="1"/>
  <c r="K32" i="13" s="1"/>
  <c r="J7" i="12"/>
  <c r="J8" i="12" s="1"/>
  <c r="K39" i="13" l="1"/>
  <c r="G25" i="1"/>
  <c r="G24" i="1"/>
  <c r="J6" i="13"/>
  <c r="J7" i="13" s="1"/>
  <c r="J8" i="13" s="1"/>
  <c r="J16" i="1"/>
  <c r="J1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J5" authorId="0" shapeId="0" xr:uid="{00000000-0006-0000-0100-000001000000}">
      <text>
        <r>
          <rPr>
            <sz val="10"/>
            <rFont val="Arial"/>
            <family val="2"/>
          </rPr>
          <t>Januar: Eingabe. Folgemonate: automatisch = Endbestand des Vormonats.</t>
        </r>
      </text>
    </comment>
    <comment ref="J7" authorId="0" shapeId="0" xr:uid="{00000000-0006-0000-0100-000002000000}">
      <text>
        <r>
          <rPr>
            <sz val="10"/>
            <rFont val="Arial"/>
            <family val="2"/>
          </rPr>
          <t>Eingabe: tatsächlich gezählter Kassenbestand (Kassensturz).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J5" authorId="0" shapeId="0" xr:uid="{00000000-0006-0000-0A00-000001000000}">
      <text>
        <r>
          <rPr>
            <sz val="10"/>
            <rFont val="Arial"/>
            <family val="2"/>
          </rPr>
          <t>Januar: Eingabe. Folgemonate: automatisch = Endbestand des Vormonats.</t>
        </r>
      </text>
    </comment>
    <comment ref="J7" authorId="0" shapeId="0" xr:uid="{00000000-0006-0000-0A00-000002000000}">
      <text>
        <r>
          <rPr>
            <sz val="10"/>
            <rFont val="Arial"/>
            <family val="2"/>
          </rPr>
          <t>Eingabe: tatsächlich gezählter Kassenbestand (Kassensturz).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J5" authorId="0" shapeId="0" xr:uid="{00000000-0006-0000-0B00-000001000000}">
      <text>
        <r>
          <rPr>
            <sz val="10"/>
            <rFont val="Arial"/>
            <family val="2"/>
          </rPr>
          <t>Januar: Eingabe. Folgemonate: automatisch = Endbestand des Vormonats.</t>
        </r>
      </text>
    </comment>
    <comment ref="J7" authorId="0" shapeId="0" xr:uid="{00000000-0006-0000-0B00-000002000000}">
      <text>
        <r>
          <rPr>
            <sz val="10"/>
            <rFont val="Arial"/>
            <family val="2"/>
          </rPr>
          <t>Eingabe: tatsächlich gezählter Kassenbestand (Kassensturz).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J5" authorId="0" shapeId="0" xr:uid="{00000000-0006-0000-0C00-000001000000}">
      <text>
        <r>
          <rPr>
            <sz val="10"/>
            <rFont val="Arial"/>
            <family val="2"/>
          </rPr>
          <t>Januar: Eingabe. Folgemonate: automatisch = Endbestand des Vormonats.</t>
        </r>
      </text>
    </comment>
    <comment ref="J7" authorId="0" shapeId="0" xr:uid="{00000000-0006-0000-0C00-000002000000}">
      <text>
        <r>
          <rPr>
            <sz val="10"/>
            <rFont val="Arial"/>
            <family val="2"/>
          </rPr>
          <t>Eingabe: tatsächlich gezählter Kassenbestand (Kassensturz).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J5" authorId="0" shapeId="0" xr:uid="{00000000-0006-0000-0200-000001000000}">
      <text>
        <r>
          <rPr>
            <sz val="10"/>
            <rFont val="Arial"/>
            <family val="2"/>
          </rPr>
          <t>Januar: Eingabe. Folgemonate: automatisch = Endbestand des Vormonats.</t>
        </r>
      </text>
    </comment>
    <comment ref="J7" authorId="0" shapeId="0" xr:uid="{00000000-0006-0000-0200-000002000000}">
      <text>
        <r>
          <rPr>
            <sz val="10"/>
            <rFont val="Arial"/>
            <family val="2"/>
          </rPr>
          <t>Eingabe: tatsächlich gezählter Kassenbestand (Kassensturz).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J5" authorId="0" shapeId="0" xr:uid="{00000000-0006-0000-0300-000001000000}">
      <text>
        <r>
          <rPr>
            <sz val="10"/>
            <rFont val="Arial"/>
            <family val="2"/>
          </rPr>
          <t>Januar: Eingabe. Folgemonate: automatisch = Endbestand des Vormonats.</t>
        </r>
      </text>
    </comment>
    <comment ref="J7" authorId="0" shapeId="0" xr:uid="{00000000-0006-0000-0300-000002000000}">
      <text>
        <r>
          <rPr>
            <sz val="10"/>
            <rFont val="Arial"/>
            <family val="2"/>
          </rPr>
          <t>Eingabe: tatsächlich gezählter Kassenbestand (Kassensturz).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J5" authorId="0" shapeId="0" xr:uid="{00000000-0006-0000-0400-000001000000}">
      <text>
        <r>
          <rPr>
            <sz val="10"/>
            <rFont val="Arial"/>
            <family val="2"/>
          </rPr>
          <t>Januar: Eingabe. Folgemonate: automatisch = Endbestand des Vormonats.</t>
        </r>
      </text>
    </comment>
    <comment ref="J7" authorId="0" shapeId="0" xr:uid="{00000000-0006-0000-0400-000002000000}">
      <text>
        <r>
          <rPr>
            <sz val="10"/>
            <rFont val="Arial"/>
            <family val="2"/>
          </rPr>
          <t>Eingabe: tatsächlich gezählter Kassenbestand (Kassensturz).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J5" authorId="0" shapeId="0" xr:uid="{00000000-0006-0000-0500-000001000000}">
      <text>
        <r>
          <rPr>
            <sz val="10"/>
            <rFont val="Arial"/>
            <family val="2"/>
          </rPr>
          <t>Januar: Eingabe. Folgemonate: automatisch = Endbestand des Vormonats.</t>
        </r>
      </text>
    </comment>
    <comment ref="J7" authorId="0" shapeId="0" xr:uid="{00000000-0006-0000-0500-000002000000}">
      <text>
        <r>
          <rPr>
            <sz val="10"/>
            <rFont val="Arial"/>
            <family val="2"/>
          </rPr>
          <t>Eingabe: tatsächlich gezählter Kassenbestand (Kassensturz).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J5" authorId="0" shapeId="0" xr:uid="{00000000-0006-0000-0600-000001000000}">
      <text>
        <r>
          <rPr>
            <sz val="10"/>
            <rFont val="Arial"/>
            <family val="2"/>
          </rPr>
          <t>Januar: Eingabe. Folgemonate: automatisch = Endbestand des Vormonats.</t>
        </r>
      </text>
    </comment>
    <comment ref="J7" authorId="0" shapeId="0" xr:uid="{00000000-0006-0000-0600-000002000000}">
      <text>
        <r>
          <rPr>
            <sz val="10"/>
            <rFont val="Arial"/>
            <family val="2"/>
          </rPr>
          <t>Eingabe: tatsächlich gezählter Kassenbestand (Kassensturz).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J5" authorId="0" shapeId="0" xr:uid="{00000000-0006-0000-0700-000001000000}">
      <text>
        <r>
          <rPr>
            <sz val="10"/>
            <rFont val="Arial"/>
            <family val="2"/>
          </rPr>
          <t>Januar: Eingabe. Folgemonate: automatisch = Endbestand des Vormonats.</t>
        </r>
      </text>
    </comment>
    <comment ref="J7" authorId="0" shapeId="0" xr:uid="{00000000-0006-0000-0700-000002000000}">
      <text>
        <r>
          <rPr>
            <sz val="10"/>
            <rFont val="Arial"/>
            <family val="2"/>
          </rPr>
          <t>Eingabe: tatsächlich gezählter Kassenbestand (Kassensturz).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J5" authorId="0" shapeId="0" xr:uid="{00000000-0006-0000-0800-000001000000}">
      <text>
        <r>
          <rPr>
            <sz val="10"/>
            <rFont val="Arial"/>
            <family val="2"/>
          </rPr>
          <t>Januar: Eingabe. Folgemonate: automatisch = Endbestand des Vormonats.</t>
        </r>
      </text>
    </comment>
    <comment ref="J7" authorId="0" shapeId="0" xr:uid="{00000000-0006-0000-0800-000002000000}">
      <text>
        <r>
          <rPr>
            <sz val="10"/>
            <rFont val="Arial"/>
            <family val="2"/>
          </rPr>
          <t>Eingabe: tatsächlich gezählter Kassenbestand (Kassensturz).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J5" authorId="0" shapeId="0" xr:uid="{00000000-0006-0000-0900-000001000000}">
      <text>
        <r>
          <rPr>
            <sz val="10"/>
            <rFont val="Arial"/>
            <family val="2"/>
          </rPr>
          <t>Januar: Eingabe. Folgemonate: automatisch = Endbestand des Vormonats.</t>
        </r>
      </text>
    </comment>
    <comment ref="J7" authorId="0" shapeId="0" xr:uid="{00000000-0006-0000-0900-000002000000}">
      <text>
        <r>
          <rPr>
            <sz val="10"/>
            <rFont val="Arial"/>
            <family val="2"/>
          </rPr>
          <t>Eingabe: tatsächlich gezählter Kassenbestand (Kassensturz).</t>
        </r>
      </text>
    </comment>
  </commentList>
</comments>
</file>

<file path=xl/sharedStrings.xml><?xml version="1.0" encoding="utf-8"?>
<sst xmlns="http://schemas.openxmlformats.org/spreadsheetml/2006/main" count="1075" uniqueCount="266">
  <si>
    <t>Automatische Zusammenfassung aller Monatsblätter</t>
  </si>
  <si>
    <t>Monat</t>
  </si>
  <si>
    <t>Einnahmen</t>
  </si>
  <si>
    <t>Ausgaben</t>
  </si>
  <si>
    <t>Netto-Umsatz</t>
  </si>
  <si>
    <t>USt 19 %</t>
  </si>
  <si>
    <t>USt 7 %</t>
  </si>
  <si>
    <t>USt gesamt</t>
  </si>
  <si>
    <t>Cash-Saldo</t>
  </si>
  <si>
    <t>Endbestand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</si>
  <si>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</si>
  <si>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</si>
  <si>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</si>
  <si>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</si>
  <si>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</si>
  <si>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</si>
  <si>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</si>
  <si>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</si>
  <si>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</si>
  <si>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</si>
  <si>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</si>
  <si>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</si>
  <si>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Gesamt 2026</t>
  </si>
  <si>
    <t>KENNZAHLEN JAHR</t>
  </si>
  <si>
    <t>Jahresumsatz (Bareinnahmen)</t>
  </si>
  <si>
    <t>Barausgaben gesamt</t>
  </si>
  <si>
    <t>Vereinnahmte USt gesamt</t>
  </si>
  <si>
    <t>Anfangsbestand 01.01.2026</t>
  </si>
  <si>
    <t>Endbestand 31.12.2026</t>
  </si>
  <si>
    <t>Liquiditätsveränderung</t>
  </si>
  <si>
    <t>KASSENBUCH</t>
  </si>
  <si>
    <t>Bargeldbuch – monatliche Erfassung der Bareinnahmen und Barausgaben</t>
  </si>
  <si>
    <t>Januar 2026</t>
  </si>
  <si>
    <t>BETRIEB &amp; ZEITRAUM</t>
  </si>
  <si>
    <t>KASSENBESTAND</t>
  </si>
  <si>
    <t>Betrieb / Firma</t>
  </si>
  <si>
    <t>Restaurant Lindenhof</t>
  </si>
  <si>
    <t>Anfangsbestand (Vortrag)</t>
  </si>
  <si>
    <t>Inhaber/in</t>
  </si>
  <si>
    <t>M. Vandenberg</t>
  </si>
  <si>
    <t>Endbestand (rechnerisch)</t>
  </si>
  <si>
    <t>Monat / Jahr</t>
  </si>
  <si>
    <t>Kassenbestand gezählt</t>
  </si>
  <si>
    <t>Blatt-Nr.</t>
  </si>
  <si>
    <t>Differenz</t>
  </si>
  <si>
    <t>Nr.</t>
  </si>
  <si>
    <t>Datum</t>
  </si>
  <si>
    <t>Beleg-Nr.</t>
  </si>
  <si>
    <t>Buchungstext</t>
  </si>
  <si>
    <t>Kategorie</t>
  </si>
  <si>
    <t>USt-%</t>
  </si>
  <si>
    <t>Einnahme</t>
  </si>
  <si>
    <t>Ausgabe</t>
  </si>
  <si>
    <t>USt-Betrag</t>
  </si>
  <si>
    <t>Netto</t>
  </si>
  <si>
    <t>Saldo</t>
  </si>
  <si>
    <t>E0101</t>
  </si>
  <si>
    <t>Tageslosung Bar (Getränke)</t>
  </si>
  <si>
    <t>Getränkeumsatz</t>
  </si>
  <si>
    <t>E0102</t>
  </si>
  <si>
    <t>Tageslosung Küche (Speisen)</t>
  </si>
  <si>
    <t>Speisenumsatz</t>
  </si>
  <si>
    <t>A0101</t>
  </si>
  <si>
    <t>Wareneinkauf Getränke Großhandel</t>
  </si>
  <si>
    <t>Wareneinkauf</t>
  </si>
  <si>
    <t>A0102</t>
  </si>
  <si>
    <t>Frischwaren Markt</t>
  </si>
  <si>
    <t>E0103</t>
  </si>
  <si>
    <t>E0104</t>
  </si>
  <si>
    <t>A0103</t>
  </si>
  <si>
    <t>Betriebsbedarf &amp; Reinigung</t>
  </si>
  <si>
    <t>Betriebsbedarf</t>
  </si>
  <si>
    <t>A0104</t>
  </si>
  <si>
    <t>Miete &amp; Nebenkosten</t>
  </si>
  <si>
    <t>Miete/Nebenkosten</t>
  </si>
  <si>
    <t>E0105</t>
  </si>
  <si>
    <t>Tageslosung gesamt</t>
  </si>
  <si>
    <t>A0105</t>
  </si>
  <si>
    <t>Lohnzahlung Aushilfe (bar)</t>
  </si>
  <si>
    <t>Personal</t>
  </si>
  <si>
    <t>E0106</t>
  </si>
  <si>
    <t>E0107</t>
  </si>
  <si>
    <t>A0106</t>
  </si>
  <si>
    <t>A0107</t>
  </si>
  <si>
    <t>Bankeinzahlung Tagesüberschuss</t>
  </si>
  <si>
    <t>Geldtransit</t>
  </si>
  <si>
    <t>SUMMEN / MONAT</t>
  </si>
  <si>
    <t>UMSATZSTEUER-AUFSCHLÜSSELUNG</t>
  </si>
  <si>
    <t>AUSWERTUNG MONAT</t>
  </si>
  <si>
    <t>USt-Satz</t>
  </si>
  <si>
    <t>Brutto Einnahmen</t>
  </si>
  <si>
    <t>Bareinnahmen gesamt</t>
  </si>
  <si>
    <t>19 %</t>
  </si>
  <si>
    <t>7 %</t>
  </si>
  <si>
    <t>Saldo Einnahmen − Ausgaben</t>
  </si>
  <si>
    <t>0 % / steuerfrei</t>
  </si>
  <si>
    <t>Vereinnahmte USt</t>
  </si>
  <si>
    <t>Summe</t>
  </si>
  <si>
    <t>Endbestand Kasse</t>
  </si>
  <si>
    <t>Hinweis: Einträge täglich und chronologisch erfassen. USt-Satz wählen – USt-Betrag und Netto werden automatisch berechnet. Gelb hinterlegte Felder sind Eingabefelder. Kassenbuch am Tagesende ausdrucken, unterschreiben und mit den Belegen aufbewahren.</t>
  </si>
  <si>
    <t>Februar 2026</t>
  </si>
  <si>
    <t>E0201</t>
  </si>
  <si>
    <t>E0202</t>
  </si>
  <si>
    <t>A0201</t>
  </si>
  <si>
    <t>A0202</t>
  </si>
  <si>
    <t>E0203</t>
  </si>
  <si>
    <t>E0204</t>
  </si>
  <si>
    <t>A0203</t>
  </si>
  <si>
    <t>A0204</t>
  </si>
  <si>
    <t>E0205</t>
  </si>
  <si>
    <t>A0205</t>
  </si>
  <si>
    <t>E0206</t>
  </si>
  <si>
    <t>E0207</t>
  </si>
  <si>
    <t>A0206</t>
  </si>
  <si>
    <t>A0207</t>
  </si>
  <si>
    <t>März 2026</t>
  </si>
  <si>
    <t>E0301</t>
  </si>
  <si>
    <t>E0302</t>
  </si>
  <si>
    <t>A0301</t>
  </si>
  <si>
    <t>A0302</t>
  </si>
  <si>
    <t>E0303</t>
  </si>
  <si>
    <t>E0304</t>
  </si>
  <si>
    <t>A0303</t>
  </si>
  <si>
    <t>A0304</t>
  </si>
  <si>
    <t>E0305</t>
  </si>
  <si>
    <t>A0305</t>
  </si>
  <si>
    <t>E0306</t>
  </si>
  <si>
    <t>E0307</t>
  </si>
  <si>
    <t>A0306</t>
  </si>
  <si>
    <t>A0307</t>
  </si>
  <si>
    <t>April 2026</t>
  </si>
  <si>
    <t>E0401</t>
  </si>
  <si>
    <t>E0402</t>
  </si>
  <si>
    <t>A0401</t>
  </si>
  <si>
    <t>A0402</t>
  </si>
  <si>
    <t>E0403</t>
  </si>
  <si>
    <t>E0404</t>
  </si>
  <si>
    <t>A0403</t>
  </si>
  <si>
    <t>A0404</t>
  </si>
  <si>
    <t>E0405</t>
  </si>
  <si>
    <t>A0405</t>
  </si>
  <si>
    <t>E0406</t>
  </si>
  <si>
    <t>E0407</t>
  </si>
  <si>
    <t>A0406</t>
  </si>
  <si>
    <t>A0407</t>
  </si>
  <si>
    <t>Mai 2026</t>
  </si>
  <si>
    <t>E0501</t>
  </si>
  <si>
    <t>E0502</t>
  </si>
  <si>
    <t>A0501</t>
  </si>
  <si>
    <t>A0502</t>
  </si>
  <si>
    <t>E0503</t>
  </si>
  <si>
    <t>E0504</t>
  </si>
  <si>
    <t>A0503</t>
  </si>
  <si>
    <t>A0504</t>
  </si>
  <si>
    <t>E0505</t>
  </si>
  <si>
    <t>A0505</t>
  </si>
  <si>
    <t>E0506</t>
  </si>
  <si>
    <t>E0507</t>
  </si>
  <si>
    <t>A0506</t>
  </si>
  <si>
    <t>A0507</t>
  </si>
  <si>
    <t>Juni 2026</t>
  </si>
  <si>
    <t>E0601</t>
  </si>
  <si>
    <t>E0602</t>
  </si>
  <si>
    <t>A0601</t>
  </si>
  <si>
    <t>A0602</t>
  </si>
  <si>
    <t>E0603</t>
  </si>
  <si>
    <t>E0604</t>
  </si>
  <si>
    <t>A0603</t>
  </si>
  <si>
    <t>A0604</t>
  </si>
  <si>
    <t>E0605</t>
  </si>
  <si>
    <t>A0605</t>
  </si>
  <si>
    <t>E0606</t>
  </si>
  <si>
    <t>E0607</t>
  </si>
  <si>
    <t>A0606</t>
  </si>
  <si>
    <t>A0607</t>
  </si>
  <si>
    <t>Juli 2026</t>
  </si>
  <si>
    <t>E0701</t>
  </si>
  <si>
    <t>E0702</t>
  </si>
  <si>
    <t>A0701</t>
  </si>
  <si>
    <t>A0702</t>
  </si>
  <si>
    <t>E0703</t>
  </si>
  <si>
    <t>E0704</t>
  </si>
  <si>
    <t>A0703</t>
  </si>
  <si>
    <t>A0704</t>
  </si>
  <si>
    <t>E0705</t>
  </si>
  <si>
    <t>A0705</t>
  </si>
  <si>
    <t>E0706</t>
  </si>
  <si>
    <t>E0707</t>
  </si>
  <si>
    <t>A0706</t>
  </si>
  <si>
    <t>A0707</t>
  </si>
  <si>
    <t>August 2026</t>
  </si>
  <si>
    <t>E0801</t>
  </si>
  <si>
    <t>E0802</t>
  </si>
  <si>
    <t>A0801</t>
  </si>
  <si>
    <t>A0802</t>
  </si>
  <si>
    <t>E0803</t>
  </si>
  <si>
    <t>E0804</t>
  </si>
  <si>
    <t>A0803</t>
  </si>
  <si>
    <t>A0804</t>
  </si>
  <si>
    <t>E0805</t>
  </si>
  <si>
    <t>A0805</t>
  </si>
  <si>
    <t>E0806</t>
  </si>
  <si>
    <t>E0807</t>
  </si>
  <si>
    <t>A0806</t>
  </si>
  <si>
    <t>A0807</t>
  </si>
  <si>
    <t>September 2026</t>
  </si>
  <si>
    <t>E0901</t>
  </si>
  <si>
    <t>E0902</t>
  </si>
  <si>
    <t>A0901</t>
  </si>
  <si>
    <t>A0902</t>
  </si>
  <si>
    <t>E0903</t>
  </si>
  <si>
    <t>E0904</t>
  </si>
  <si>
    <t>A0903</t>
  </si>
  <si>
    <t>A0904</t>
  </si>
  <si>
    <t>E0905</t>
  </si>
  <si>
    <t>A0905</t>
  </si>
  <si>
    <t>E0906</t>
  </si>
  <si>
    <t>E0907</t>
  </si>
  <si>
    <t>A0906</t>
  </si>
  <si>
    <t>A0907</t>
  </si>
  <si>
    <t>Oktober 2026</t>
  </si>
  <si>
    <t>E1001</t>
  </si>
  <si>
    <t>E1002</t>
  </si>
  <si>
    <t>A1001</t>
  </si>
  <si>
    <t>A1002</t>
  </si>
  <si>
    <t>E1003</t>
  </si>
  <si>
    <t>E1004</t>
  </si>
  <si>
    <t>A1003</t>
  </si>
  <si>
    <t>A1004</t>
  </si>
  <si>
    <t>E1005</t>
  </si>
  <si>
    <t>A1005</t>
  </si>
  <si>
    <t>E1006</t>
  </si>
  <si>
    <t>E1007</t>
  </si>
  <si>
    <t>A1006</t>
  </si>
  <si>
    <t>A1007</t>
  </si>
  <si>
    <t>November 2026</t>
  </si>
  <si>
    <t>E1101</t>
  </si>
  <si>
    <t>E1102</t>
  </si>
  <si>
    <t>A1101</t>
  </si>
  <si>
    <t>A1102</t>
  </si>
  <si>
    <t>E1103</t>
  </si>
  <si>
    <t>E1104</t>
  </si>
  <si>
    <t>A1103</t>
  </si>
  <si>
    <t>A1104</t>
  </si>
  <si>
    <t>E1105</t>
  </si>
  <si>
    <t>A1105</t>
  </si>
  <si>
    <t>E1106</t>
  </si>
  <si>
    <t>E1107</t>
  </si>
  <si>
    <t>A1106</t>
  </si>
  <si>
    <t>A1107</t>
  </si>
  <si>
    <t>Dezember 2026</t>
  </si>
  <si>
    <t>E1201</t>
  </si>
  <si>
    <t>E1202</t>
  </si>
  <si>
    <t>A1201</t>
  </si>
  <si>
    <t>A1202</t>
  </si>
  <si>
    <t>E1203</t>
  </si>
  <si>
    <t>E1204</t>
  </si>
  <si>
    <t>A1203</t>
  </si>
  <si>
    <t>A1204</t>
  </si>
  <si>
    <t>E1205</t>
  </si>
  <si>
    <t>A1205</t>
  </si>
  <si>
    <t>E1206</t>
  </si>
  <si>
    <t>E1207</t>
  </si>
  <si>
    <t>A1206</t>
  </si>
  <si>
    <t>A1207</t>
  </si>
  <si>
    <t>KASSENBUCH GASTRONOMIE – JAHRESÜBERSICHT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</si>
</sst>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€&quot;"/>
    <numFmt numFmtId="166" formatCode="dd\.mm\.yyyy"/>
  </numFmts>
  <fonts count="11" x14ac:knownFonts="1">
    <font>
      <sz val="11"/>
      <color theme="1"/>
      <name val="Calibri"/>
      <family val="2"/>
      <charset val="1"/>
    </font>
    <font>
      <b/>
      <sz val="20"/>
      <color rgb="FFFFFFFF"/>
      <name val="Calibri"/>
      <charset val="1"/>
    </font>
    <font>
      <sz val="10"/>
      <color rgb="FFFFFFFF"/>
      <name val="Calibri"/>
      <charset val="1"/>
    </font>
    <font>
      <b/>
      <sz val="11"/>
      <color rgb="FFFFFFFF"/>
      <name val="Calibri"/>
      <charset val="1"/>
    </font>
    <font>
      <b/>
      <sz val="11"/>
      <color rgb="FF0D2636"/>
      <name val="Calibri"/>
      <charset val="1"/>
    </font>
    <font>
      <sz val="11"/>
      <color rgb="FF0D2636"/>
      <name val="Calibri"/>
      <charset val="1"/>
    </font>
    <font>
      <b/>
      <sz val="11"/>
      <color rgb="FF13354A"/>
      <name val="Calibri"/>
      <charset val="1"/>
    </font>
    <font>
      <b/>
      <i/>
      <sz val="11"/>
      <color rgb="FF0D2636"/>
      <name val="Calibri"/>
      <charset val="1"/>
    </font>
    <font>
      <sz val="10"/>
      <color rgb="FF5B7184"/>
      <name val="Calibri"/>
      <charset val="1"/>
    </font>
    <font>
      <sz val="9"/>
      <color rgb="FF5B7184"/>
      <name val="Calibri"/>
      <charset val="1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13354A"/>
        <bgColor rgb="FF0D2636"/>
      </patternFill>
    </fill>
    <fill>
      <patternFill patternType="solid">
        <fgColor rgb="FF0D2636"/>
        <bgColor rgb="FF13354A"/>
      </patternFill>
    </fill>
    <fill>
      <patternFill patternType="solid">
        <fgColor rgb="FFFFFFFF"/>
        <bgColor rgb="FFF4F8FB"/>
      </patternFill>
    </fill>
    <fill>
      <patternFill patternType="solid">
        <fgColor rgb="FFF4F8FB"/>
        <bgColor rgb="FFEAF1F6"/>
      </patternFill>
    </fill>
    <fill>
      <patternFill patternType="solid">
        <fgColor rgb="FFC28A2B"/>
        <bgColor rgb="FF808000"/>
      </patternFill>
    </fill>
    <fill>
      <patternFill patternType="solid">
        <fgColor rgb="FFEAF1F6"/>
        <bgColor rgb="FFE3F1E5"/>
      </patternFill>
    </fill>
    <fill>
      <patternFill patternType="solid">
        <fgColor rgb="FF2E7CB5"/>
        <bgColor rgb="FF5B7184"/>
      </patternFill>
    </fill>
    <fill>
      <patternFill patternType="solid">
        <fgColor rgb="FFFFF7DA"/>
        <bgColor rgb="FFF4F8FB"/>
      </patternFill>
    </fill>
  </fills>
  <borders count="3">
    <border>
      <left/>
      <right/>
      <top/>
      <bottom/>
      <diagonal/>
    </border>
    <border>
      <left style="thin">
        <color rgb="FFD3DEE7"/>
      </left>
      <right style="thin">
        <color rgb="FFD3DEE7"/>
      </right>
      <top style="thin">
        <color rgb="FFD3DEE7"/>
      </top>
      <bottom style="thin">
        <color rgb="FFD3DEE7"/>
      </bottom>
      <diagonal/>
    </border>
    <border>
      <left style="thin">
        <color rgb="FFD3DEE7"/>
      </left>
      <right/>
      <top style="thin">
        <color rgb="FFD3DEE7"/>
      </top>
      <bottom style="thin">
        <color rgb="FFD3DEE7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9" fillId="5" borderId="0" xfId="0" applyFont="1" applyFill="1" applyAlignment="1">
      <alignment horizontal="left" vertical="center" wrapText="1"/>
    </xf>
    <xf numFmtId="0" fontId="3" fillId="6" borderId="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/>
    </xf>
    <xf numFmtId="164" fontId="4" fillId="4" borderId="2" xfId="0" applyNumberFormat="1" applyFont="1" applyFill="1" applyBorder="1" applyAlignment="1">
      <alignment horizontal="right" vertical="center"/>
    </xf>
    <xf numFmtId="164" fontId="4" fillId="9" borderId="2" xfId="0" applyNumberFormat="1" applyFont="1" applyFill="1" applyBorder="1" applyAlignment="1">
      <alignment horizontal="right" vertical="center"/>
    </xf>
    <xf numFmtId="0" fontId="4" fillId="9" borderId="2" xfId="0" applyFont="1" applyFill="1" applyBorder="1" applyAlignment="1">
      <alignment horizontal="left" vertical="center"/>
    </xf>
    <xf numFmtId="0" fontId="3" fillId="8" borderId="0" xfId="0" applyFont="1" applyFill="1" applyAlignment="1">
      <alignment horizontal="center" vertical="center"/>
    </xf>
    <xf numFmtId="0" fontId="4" fillId="5" borderId="2" xfId="0" applyFont="1" applyFill="1" applyBorder="1" applyAlignment="1">
      <alignment horizontal="left" vertical="center"/>
    </xf>
    <xf numFmtId="164" fontId="4" fillId="7" borderId="2" xfId="0" applyNumberFormat="1" applyFont="1" applyFill="1" applyBorder="1" applyAlignment="1">
      <alignment horizontal="right" vertical="center"/>
    </xf>
    <xf numFmtId="0" fontId="4" fillId="4" borderId="2" xfId="0" applyFont="1" applyFill="1" applyBorder="1" applyAlignment="1">
      <alignment horizontal="left" vertical="center"/>
    </xf>
    <xf numFmtId="0" fontId="6" fillId="7" borderId="2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/>
    </xf>
    <xf numFmtId="164" fontId="5" fillId="4" borderId="1" xfId="0" applyNumberFormat="1" applyFont="1" applyFill="1" applyBorder="1" applyAlignment="1">
      <alignment horizontal="right" vertical="center"/>
    </xf>
    <xf numFmtId="164" fontId="4" fillId="4" borderId="1" xfId="0" applyNumberFormat="1" applyFont="1" applyFill="1" applyBorder="1" applyAlignment="1">
      <alignment horizontal="right" vertical="center"/>
    </xf>
    <xf numFmtId="0" fontId="4" fillId="5" borderId="1" xfId="0" applyFont="1" applyFill="1" applyBorder="1" applyAlignment="1">
      <alignment horizontal="left" vertical="center"/>
    </xf>
    <xf numFmtId="164" fontId="5" fillId="5" borderId="1" xfId="0" applyNumberFormat="1" applyFont="1" applyFill="1" applyBorder="1" applyAlignment="1">
      <alignment horizontal="right" vertical="center"/>
    </xf>
    <xf numFmtId="164" fontId="4" fillId="5" borderId="1" xfId="0" applyNumberFormat="1" applyFont="1" applyFill="1" applyBorder="1" applyAlignment="1">
      <alignment horizontal="right" vertical="center"/>
    </xf>
    <xf numFmtId="0" fontId="3" fillId="6" borderId="1" xfId="0" applyFont="1" applyFill="1" applyBorder="1" applyAlignment="1">
      <alignment horizontal="left" vertical="center"/>
    </xf>
    <xf numFmtId="164" fontId="3" fillId="6" borderId="1" xfId="0" applyNumberFormat="1" applyFont="1" applyFill="1" applyBorder="1" applyAlignment="1">
      <alignment horizontal="right" vertical="center"/>
    </xf>
    <xf numFmtId="0" fontId="5" fillId="7" borderId="1" xfId="0" applyFont="1" applyFill="1" applyBorder="1" applyAlignment="1">
      <alignment horizontal="center" vertical="center"/>
    </xf>
    <xf numFmtId="166" fontId="5" fillId="7" borderId="1" xfId="0" applyNumberFormat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left" vertical="center"/>
    </xf>
    <xf numFmtId="164" fontId="5" fillId="7" borderId="1" xfId="0" applyNumberFormat="1" applyFont="1" applyFill="1" applyBorder="1" applyAlignment="1">
      <alignment horizontal="right" vertical="center"/>
    </xf>
    <xf numFmtId="164" fontId="4" fillId="7" borderId="1" xfId="0" applyNumberFormat="1" applyFont="1" applyFill="1" applyBorder="1" applyAlignment="1">
      <alignment horizontal="right" vertical="center"/>
    </xf>
    <xf numFmtId="0" fontId="8" fillId="4" borderId="1" xfId="0" applyFont="1" applyFill="1" applyBorder="1" applyAlignment="1">
      <alignment horizontal="center" vertical="center"/>
    </xf>
    <xf numFmtId="166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9" fontId="5" fillId="4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166" fontId="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center"/>
    </xf>
    <xf numFmtId="9" fontId="5" fillId="5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4" fontId="4" fillId="5" borderId="2" xfId="0" applyNumberFormat="1" applyFont="1" applyFill="1" applyBorder="1" applyAlignment="1">
      <alignment horizontal="right" vertical="center"/>
    </xf>
  </cellXfs>
  <cellStyles count="1">
    <cellStyle name="Standard" xfId="0" builtinId="0"/>
  </cellStyles>
  <dxfs count="36">
    <dxf>
      <font>
        <b/>
        <color rgb="FFB0202E"/>
        <name val="Calibri"/>
        <charset val="1"/>
      </font>
      <fill>
        <patternFill>
          <bgColor rgb="FFF6E3E4"/>
        </patternFill>
      </fill>
    </dxf>
    <dxf>
      <font>
        <b/>
        <color rgb="FFB0202E"/>
        <name val="Calibri"/>
        <charset val="1"/>
      </font>
      <fill>
        <patternFill>
          <bgColor rgb="FFF6E3E4"/>
        </patternFill>
      </fill>
    </dxf>
    <dxf>
      <font>
        <b/>
        <color rgb="FF1E7B34"/>
        <name val="Calibri"/>
        <charset val="1"/>
      </font>
      <fill>
        <patternFill>
          <bgColor rgb="FFE3F1E5"/>
        </patternFill>
      </fill>
    </dxf>
    <dxf>
      <font>
        <b/>
        <color rgb="FFB0202E"/>
        <name val="Calibri"/>
        <charset val="1"/>
      </font>
      <fill>
        <patternFill>
          <bgColor rgb="FFF6E3E4"/>
        </patternFill>
      </fill>
    </dxf>
    <dxf>
      <font>
        <b/>
        <color rgb="FFB0202E"/>
        <name val="Calibri"/>
        <charset val="1"/>
      </font>
      <fill>
        <patternFill>
          <bgColor rgb="FFF6E3E4"/>
        </patternFill>
      </fill>
    </dxf>
    <dxf>
      <font>
        <b/>
        <color rgb="FF1E7B34"/>
        <name val="Calibri"/>
        <charset val="1"/>
      </font>
      <fill>
        <patternFill>
          <bgColor rgb="FFE3F1E5"/>
        </patternFill>
      </fill>
    </dxf>
    <dxf>
      <font>
        <b/>
        <color rgb="FFB0202E"/>
        <name val="Calibri"/>
        <charset val="1"/>
      </font>
      <fill>
        <patternFill>
          <bgColor rgb="FFF6E3E4"/>
        </patternFill>
      </fill>
    </dxf>
    <dxf>
      <font>
        <b/>
        <color rgb="FFB0202E"/>
        <name val="Calibri"/>
        <charset val="1"/>
      </font>
      <fill>
        <patternFill>
          <bgColor rgb="FFF6E3E4"/>
        </patternFill>
      </fill>
    </dxf>
    <dxf>
      <font>
        <b/>
        <color rgb="FF1E7B34"/>
        <name val="Calibri"/>
        <charset val="1"/>
      </font>
      <fill>
        <patternFill>
          <bgColor rgb="FFE3F1E5"/>
        </patternFill>
      </fill>
    </dxf>
    <dxf>
      <font>
        <b/>
        <color rgb="FFB0202E"/>
        <name val="Calibri"/>
        <charset val="1"/>
      </font>
      <fill>
        <patternFill>
          <bgColor rgb="FFF6E3E4"/>
        </patternFill>
      </fill>
    </dxf>
    <dxf>
      <font>
        <b/>
        <color rgb="FFB0202E"/>
        <name val="Calibri"/>
        <charset val="1"/>
      </font>
      <fill>
        <patternFill>
          <bgColor rgb="FFF6E3E4"/>
        </patternFill>
      </fill>
    </dxf>
    <dxf>
      <font>
        <b/>
        <color rgb="FF1E7B34"/>
        <name val="Calibri"/>
        <charset val="1"/>
      </font>
      <fill>
        <patternFill>
          <bgColor rgb="FFE3F1E5"/>
        </patternFill>
      </fill>
    </dxf>
    <dxf>
      <font>
        <b/>
        <color rgb="FFB0202E"/>
        <name val="Calibri"/>
        <charset val="1"/>
      </font>
      <fill>
        <patternFill>
          <bgColor rgb="FFF6E3E4"/>
        </patternFill>
      </fill>
    </dxf>
    <dxf>
      <font>
        <b/>
        <color rgb="FFB0202E"/>
        <name val="Calibri"/>
        <charset val="1"/>
      </font>
      <fill>
        <patternFill>
          <bgColor rgb="FFF6E3E4"/>
        </patternFill>
      </fill>
    </dxf>
    <dxf>
      <font>
        <b/>
        <color rgb="FF1E7B34"/>
        <name val="Calibri"/>
        <charset val="1"/>
      </font>
      <fill>
        <patternFill>
          <bgColor rgb="FFE3F1E5"/>
        </patternFill>
      </fill>
    </dxf>
    <dxf>
      <font>
        <b/>
        <color rgb="FFB0202E"/>
        <name val="Calibri"/>
        <charset val="1"/>
      </font>
      <fill>
        <patternFill>
          <bgColor rgb="FFF6E3E4"/>
        </patternFill>
      </fill>
    </dxf>
    <dxf>
      <font>
        <b/>
        <color rgb="FFB0202E"/>
        <name val="Calibri"/>
        <charset val="1"/>
      </font>
      <fill>
        <patternFill>
          <bgColor rgb="FFF6E3E4"/>
        </patternFill>
      </fill>
    </dxf>
    <dxf>
      <font>
        <b/>
        <color rgb="FF1E7B34"/>
        <name val="Calibri"/>
        <charset val="1"/>
      </font>
      <fill>
        <patternFill>
          <bgColor rgb="FFE3F1E5"/>
        </patternFill>
      </fill>
    </dxf>
    <dxf>
      <font>
        <b/>
        <color rgb="FFB0202E"/>
        <name val="Calibri"/>
        <charset val="1"/>
      </font>
      <fill>
        <patternFill>
          <bgColor rgb="FFF6E3E4"/>
        </patternFill>
      </fill>
    </dxf>
    <dxf>
      <font>
        <b/>
        <color rgb="FFB0202E"/>
        <name val="Calibri"/>
        <charset val="1"/>
      </font>
      <fill>
        <patternFill>
          <bgColor rgb="FFF6E3E4"/>
        </patternFill>
      </fill>
    </dxf>
    <dxf>
      <font>
        <b/>
        <color rgb="FF1E7B34"/>
        <name val="Calibri"/>
        <charset val="1"/>
      </font>
      <fill>
        <patternFill>
          <bgColor rgb="FFE3F1E5"/>
        </patternFill>
      </fill>
    </dxf>
    <dxf>
      <font>
        <b/>
        <color rgb="FFB0202E"/>
        <name val="Calibri"/>
        <charset val="1"/>
      </font>
      <fill>
        <patternFill>
          <bgColor rgb="FFF6E3E4"/>
        </patternFill>
      </fill>
    </dxf>
    <dxf>
      <font>
        <b/>
        <color rgb="FFB0202E"/>
        <name val="Calibri"/>
        <charset val="1"/>
      </font>
      <fill>
        <patternFill>
          <bgColor rgb="FFF6E3E4"/>
        </patternFill>
      </fill>
    </dxf>
    <dxf>
      <font>
        <b/>
        <color rgb="FF1E7B34"/>
        <name val="Calibri"/>
        <charset val="1"/>
      </font>
      <fill>
        <patternFill>
          <bgColor rgb="FFE3F1E5"/>
        </patternFill>
      </fill>
    </dxf>
    <dxf>
      <font>
        <b/>
        <color rgb="FFB0202E"/>
        <name val="Calibri"/>
        <charset val="1"/>
      </font>
      <fill>
        <patternFill>
          <bgColor rgb="FFF6E3E4"/>
        </patternFill>
      </fill>
    </dxf>
    <dxf>
      <font>
        <b/>
        <color rgb="FFB0202E"/>
        <name val="Calibri"/>
        <charset val="1"/>
      </font>
      <fill>
        <patternFill>
          <bgColor rgb="FFF6E3E4"/>
        </patternFill>
      </fill>
    </dxf>
    <dxf>
      <font>
        <b/>
        <color rgb="FF1E7B34"/>
        <name val="Calibri"/>
        <charset val="1"/>
      </font>
      <fill>
        <patternFill>
          <bgColor rgb="FFE3F1E5"/>
        </patternFill>
      </fill>
    </dxf>
    <dxf>
      <font>
        <b/>
        <color rgb="FFB0202E"/>
        <name val="Calibri"/>
        <charset val="1"/>
      </font>
      <fill>
        <patternFill>
          <bgColor rgb="FFF6E3E4"/>
        </patternFill>
      </fill>
    </dxf>
    <dxf>
      <font>
        <b/>
        <color rgb="FFB0202E"/>
        <name val="Calibri"/>
        <charset val="1"/>
      </font>
      <fill>
        <patternFill>
          <bgColor rgb="FFF6E3E4"/>
        </patternFill>
      </fill>
    </dxf>
    <dxf>
      <font>
        <b/>
        <color rgb="FF1E7B34"/>
        <name val="Calibri"/>
        <charset val="1"/>
      </font>
      <fill>
        <patternFill>
          <bgColor rgb="FFE3F1E5"/>
        </patternFill>
      </fill>
    </dxf>
    <dxf>
      <font>
        <b/>
        <color rgb="FFB0202E"/>
        <name val="Calibri"/>
        <charset val="1"/>
      </font>
      <fill>
        <patternFill>
          <bgColor rgb="FFF6E3E4"/>
        </patternFill>
      </fill>
    </dxf>
    <dxf>
      <font>
        <b/>
        <color rgb="FFB0202E"/>
        <name val="Calibri"/>
        <charset val="1"/>
      </font>
      <fill>
        <patternFill>
          <bgColor rgb="FFF6E3E4"/>
        </patternFill>
      </fill>
    </dxf>
    <dxf>
      <font>
        <b/>
        <color rgb="FF1E7B34"/>
        <name val="Calibri"/>
        <charset val="1"/>
      </font>
      <fill>
        <patternFill>
          <bgColor rgb="FFE3F1E5"/>
        </patternFill>
      </fill>
    </dxf>
    <dxf>
      <font>
        <b/>
        <color rgb="FFB0202E"/>
        <name val="Calibri"/>
        <charset val="1"/>
      </font>
      <fill>
        <patternFill>
          <bgColor rgb="FFF6E3E4"/>
        </patternFill>
      </fill>
    </dxf>
    <dxf>
      <font>
        <b/>
        <color rgb="FFB0202E"/>
        <name val="Calibri"/>
        <charset val="1"/>
      </font>
      <fill>
        <patternFill>
          <bgColor rgb="FFF6E3E4"/>
        </patternFill>
      </fill>
    </dxf>
    <dxf>
      <font>
        <b/>
        <color rgb="FF1E7B34"/>
        <name val="Calibri"/>
        <charset val="1"/>
      </font>
      <fill>
        <patternFill>
          <bgColor rgb="FFE3F1E5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E7B34"/>
      <rgbColor rgb="FF000080"/>
      <rgbColor rgb="FF808000"/>
      <rgbColor rgb="FF800080"/>
      <rgbColor rgb="FF008080"/>
      <rgbColor rgb="FFD9D9D9"/>
      <rgbColor rgb="FF878787"/>
      <rgbColor rgb="FF9999FF"/>
      <rgbColor rgb="FF993366"/>
      <rgbColor rgb="FFFFF7DA"/>
      <rgbColor rgb="FFEAF1F6"/>
      <rgbColor rgb="FF660066"/>
      <rgbColor rgb="FFFF8080"/>
      <rgbColor rgb="FF0066CC"/>
      <rgbColor rgb="FFD3DEE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4F8FB"/>
      <rgbColor rgb="FFE3F1E5"/>
      <rgbColor rgb="FFFFFF99"/>
      <rgbColor rgb="FF99CCFF"/>
      <rgbColor rgb="FFFF99CC"/>
      <rgbColor rgb="FFCC99FF"/>
      <rgbColor rgb="FFF6E3E4"/>
      <rgbColor rgb="FF2E7CB5"/>
      <rgbColor rgb="FF33CCCC"/>
      <rgbColor rgb="FF99CC00"/>
      <rgbColor rgb="FFFFCC00"/>
      <rgbColor rgb="FFC28A2B"/>
      <rgbColor rgb="FFFF6600"/>
      <rgbColor rgb="FF5B7184"/>
      <rgbColor rgb="FF969696"/>
      <rgbColor rgb="FF13354A"/>
      <rgbColor rgb="FF339966"/>
      <rgbColor rgb="FF0D2636"/>
      <rgbColor rgb="FF333300"/>
      <rgbColor rgb="FFB0202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de-DE" sz="1800" b="1" strike="noStrike" spc="-1">
                <a:solidFill>
                  <a:srgbClr val="000000"/>
                </a:solidFill>
                <a:latin typeface="Calibri"/>
              </a:rPr>
              <a:t>Einnahmen und Ausgaben pro Monat 2026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Jahresübersicht!$C$4</c:f>
              <c:strCache>
                <c:ptCount val="1"/>
                <c:pt idx="0">
                  <c:v>Einnahmen</c:v>
                </c:pt>
              </c:strCache>
            </c:strRef>
          </c:tx>
          <c:spPr>
            <a:solidFill>
              <a:srgbClr val="2E7CB5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Jahresübersicht!$B$5:$B$16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Jahresübersicht!$C$5:$C$16</c:f>
              <c:numCache>
                <c:formatCode>#,##0.00" €"</c:formatCode>
                <c:ptCount val="12"/>
                <c:pt idx="0">
                  <c:v>6846</c:v>
                </c:pt>
                <c:pt idx="1">
                  <c:v>6846</c:v>
                </c:pt>
                <c:pt idx="2">
                  <c:v>7653</c:v>
                </c:pt>
                <c:pt idx="3">
                  <c:v>8055</c:v>
                </c:pt>
                <c:pt idx="4">
                  <c:v>8861</c:v>
                </c:pt>
                <c:pt idx="5">
                  <c:v>9666</c:v>
                </c:pt>
                <c:pt idx="6">
                  <c:v>10068</c:v>
                </c:pt>
                <c:pt idx="7">
                  <c:v>9666</c:v>
                </c:pt>
                <c:pt idx="8">
                  <c:v>8457</c:v>
                </c:pt>
                <c:pt idx="9">
                  <c:v>8055</c:v>
                </c:pt>
                <c:pt idx="10">
                  <c:v>7653</c:v>
                </c:pt>
                <c:pt idx="11">
                  <c:v>10471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8D-4598-8D38-9C777998BD30}"/>
            </c:ext>
          </c:extLst>
        </c:ser>
        <c:ser>
          <c:idx val="1"/>
          <c:order val="1"/>
          <c:tx>
            <c:strRef>
              <c:f>Jahresübersicht!$D$4</c:f>
              <c:strCache>
                <c:ptCount val="1"/>
                <c:pt idx="0">
                  <c:v>Ausgaben</c:v>
                </c:pt>
              </c:strCache>
            </c:strRef>
          </c:tx>
          <c:spPr>
            <a:solidFill>
              <a:srgbClr val="5B718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Jahresübersicht!$B$5:$B$16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Jahresübersicht!$D$5:$D$16</c:f>
              <c:numCache>
                <c:formatCode>#,##0.00" €"</c:formatCode>
                <c:ptCount val="12"/>
                <c:pt idx="0">
                  <c:v>5234</c:v>
                </c:pt>
                <c:pt idx="1">
                  <c:v>5234</c:v>
                </c:pt>
                <c:pt idx="2">
                  <c:v>5506</c:v>
                </c:pt>
                <c:pt idx="3">
                  <c:v>5642</c:v>
                </c:pt>
                <c:pt idx="4">
                  <c:v>5915</c:v>
                </c:pt>
                <c:pt idx="5">
                  <c:v>6186</c:v>
                </c:pt>
                <c:pt idx="6">
                  <c:v>6322</c:v>
                </c:pt>
                <c:pt idx="7">
                  <c:v>6186</c:v>
                </c:pt>
                <c:pt idx="8">
                  <c:v>5778</c:v>
                </c:pt>
                <c:pt idx="9">
                  <c:v>5642</c:v>
                </c:pt>
                <c:pt idx="10">
                  <c:v>5506</c:v>
                </c:pt>
                <c:pt idx="11">
                  <c:v>6458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8D-4598-8D38-9C777998B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6147040"/>
        <c:axId val="11067269"/>
      </c:barChart>
      <c:catAx>
        <c:axId val="3614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11067269"/>
        <c:crosses val="autoZero"/>
        <c:auto val="1"/>
        <c:lblAlgn val="ctr"/>
        <c:lblOffset val="100"/>
        <c:noMultiLvlLbl val="0"/>
      </c:catAx>
      <c:valAx>
        <c:axId val="11067269"/>
        <c:scaling>
          <c:orientation val="minMax"/>
        </c:scaling>
        <c:delete val="0"/>
        <c:axPos val="l"/>
        <c:numFmt formatCode="#,##0&quot; €&quot;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36147040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de-DE"/>
        </a:p>
      </c:txPr>
    </c:legend>
    <c:plotVisOnly val="1"/>
    <c:dispBlanksAs val="gap"/>
    <c:showDLblsOverMax val="1"/>
  </c:chart>
  <c:spPr>
    <a:solidFill>
      <a:schemeClr val="accent1">
        <a:lumMod val="20000"/>
        <a:lumOff val="80000"/>
      </a:schemeClr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26</xdr:row>
      <xdr:rowOff>0</xdr:rowOff>
    </xdr:from>
    <xdr:to>
      <xdr:col>9</xdr:col>
      <xdr:colOff>990600</xdr:colOff>
      <xdr:row>42</xdr:row>
      <xdr:rowOff>11520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showGridLines="0" tabSelected="1" zoomScaleNormal="100" workbookViewId="0">
      <pane ySplit="4" topLeftCell="A5" activePane="bottomLeft" state="frozen"/>
      <selection pane="bottomLeft" activeCell="N31" sqref="N31"/>
    </sheetView>
  </sheetViews>
  <sheetFormatPr baseColWidth="10" defaultColWidth="8.7109375" defaultRowHeight="15" x14ac:dyDescent="0.25"/>
  <cols>
    <col min="1" max="1" width="4" customWidth="1"/>
    <col min="2" max="2" width="13" customWidth="1"/>
    <col min="3" max="5" width="14" customWidth="1"/>
    <col min="6" max="7" width="12" customWidth="1"/>
    <col min="8" max="8" width="13" customWidth="1"/>
    <col min="9" max="9" width="14" customWidth="1"/>
    <col min="10" max="10" width="15" customWidth="1"/>
    <col min="11" max="11" width="4" customWidth="1"/>
  </cols>
  <sheetData>
    <row r="1" spans="1:10" ht="33.75" customHeight="1" x14ac:dyDescent="0.25">
      <c r="A1" s="14" t="s">
        <v>265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18" customHeight="1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</row>
    <row r="4" spans="1:10" ht="27.75" customHeight="1" x14ac:dyDescent="0.25">
      <c r="B4" s="15" t="s">
        <v>1</v>
      </c>
      <c r="C4" s="16" t="s">
        <v>2</v>
      </c>
      <c r="D4" s="16" t="s">
        <v>3</v>
      </c>
      <c r="E4" s="16" t="s">
        <v>4</v>
      </c>
      <c r="F4" s="16" t="s">
        <v>5</v>
      </c>
      <c r="G4" s="16" t="s">
        <v>6</v>
      </c>
      <c r="H4" s="16" t="s">
        <v>7</v>
      </c>
      <c r="I4" s="16" t="s">
        <v>8</v>
      </c>
      <c r="J4" s="16" t="s">
        <v>9</v>
      </c>
    </row>
    <row r="5" spans="1:10" x14ac:dyDescent="0.25">
      <c r="B5" s="17" t="s">
        <v>10</v>
      </c>
      <c r="C5" s="18">
        <f>Januar!$G$32</f>
        <v>6846</v>
      </c>
      <c r="D5" s="18">
        <f>Januar!$H$32</f>
        <v>5234</v>
      </c>
      <c r="E5" s="18">
        <f>Januar!$D$39</f>
        <v>6082.51</v>
      </c>
      <c r="F5" s="18">
        <f>Januar!$E$36</f>
        <v>534.71</v>
      </c>
      <c r="G5" s="18">
        <f>Januar!$E$37</f>
        <v>228.78</v>
      </c>
      <c r="H5" s="18">
        <f>Januar!$E$39</f>
        <v>763.49</v>
      </c>
      <c r="I5" s="18">
        <f>Januar!$G$32-Januar!$H$32</f>
        <v>1612</v>
      </c>
      <c r="J5" s="19">
        <f>Januar!$K$32</f>
        <v>4112</v>
      </c>
    </row>
    <row r="6" spans="1:10" x14ac:dyDescent="0.25">
      <c r="B6" s="20" t="s">
        <v>11</v>
      </c>
      <c r="C6" s="21">
        <f>Februar!$G$32</f>
        <v>6846</v>
      </c>
      <c r="D6" s="21">
        <f>Februar!$H$32</f>
        <v>5234</v>
      </c>
      <c r="E6" s="21">
        <f>Februar!$D$39</f>
        <v>6082.51</v>
      </c>
      <c r="F6" s="21">
        <f>Februar!$E$36</f>
        <v>534.71</v>
      </c>
      <c r="G6" s="21">
        <f>Februar!$E$37</f>
        <v>228.78</v>
      </c>
      <c r="H6" s="21">
        <f>Februar!$E$39</f>
        <v>763.49</v>
      </c>
      <c r="I6" s="21">
        <f>Februar!$G$32-Februar!$H$32</f>
        <v>1612</v>
      </c>
      <c r="J6" s="22">
        <f>Februar!$K$32</f>
        <v>5724</v>
      </c>
    </row>
    <row r="7" spans="1:10" x14ac:dyDescent="0.25">
      <c r="B7" s="17" t="s">
        <v>12</v>
      </c>
      <c r="C7" s="18">
        <f>März!$G$32</f>
        <v>7653</v>
      </c>
      <c r="D7" s="18">
        <f>März!$H$32</f>
        <v>5506</v>
      </c>
      <c r="E7" s="18">
        <f>März!$D$39</f>
        <v>6799.58</v>
      </c>
      <c r="F7" s="18">
        <f>März!$E$36</f>
        <v>597.62</v>
      </c>
      <c r="G7" s="18">
        <f>März!$E$37</f>
        <v>255.8</v>
      </c>
      <c r="H7" s="18">
        <f>März!$E$39</f>
        <v>853.42000000000007</v>
      </c>
      <c r="I7" s="18">
        <f>März!$G$32-März!$H$32</f>
        <v>2147</v>
      </c>
      <c r="J7" s="19">
        <f>März!$K$32</f>
        <v>7871</v>
      </c>
    </row>
    <row r="8" spans="1:10" x14ac:dyDescent="0.25">
      <c r="B8" s="20" t="s">
        <v>13</v>
      </c>
      <c r="C8" s="21">
        <f>April!$G$32</f>
        <v>8055</v>
      </c>
      <c r="D8" s="21">
        <f>April!$H$32</f>
        <v>5642</v>
      </c>
      <c r="E8" s="21">
        <f>April!$D$39</f>
        <v>7156.7199999999993</v>
      </c>
      <c r="F8" s="21">
        <f>April!$E$36</f>
        <v>629.07000000000005</v>
      </c>
      <c r="G8" s="21">
        <f>April!$E$37</f>
        <v>269.21000000000004</v>
      </c>
      <c r="H8" s="21">
        <f>April!$E$39</f>
        <v>898.28000000000009</v>
      </c>
      <c r="I8" s="21">
        <f>April!$G$32-April!$H$32</f>
        <v>2413</v>
      </c>
      <c r="J8" s="22">
        <f>April!$K$32</f>
        <v>10284</v>
      </c>
    </row>
    <row r="9" spans="1:10" x14ac:dyDescent="0.25">
      <c r="B9" s="17" t="s">
        <v>14</v>
      </c>
      <c r="C9" s="18">
        <f>Mai!$G$32</f>
        <v>8861</v>
      </c>
      <c r="D9" s="18">
        <f>Mai!$H$32</f>
        <v>5915</v>
      </c>
      <c r="E9" s="18">
        <f>Mai!$D$39</f>
        <v>7872.87</v>
      </c>
      <c r="F9" s="18">
        <f>Mai!$E$36</f>
        <v>691.97</v>
      </c>
      <c r="G9" s="18">
        <f>Mai!$E$37</f>
        <v>296.15999999999997</v>
      </c>
      <c r="H9" s="18">
        <f>Mai!$E$39</f>
        <v>988.13</v>
      </c>
      <c r="I9" s="18">
        <f>Mai!$G$32-Mai!$H$32</f>
        <v>2946</v>
      </c>
      <c r="J9" s="19">
        <f>Mai!$K$32</f>
        <v>13230</v>
      </c>
    </row>
    <row r="10" spans="1:10" x14ac:dyDescent="0.25">
      <c r="B10" s="20" t="s">
        <v>15</v>
      </c>
      <c r="C10" s="21">
        <f>Juni!$G$32</f>
        <v>9666</v>
      </c>
      <c r="D10" s="21">
        <f>Juni!$H$32</f>
        <v>6186</v>
      </c>
      <c r="E10" s="21">
        <f>Juni!$D$39</f>
        <v>8588.06</v>
      </c>
      <c r="F10" s="21">
        <f>Juni!$E$36</f>
        <v>754.8900000000001</v>
      </c>
      <c r="G10" s="21">
        <f>Juni!$E$37</f>
        <v>323.05</v>
      </c>
      <c r="H10" s="21">
        <f>Juni!$E$39</f>
        <v>1077.94</v>
      </c>
      <c r="I10" s="21">
        <f>Juni!$G$32-Juni!$H$32</f>
        <v>3480</v>
      </c>
      <c r="J10" s="22">
        <f>Juni!$K$32</f>
        <v>16710</v>
      </c>
    </row>
    <row r="11" spans="1:10" x14ac:dyDescent="0.25">
      <c r="B11" s="17" t="s">
        <v>16</v>
      </c>
      <c r="C11" s="18">
        <f>Juli!$G$32</f>
        <v>10068</v>
      </c>
      <c r="D11" s="18">
        <f>Juli!$H$32</f>
        <v>6322</v>
      </c>
      <c r="E11" s="18">
        <f>Juli!$D$39</f>
        <v>8945.2000000000007</v>
      </c>
      <c r="F11" s="18">
        <f>Juli!$E$36</f>
        <v>786.33999999999992</v>
      </c>
      <c r="G11" s="18">
        <f>Juli!$E$37</f>
        <v>336.46000000000004</v>
      </c>
      <c r="H11" s="18">
        <f>Juli!$E$39</f>
        <v>1122.8</v>
      </c>
      <c r="I11" s="18">
        <f>Juli!$G$32-Juli!$H$32</f>
        <v>3746</v>
      </c>
      <c r="J11" s="19">
        <f>Juli!$K$32</f>
        <v>20456</v>
      </c>
    </row>
    <row r="12" spans="1:10" x14ac:dyDescent="0.25">
      <c r="B12" s="20" t="s">
        <v>17</v>
      </c>
      <c r="C12" s="21">
        <f>August!$G$32</f>
        <v>9666</v>
      </c>
      <c r="D12" s="21">
        <f>August!$H$32</f>
        <v>6186</v>
      </c>
      <c r="E12" s="21">
        <f>August!$D$39</f>
        <v>8588.06</v>
      </c>
      <c r="F12" s="21">
        <f>August!$E$36</f>
        <v>754.8900000000001</v>
      </c>
      <c r="G12" s="21">
        <f>August!$E$37</f>
        <v>323.05</v>
      </c>
      <c r="H12" s="21">
        <f>August!$E$39</f>
        <v>1077.94</v>
      </c>
      <c r="I12" s="21">
        <f>August!$G$32-August!$H$32</f>
        <v>3480</v>
      </c>
      <c r="J12" s="22">
        <f>August!$K$32</f>
        <v>23936</v>
      </c>
    </row>
    <row r="13" spans="1:10" x14ac:dyDescent="0.25">
      <c r="B13" s="17" t="s">
        <v>18</v>
      </c>
      <c r="C13" s="18">
        <f>September!$G$32</f>
        <v>8457</v>
      </c>
      <c r="D13" s="18">
        <f>September!$H$32</f>
        <v>5778</v>
      </c>
      <c r="E13" s="18">
        <f>September!$D$39</f>
        <v>7513.8600000000006</v>
      </c>
      <c r="F13" s="18">
        <f>September!$E$36</f>
        <v>660.53</v>
      </c>
      <c r="G13" s="18">
        <f>September!$E$37</f>
        <v>282.61</v>
      </c>
      <c r="H13" s="18">
        <f>September!$E$39</f>
        <v>943.14</v>
      </c>
      <c r="I13" s="18">
        <f>September!$G$32-September!$H$32</f>
        <v>2679</v>
      </c>
      <c r="J13" s="19">
        <f>September!$K$32</f>
        <v>26615</v>
      </c>
    </row>
    <row r="14" spans="1:10" x14ac:dyDescent="0.25">
      <c r="B14" s="20" t="s">
        <v>19</v>
      </c>
      <c r="C14" s="21">
        <f>Oktober!$G$32</f>
        <v>8055</v>
      </c>
      <c r="D14" s="21">
        <f>Oktober!$H$32</f>
        <v>5642</v>
      </c>
      <c r="E14" s="21">
        <f>Oktober!$D$39</f>
        <v>7156.7199999999993</v>
      </c>
      <c r="F14" s="21">
        <f>Oktober!$E$36</f>
        <v>629.07000000000005</v>
      </c>
      <c r="G14" s="21">
        <f>Oktober!$E$37</f>
        <v>269.21000000000004</v>
      </c>
      <c r="H14" s="21">
        <f>Oktober!$E$39</f>
        <v>898.28000000000009</v>
      </c>
      <c r="I14" s="21">
        <f>Oktober!$G$32-Oktober!$H$32</f>
        <v>2413</v>
      </c>
      <c r="J14" s="22">
        <f>Oktober!$K$32</f>
        <v>29028</v>
      </c>
    </row>
    <row r="15" spans="1:10" x14ac:dyDescent="0.25">
      <c r="B15" s="17" t="s">
        <v>20</v>
      </c>
      <c r="C15" s="18">
        <f>November!$G$32</f>
        <v>7653</v>
      </c>
      <c r="D15" s="18">
        <f>November!$H$32</f>
        <v>5506</v>
      </c>
      <c r="E15" s="18">
        <f>November!$D$39</f>
        <v>6799.58</v>
      </c>
      <c r="F15" s="18">
        <f>November!$E$36</f>
        <v>597.62</v>
      </c>
      <c r="G15" s="18">
        <f>November!$E$37</f>
        <v>255.8</v>
      </c>
      <c r="H15" s="18">
        <f>November!$E$39</f>
        <v>853.42000000000007</v>
      </c>
      <c r="I15" s="18">
        <f>November!$G$32-November!$H$32</f>
        <v>2147</v>
      </c>
      <c r="J15" s="19">
        <f>November!$K$32</f>
        <v>31175</v>
      </c>
    </row>
    <row r="16" spans="1:10" x14ac:dyDescent="0.25">
      <c r="B16" s="20" t="s">
        <v>21</v>
      </c>
      <c r="C16" s="21">
        <f>Dezember!$G$32</f>
        <v>10471</v>
      </c>
      <c r="D16" s="21">
        <f>Dezember!$H$32</f>
        <v>6458</v>
      </c>
      <c r="E16" s="21">
        <f>Dezember!$D$39</f>
        <v>9303.2900000000009</v>
      </c>
      <c r="F16" s="21">
        <f>Dezember!$E$36</f>
        <v>817.79</v>
      </c>
      <c r="G16" s="21">
        <f>Dezember!$E$37</f>
        <v>349.92</v>
      </c>
      <c r="H16" s="21">
        <f>Dezember!$E$39</f>
        <v>1167.71</v>
      </c>
      <c r="I16" s="21">
        <f>Dezember!$G$32-Dezember!$H$32</f>
        <v>4013</v>
      </c>
      <c r="J16" s="22">
        <f>Dezember!$K$32</f>
        <v>35188</v>
      </c>
    </row>
    <row r="17" spans="2:10" x14ac:dyDescent="0.25">
      <c r="B17" s="23" t="s">
        <v>22</v>
      </c>
      <c r="C17" s="24">
        <f t="shared" ref="C17:I17" si="0">SUM(C5:C16)</f>
        <v>102297</v>
      </c>
      <c r="D17" s="24">
        <f t="shared" si="0"/>
        <v>69609</v>
      </c>
      <c r="E17" s="24">
        <f t="shared" si="0"/>
        <v>90888.959999999992</v>
      </c>
      <c r="F17" s="24">
        <f t="shared" si="0"/>
        <v>7989.21</v>
      </c>
      <c r="G17" s="24">
        <f t="shared" si="0"/>
        <v>3418.8300000000004</v>
      </c>
      <c r="H17" s="24">
        <f t="shared" si="0"/>
        <v>11408.04</v>
      </c>
      <c r="I17" s="24">
        <f t="shared" si="0"/>
        <v>32688</v>
      </c>
      <c r="J17" s="24">
        <f>J16</f>
        <v>35188</v>
      </c>
    </row>
    <row r="19" spans="2:10" x14ac:dyDescent="0.25">
      <c r="B19" s="12" t="s">
        <v>23</v>
      </c>
      <c r="C19" s="12"/>
      <c r="D19" s="12"/>
      <c r="E19" s="12"/>
      <c r="F19" s="12"/>
      <c r="G19" s="12"/>
      <c r="H19" s="12"/>
      <c r="I19" s="12"/>
      <c r="J19" s="12"/>
    </row>
    <row r="20" spans="2:10" x14ac:dyDescent="0.25">
      <c r="B20" s="11" t="s">
        <v>24</v>
      </c>
      <c r="C20" s="11"/>
      <c r="D20" s="11"/>
      <c r="E20" s="11"/>
      <c r="F20" s="11"/>
      <c r="G20" s="10">
        <f>C17</f>
        <v>102297</v>
      </c>
      <c r="H20" s="10"/>
    </row>
    <row r="21" spans="2:10" x14ac:dyDescent="0.25">
      <c r="B21" s="9" t="s">
        <v>25</v>
      </c>
      <c r="C21" s="9"/>
      <c r="D21" s="9"/>
      <c r="E21" s="9"/>
      <c r="F21" s="9"/>
      <c r="G21" s="10">
        <f>D17</f>
        <v>69609</v>
      </c>
      <c r="H21" s="10"/>
    </row>
    <row r="22" spans="2:10" x14ac:dyDescent="0.25">
      <c r="B22" s="11" t="s">
        <v>26</v>
      </c>
      <c r="C22" s="11"/>
      <c r="D22" s="11"/>
      <c r="E22" s="11"/>
      <c r="F22" s="11"/>
      <c r="G22" s="10">
        <f>H17</f>
        <v>11408.04</v>
      </c>
      <c r="H22" s="10"/>
    </row>
    <row r="23" spans="2:10" x14ac:dyDescent="0.25">
      <c r="B23" s="9" t="s">
        <v>27</v>
      </c>
      <c r="C23" s="9"/>
      <c r="D23" s="9"/>
      <c r="E23" s="9"/>
      <c r="F23" s="9"/>
      <c r="G23" s="10">
        <f>Januar!$J$5</f>
        <v>2500</v>
      </c>
      <c r="H23" s="10"/>
    </row>
    <row r="24" spans="2:10" x14ac:dyDescent="0.25">
      <c r="B24" s="11" t="s">
        <v>28</v>
      </c>
      <c r="C24" s="11"/>
      <c r="D24" s="11"/>
      <c r="E24" s="11"/>
      <c r="F24" s="11"/>
      <c r="G24" s="10">
        <f>Dezember!$K$32</f>
        <v>35188</v>
      </c>
      <c r="H24" s="10"/>
    </row>
    <row r="25" spans="2:10" x14ac:dyDescent="0.25">
      <c r="B25" s="9" t="s">
        <v>29</v>
      </c>
      <c r="C25" s="9"/>
      <c r="D25" s="9"/>
      <c r="E25" s="9"/>
      <c r="F25" s="9"/>
      <c r="G25" s="10">
        <f>Dezember!$K$32-Januar!$J$5</f>
        <v>32688</v>
      </c>
      <c r="H25" s="10"/>
    </row>
  </sheetData>
  <mergeCells count="15">
    <mergeCell ref="B24:F24"/>
    <mergeCell ref="G24:H24"/>
    <mergeCell ref="B25:F25"/>
    <mergeCell ref="G25:H25"/>
    <mergeCell ref="B21:F21"/>
    <mergeCell ref="G21:H21"/>
    <mergeCell ref="B22:F22"/>
    <mergeCell ref="G22:H22"/>
    <mergeCell ref="B23:F23"/>
    <mergeCell ref="G23:H23"/>
    <mergeCell ref="A1:J1"/>
    <mergeCell ref="A2:J2"/>
    <mergeCell ref="B19:J19"/>
    <mergeCell ref="B20:F20"/>
    <mergeCell ref="G20:H20"/>
  </mergeCells>
  <pageMargins left="0.3" right="0.3" top="1" bottom="1" header="0.511811023622047" footer="0.511811023622047"/>
  <pageSetup fitToHeight="0" orientation="landscape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41"/>
  <sheetViews>
    <sheetView showGridLines="0" zoomScaleNormal="100" workbookViewId="0">
      <pane ySplit="10" topLeftCell="A11" activePane="bottomLeft" state="frozen"/>
      <selection pane="bottomLeft"/>
    </sheetView>
  </sheetViews>
  <sheetFormatPr baseColWidth="10" defaultColWidth="8.7109375" defaultRowHeight="15" x14ac:dyDescent="0.25"/>
  <cols>
    <col min="1" max="1" width="5" customWidth="1"/>
    <col min="2" max="2" width="12" customWidth="1"/>
    <col min="3" max="3" width="11" customWidth="1"/>
    <col min="4" max="4" width="30" customWidth="1"/>
    <col min="5" max="5" width="19" customWidth="1"/>
    <col min="6" max="6" width="8" customWidth="1"/>
    <col min="7" max="8" width="13" customWidth="1"/>
    <col min="9" max="10" width="12" customWidth="1"/>
    <col min="11" max="11" width="14" customWidth="1"/>
  </cols>
  <sheetData>
    <row r="1" spans="1:11" ht="31.5" customHeight="1" x14ac:dyDescent="0.25">
      <c r="A1" s="14" t="s">
        <v>30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18" customHeight="1" x14ac:dyDescent="0.25">
      <c r="A2" s="13" t="s">
        <v>31</v>
      </c>
      <c r="B2" s="13"/>
      <c r="C2" s="13"/>
      <c r="D2" s="13"/>
      <c r="E2" s="13"/>
      <c r="F2" s="13"/>
      <c r="G2" s="13"/>
      <c r="H2" s="13"/>
      <c r="I2" s="8" t="s">
        <v>205</v>
      </c>
      <c r="J2" s="8"/>
      <c r="K2" s="8"/>
    </row>
    <row r="4" spans="1:11" x14ac:dyDescent="0.25">
      <c r="A4" s="12" t="s">
        <v>33</v>
      </c>
      <c r="B4" s="12"/>
      <c r="C4" s="12"/>
      <c r="D4" s="12"/>
      <c r="E4" s="12"/>
      <c r="G4" s="12" t="s">
        <v>34</v>
      </c>
      <c r="H4" s="12"/>
      <c r="I4" s="12"/>
      <c r="J4" s="12"/>
      <c r="K4" s="12"/>
    </row>
    <row r="5" spans="1:11" x14ac:dyDescent="0.25">
      <c r="A5" s="9" t="s">
        <v>35</v>
      </c>
      <c r="B5" s="9"/>
      <c r="C5" s="7" t="s">
        <v>36</v>
      </c>
      <c r="D5" s="7"/>
      <c r="E5" s="7"/>
      <c r="G5" s="9" t="s">
        <v>37</v>
      </c>
      <c r="H5" s="9"/>
      <c r="I5" s="9"/>
      <c r="J5" s="41">
        <f>August!$J$6</f>
        <v>23936</v>
      </c>
      <c r="K5" s="41"/>
    </row>
    <row r="6" spans="1:11" x14ac:dyDescent="0.25">
      <c r="A6" s="9" t="s">
        <v>38</v>
      </c>
      <c r="B6" s="9"/>
      <c r="C6" s="7" t="s">
        <v>39</v>
      </c>
      <c r="D6" s="7"/>
      <c r="E6" s="7"/>
      <c r="G6" s="9" t="s">
        <v>40</v>
      </c>
      <c r="H6" s="9"/>
      <c r="I6" s="9"/>
      <c r="J6" s="5">
        <f>K32</f>
        <v>26615</v>
      </c>
      <c r="K6" s="5"/>
    </row>
    <row r="7" spans="1:11" x14ac:dyDescent="0.25">
      <c r="A7" s="9" t="s">
        <v>41</v>
      </c>
      <c r="B7" s="9"/>
      <c r="C7" s="11" t="s">
        <v>205</v>
      </c>
      <c r="D7" s="11"/>
      <c r="E7" s="11"/>
      <c r="G7" s="9" t="s">
        <v>42</v>
      </c>
      <c r="H7" s="9"/>
      <c r="I7" s="9"/>
      <c r="J7" s="6">
        <f>ROUND(J6,2)</f>
        <v>26615</v>
      </c>
      <c r="K7" s="6"/>
    </row>
    <row r="8" spans="1:11" x14ac:dyDescent="0.25">
      <c r="A8" s="9" t="s">
        <v>43</v>
      </c>
      <c r="B8" s="9"/>
      <c r="C8" s="11">
        <v>9</v>
      </c>
      <c r="D8" s="11"/>
      <c r="E8" s="11"/>
      <c r="G8" s="9" t="s">
        <v>44</v>
      </c>
      <c r="H8" s="9"/>
      <c r="I8" s="9"/>
      <c r="J8" s="5">
        <f>J7-J6</f>
        <v>0</v>
      </c>
      <c r="K8" s="5"/>
    </row>
    <row r="10" spans="1:11" ht="27.75" customHeight="1" x14ac:dyDescent="0.25">
      <c r="A10" s="16" t="s">
        <v>45</v>
      </c>
      <c r="B10" s="16" t="s">
        <v>46</v>
      </c>
      <c r="C10" s="16" t="s">
        <v>47</v>
      </c>
      <c r="D10" s="15" t="s">
        <v>48</v>
      </c>
      <c r="E10" s="15" t="s">
        <v>49</v>
      </c>
      <c r="F10" s="16" t="s">
        <v>50</v>
      </c>
      <c r="G10" s="16" t="s">
        <v>51</v>
      </c>
      <c r="H10" s="16" t="s">
        <v>52</v>
      </c>
      <c r="I10" s="16" t="s">
        <v>53</v>
      </c>
      <c r="J10" s="16" t="s">
        <v>54</v>
      </c>
      <c r="K10" s="16" t="s">
        <v>55</v>
      </c>
    </row>
    <row r="11" spans="1:11" x14ac:dyDescent="0.25">
      <c r="A11" s="25"/>
      <c r="B11" s="26">
        <v>46266</v>
      </c>
      <c r="C11" s="25"/>
      <c r="D11" s="27" t="s">
        <v>37</v>
      </c>
      <c r="E11" s="25"/>
      <c r="F11" s="25"/>
      <c r="G11" s="28"/>
      <c r="H11" s="28"/>
      <c r="I11" s="28"/>
      <c r="J11" s="28"/>
      <c r="K11" s="29">
        <f>$J$5</f>
        <v>23936</v>
      </c>
    </row>
    <row r="12" spans="1:11" x14ac:dyDescent="0.25">
      <c r="A12" s="30">
        <f>IF(OR(G12&lt;&gt;"",H12&lt;&gt;""),COUNT($G$12:G12)+COUNT($H$12:H12),"")</f>
        <v>1</v>
      </c>
      <c r="B12" s="31">
        <v>46268</v>
      </c>
      <c r="C12" s="32" t="s">
        <v>206</v>
      </c>
      <c r="D12" s="33" t="s">
        <v>57</v>
      </c>
      <c r="E12" s="33" t="s">
        <v>58</v>
      </c>
      <c r="F12" s="34">
        <v>0.19</v>
      </c>
      <c r="G12" s="18">
        <v>1239</v>
      </c>
      <c r="H12" s="18"/>
      <c r="I12" s="18">
        <f t="shared" ref="I12:I31" si="0">IFERROR(ROUND((N(G12)+N(H12))*F12/(1+F12),2),0)</f>
        <v>197.82</v>
      </c>
      <c r="J12" s="18">
        <f t="shared" ref="J12:J31" si="1">IFERROR((N(G12)+N(H12))-I12,0)</f>
        <v>1041.18</v>
      </c>
      <c r="K12" s="19">
        <f t="shared" ref="K12:K31" si="2">K11+N(G12)-N(H12)</f>
        <v>25175</v>
      </c>
    </row>
    <row r="13" spans="1:11" x14ac:dyDescent="0.25">
      <c r="A13" s="35">
        <f>IF(OR(G13&lt;&gt;"",H13&lt;&gt;""),COUNT($G$12:G13)+COUNT($H$12:H13),"")</f>
        <v>2</v>
      </c>
      <c r="B13" s="36">
        <v>46268</v>
      </c>
      <c r="C13" s="37" t="s">
        <v>207</v>
      </c>
      <c r="D13" s="38" t="s">
        <v>60</v>
      </c>
      <c r="E13" s="38" t="s">
        <v>61</v>
      </c>
      <c r="F13" s="39">
        <v>7.0000000000000007E-2</v>
      </c>
      <c r="G13" s="21">
        <v>934</v>
      </c>
      <c r="H13" s="21"/>
      <c r="I13" s="21">
        <f t="shared" si="0"/>
        <v>61.1</v>
      </c>
      <c r="J13" s="21">
        <f t="shared" si="1"/>
        <v>872.9</v>
      </c>
      <c r="K13" s="22">
        <f t="shared" si="2"/>
        <v>26109</v>
      </c>
    </row>
    <row r="14" spans="1:11" x14ac:dyDescent="0.25">
      <c r="A14" s="30">
        <f>IF(OR(G14&lt;&gt;"",H14&lt;&gt;""),COUNT($G$12:G14)+COUNT($H$12:H14),"")</f>
        <v>3</v>
      </c>
      <c r="B14" s="31">
        <v>46270</v>
      </c>
      <c r="C14" s="32" t="s">
        <v>208</v>
      </c>
      <c r="D14" s="33" t="s">
        <v>63</v>
      </c>
      <c r="E14" s="33" t="s">
        <v>64</v>
      </c>
      <c r="F14" s="34">
        <v>0.19</v>
      </c>
      <c r="G14" s="18"/>
      <c r="H14" s="18">
        <v>378</v>
      </c>
      <c r="I14" s="18">
        <f t="shared" si="0"/>
        <v>60.35</v>
      </c>
      <c r="J14" s="18">
        <f t="shared" si="1"/>
        <v>317.64999999999998</v>
      </c>
      <c r="K14" s="19">
        <f t="shared" si="2"/>
        <v>25731</v>
      </c>
    </row>
    <row r="15" spans="1:11" x14ac:dyDescent="0.25">
      <c r="A15" s="35">
        <f>IF(OR(G15&lt;&gt;"",H15&lt;&gt;""),COUNT($G$12:G15)+COUNT($H$12:H15),"")</f>
        <v>4</v>
      </c>
      <c r="B15" s="36">
        <v>46271</v>
      </c>
      <c r="C15" s="37" t="s">
        <v>209</v>
      </c>
      <c r="D15" s="38" t="s">
        <v>66</v>
      </c>
      <c r="E15" s="38" t="s">
        <v>64</v>
      </c>
      <c r="F15" s="39">
        <v>7.0000000000000007E-2</v>
      </c>
      <c r="G15" s="21"/>
      <c r="H15" s="21">
        <v>226</v>
      </c>
      <c r="I15" s="21">
        <f t="shared" si="0"/>
        <v>14.79</v>
      </c>
      <c r="J15" s="21">
        <f t="shared" si="1"/>
        <v>211.21</v>
      </c>
      <c r="K15" s="22">
        <f t="shared" si="2"/>
        <v>25505</v>
      </c>
    </row>
    <row r="16" spans="1:11" x14ac:dyDescent="0.25">
      <c r="A16" s="30">
        <f>IF(OR(G16&lt;&gt;"",H16&lt;&gt;""),COUNT($G$12:G16)+COUNT($H$12:H16),"")</f>
        <v>5</v>
      </c>
      <c r="B16" s="31">
        <v>46275</v>
      </c>
      <c r="C16" s="32" t="s">
        <v>210</v>
      </c>
      <c r="D16" s="33" t="s">
        <v>57</v>
      </c>
      <c r="E16" s="33" t="s">
        <v>58</v>
      </c>
      <c r="F16" s="34">
        <v>0.19</v>
      </c>
      <c r="G16" s="18">
        <v>1407</v>
      </c>
      <c r="H16" s="18"/>
      <c r="I16" s="18">
        <f t="shared" si="0"/>
        <v>224.65</v>
      </c>
      <c r="J16" s="18">
        <f t="shared" si="1"/>
        <v>1182.3499999999999</v>
      </c>
      <c r="K16" s="19">
        <f t="shared" si="2"/>
        <v>26912</v>
      </c>
    </row>
    <row r="17" spans="1:11" x14ac:dyDescent="0.25">
      <c r="A17" s="35">
        <f>IF(OR(G17&lt;&gt;"",H17&lt;&gt;""),COUNT($G$12:G17)+COUNT($H$12:H17),"")</f>
        <v>6</v>
      </c>
      <c r="B17" s="36">
        <v>46275</v>
      </c>
      <c r="C17" s="37" t="s">
        <v>211</v>
      </c>
      <c r="D17" s="38" t="s">
        <v>60</v>
      </c>
      <c r="E17" s="38" t="s">
        <v>61</v>
      </c>
      <c r="F17" s="39">
        <v>7.0000000000000007E-2</v>
      </c>
      <c r="G17" s="21">
        <v>950</v>
      </c>
      <c r="H17" s="21"/>
      <c r="I17" s="21">
        <f t="shared" si="0"/>
        <v>62.15</v>
      </c>
      <c r="J17" s="21">
        <f t="shared" si="1"/>
        <v>887.85</v>
      </c>
      <c r="K17" s="22">
        <f t="shared" si="2"/>
        <v>27862</v>
      </c>
    </row>
    <row r="18" spans="1:11" x14ac:dyDescent="0.25">
      <c r="A18" s="30">
        <f>IF(OR(G18&lt;&gt;"",H18&lt;&gt;""),COUNT($G$12:G18)+COUNT($H$12:H18),"")</f>
        <v>7</v>
      </c>
      <c r="B18" s="31">
        <v>46277</v>
      </c>
      <c r="C18" s="32" t="s">
        <v>212</v>
      </c>
      <c r="D18" s="33" t="s">
        <v>70</v>
      </c>
      <c r="E18" s="33" t="s">
        <v>71</v>
      </c>
      <c r="F18" s="34">
        <v>0.19</v>
      </c>
      <c r="G18" s="18"/>
      <c r="H18" s="18">
        <v>72</v>
      </c>
      <c r="I18" s="18">
        <f t="shared" si="0"/>
        <v>11.5</v>
      </c>
      <c r="J18" s="18">
        <f t="shared" si="1"/>
        <v>60.5</v>
      </c>
      <c r="K18" s="19">
        <f t="shared" si="2"/>
        <v>27790</v>
      </c>
    </row>
    <row r="19" spans="1:11" x14ac:dyDescent="0.25">
      <c r="A19" s="35">
        <f>IF(OR(G19&lt;&gt;"",H19&lt;&gt;""),COUNT($G$12:G19)+COUNT($H$12:H19),"")</f>
        <v>8</v>
      </c>
      <c r="B19" s="36">
        <v>46279</v>
      </c>
      <c r="C19" s="37" t="s">
        <v>213</v>
      </c>
      <c r="D19" s="38" t="s">
        <v>73</v>
      </c>
      <c r="E19" s="38" t="s">
        <v>74</v>
      </c>
      <c r="F19" s="39">
        <v>0</v>
      </c>
      <c r="G19" s="21"/>
      <c r="H19" s="21">
        <v>1650</v>
      </c>
      <c r="I19" s="21">
        <f t="shared" si="0"/>
        <v>0</v>
      </c>
      <c r="J19" s="21">
        <f t="shared" si="1"/>
        <v>1650</v>
      </c>
      <c r="K19" s="22">
        <f t="shared" si="2"/>
        <v>26140</v>
      </c>
    </row>
    <row r="20" spans="1:11" x14ac:dyDescent="0.25">
      <c r="A20" s="30">
        <f>IF(OR(G20&lt;&gt;"",H20&lt;&gt;""),COUNT($G$12:G20)+COUNT($H$12:H20),"")</f>
        <v>9</v>
      </c>
      <c r="B20" s="31">
        <v>46282</v>
      </c>
      <c r="C20" s="32" t="s">
        <v>214</v>
      </c>
      <c r="D20" s="33" t="s">
        <v>76</v>
      </c>
      <c r="E20" s="33" t="s">
        <v>61</v>
      </c>
      <c r="F20" s="34">
        <v>7.0000000000000007E-2</v>
      </c>
      <c r="G20" s="18">
        <v>1449</v>
      </c>
      <c r="H20" s="18"/>
      <c r="I20" s="18">
        <f t="shared" si="0"/>
        <v>94.79</v>
      </c>
      <c r="J20" s="18">
        <f t="shared" si="1"/>
        <v>1354.21</v>
      </c>
      <c r="K20" s="19">
        <f t="shared" si="2"/>
        <v>27589</v>
      </c>
    </row>
    <row r="21" spans="1:11" x14ac:dyDescent="0.25">
      <c r="A21" s="35">
        <f>IF(OR(G21&lt;&gt;"",H21&lt;&gt;""),COUNT($G$12:G21)+COUNT($H$12:H21),"")</f>
        <v>10</v>
      </c>
      <c r="B21" s="36">
        <v>46283</v>
      </c>
      <c r="C21" s="37" t="s">
        <v>215</v>
      </c>
      <c r="D21" s="38" t="s">
        <v>78</v>
      </c>
      <c r="E21" s="38" t="s">
        <v>79</v>
      </c>
      <c r="F21" s="39">
        <v>0</v>
      </c>
      <c r="G21" s="21"/>
      <c r="H21" s="21">
        <v>1200</v>
      </c>
      <c r="I21" s="21">
        <f t="shared" si="0"/>
        <v>0</v>
      </c>
      <c r="J21" s="21">
        <f t="shared" si="1"/>
        <v>1200</v>
      </c>
      <c r="K21" s="22">
        <f t="shared" si="2"/>
        <v>26389</v>
      </c>
    </row>
    <row r="22" spans="1:11" x14ac:dyDescent="0.25">
      <c r="A22" s="30">
        <f>IF(OR(G22&lt;&gt;"",H22&lt;&gt;""),COUNT($G$12:G22)+COUNT($H$12:H22),"")</f>
        <v>11</v>
      </c>
      <c r="B22" s="31">
        <v>46287</v>
      </c>
      <c r="C22" s="32" t="s">
        <v>216</v>
      </c>
      <c r="D22" s="33" t="s">
        <v>57</v>
      </c>
      <c r="E22" s="33" t="s">
        <v>58</v>
      </c>
      <c r="F22" s="34">
        <v>0.19</v>
      </c>
      <c r="G22" s="18">
        <v>1491</v>
      </c>
      <c r="H22" s="18"/>
      <c r="I22" s="18">
        <f t="shared" si="0"/>
        <v>238.06</v>
      </c>
      <c r="J22" s="18">
        <f t="shared" si="1"/>
        <v>1252.94</v>
      </c>
      <c r="K22" s="19">
        <f t="shared" si="2"/>
        <v>27880</v>
      </c>
    </row>
    <row r="23" spans="1:11" x14ac:dyDescent="0.25">
      <c r="A23" s="35">
        <f>IF(OR(G23&lt;&gt;"",H23&lt;&gt;""),COUNT($G$12:G23)+COUNT($H$12:H23),"")</f>
        <v>12</v>
      </c>
      <c r="B23" s="36">
        <v>46287</v>
      </c>
      <c r="C23" s="37" t="s">
        <v>217</v>
      </c>
      <c r="D23" s="38" t="s">
        <v>60</v>
      </c>
      <c r="E23" s="38" t="s">
        <v>61</v>
      </c>
      <c r="F23" s="39">
        <v>7.0000000000000007E-2</v>
      </c>
      <c r="G23" s="21">
        <v>987</v>
      </c>
      <c r="H23" s="21"/>
      <c r="I23" s="21">
        <f t="shared" si="0"/>
        <v>64.569999999999993</v>
      </c>
      <c r="J23" s="21">
        <f t="shared" si="1"/>
        <v>922.43000000000006</v>
      </c>
      <c r="K23" s="22">
        <f t="shared" si="2"/>
        <v>28867</v>
      </c>
    </row>
    <row r="24" spans="1:11" x14ac:dyDescent="0.25">
      <c r="A24" s="30">
        <f>IF(OR(G24&lt;&gt;"",H24&lt;&gt;""),COUNT($G$12:G24)+COUNT($H$12:H24),"")</f>
        <v>13</v>
      </c>
      <c r="B24" s="31">
        <v>46290</v>
      </c>
      <c r="C24" s="32" t="s">
        <v>218</v>
      </c>
      <c r="D24" s="33" t="s">
        <v>63</v>
      </c>
      <c r="E24" s="33" t="s">
        <v>64</v>
      </c>
      <c r="F24" s="34">
        <v>0.19</v>
      </c>
      <c r="G24" s="18"/>
      <c r="H24" s="18">
        <v>362</v>
      </c>
      <c r="I24" s="18">
        <f t="shared" si="0"/>
        <v>57.8</v>
      </c>
      <c r="J24" s="18">
        <f t="shared" si="1"/>
        <v>304.2</v>
      </c>
      <c r="K24" s="19">
        <f t="shared" si="2"/>
        <v>28505</v>
      </c>
    </row>
    <row r="25" spans="1:11" x14ac:dyDescent="0.25">
      <c r="A25" s="35">
        <f>IF(OR(G25&lt;&gt;"",H25&lt;&gt;""),COUNT($G$12:G25)+COUNT($H$12:H25),"")</f>
        <v>14</v>
      </c>
      <c r="B25" s="36">
        <v>46293</v>
      </c>
      <c r="C25" s="37" t="s">
        <v>219</v>
      </c>
      <c r="D25" s="38" t="s">
        <v>84</v>
      </c>
      <c r="E25" s="38" t="s">
        <v>85</v>
      </c>
      <c r="F25" s="39">
        <v>0</v>
      </c>
      <c r="G25" s="21"/>
      <c r="H25" s="21">
        <v>1890</v>
      </c>
      <c r="I25" s="21">
        <f t="shared" si="0"/>
        <v>0</v>
      </c>
      <c r="J25" s="21">
        <f t="shared" si="1"/>
        <v>1890</v>
      </c>
      <c r="K25" s="22">
        <f t="shared" si="2"/>
        <v>26615</v>
      </c>
    </row>
    <row r="26" spans="1:11" x14ac:dyDescent="0.25">
      <c r="A26" s="30" t="str">
        <f>IF(OR(G26&lt;&gt;"",H26&lt;&gt;""),COUNT($G$12:G26)+COUNT($H$12:H26),"")</f>
        <v/>
      </c>
      <c r="B26" s="31"/>
      <c r="C26" s="32"/>
      <c r="D26" s="33"/>
      <c r="E26" s="33"/>
      <c r="F26" s="34"/>
      <c r="G26" s="18"/>
      <c r="H26" s="18"/>
      <c r="I26" s="18">
        <f t="shared" si="0"/>
        <v>0</v>
      </c>
      <c r="J26" s="18">
        <f t="shared" si="1"/>
        <v>0</v>
      </c>
      <c r="K26" s="19">
        <f t="shared" si="2"/>
        <v>26615</v>
      </c>
    </row>
    <row r="27" spans="1:11" x14ac:dyDescent="0.25">
      <c r="A27" s="35" t="str">
        <f>IF(OR(G27&lt;&gt;"",H27&lt;&gt;""),COUNT($G$12:G27)+COUNT($H$12:H27),"")</f>
        <v/>
      </c>
      <c r="B27" s="36"/>
      <c r="C27" s="37"/>
      <c r="D27" s="38"/>
      <c r="E27" s="38"/>
      <c r="F27" s="39"/>
      <c r="G27" s="21"/>
      <c r="H27" s="21"/>
      <c r="I27" s="21">
        <f t="shared" si="0"/>
        <v>0</v>
      </c>
      <c r="J27" s="21">
        <f t="shared" si="1"/>
        <v>0</v>
      </c>
      <c r="K27" s="22">
        <f t="shared" si="2"/>
        <v>26615</v>
      </c>
    </row>
    <row r="28" spans="1:11" x14ac:dyDescent="0.25">
      <c r="A28" s="30" t="str">
        <f>IF(OR(G28&lt;&gt;"",H28&lt;&gt;""),COUNT($G$12:G28)+COUNT($H$12:H28),"")</f>
        <v/>
      </c>
      <c r="B28" s="31"/>
      <c r="C28" s="32"/>
      <c r="D28" s="33"/>
      <c r="E28" s="33"/>
      <c r="F28" s="34"/>
      <c r="G28" s="18"/>
      <c r="H28" s="18"/>
      <c r="I28" s="18">
        <f t="shared" si="0"/>
        <v>0</v>
      </c>
      <c r="J28" s="18">
        <f t="shared" si="1"/>
        <v>0</v>
      </c>
      <c r="K28" s="19">
        <f t="shared" si="2"/>
        <v>26615</v>
      </c>
    </row>
    <row r="29" spans="1:11" x14ac:dyDescent="0.25">
      <c r="A29" s="35" t="str">
        <f>IF(OR(G29&lt;&gt;"",H29&lt;&gt;""),COUNT($G$12:G29)+COUNT($H$12:H29),"")</f>
        <v/>
      </c>
      <c r="B29" s="36"/>
      <c r="C29" s="37"/>
      <c r="D29" s="38"/>
      <c r="E29" s="38"/>
      <c r="F29" s="39"/>
      <c r="G29" s="21"/>
      <c r="H29" s="21"/>
      <c r="I29" s="21">
        <f t="shared" si="0"/>
        <v>0</v>
      </c>
      <c r="J29" s="21">
        <f t="shared" si="1"/>
        <v>0</v>
      </c>
      <c r="K29" s="22">
        <f t="shared" si="2"/>
        <v>26615</v>
      </c>
    </row>
    <row r="30" spans="1:11" x14ac:dyDescent="0.25">
      <c r="A30" s="30" t="str">
        <f>IF(OR(G30&lt;&gt;"",H30&lt;&gt;""),COUNT($G$12:G30)+COUNT($H$12:H30),"")</f>
        <v/>
      </c>
      <c r="B30" s="31"/>
      <c r="C30" s="32"/>
      <c r="D30" s="33"/>
      <c r="E30" s="33"/>
      <c r="F30" s="34"/>
      <c r="G30" s="18"/>
      <c r="H30" s="18"/>
      <c r="I30" s="18">
        <f t="shared" si="0"/>
        <v>0</v>
      </c>
      <c r="J30" s="18">
        <f t="shared" si="1"/>
        <v>0</v>
      </c>
      <c r="K30" s="19">
        <f t="shared" si="2"/>
        <v>26615</v>
      </c>
    </row>
    <row r="31" spans="1:11" x14ac:dyDescent="0.25">
      <c r="A31" s="35" t="str">
        <f>IF(OR(G31&lt;&gt;"",H31&lt;&gt;""),COUNT($G$12:G31)+COUNT($H$12:H31),"")</f>
        <v/>
      </c>
      <c r="B31" s="36"/>
      <c r="C31" s="37"/>
      <c r="D31" s="38"/>
      <c r="E31" s="38"/>
      <c r="F31" s="39"/>
      <c r="G31" s="21"/>
      <c r="H31" s="21"/>
      <c r="I31" s="21">
        <f t="shared" si="0"/>
        <v>0</v>
      </c>
      <c r="J31" s="21">
        <f t="shared" si="1"/>
        <v>0</v>
      </c>
      <c r="K31" s="22">
        <f t="shared" si="2"/>
        <v>26615</v>
      </c>
    </row>
    <row r="32" spans="1:11" x14ac:dyDescent="0.25">
      <c r="A32" s="4" t="s">
        <v>86</v>
      </c>
      <c r="B32" s="4"/>
      <c r="C32" s="4"/>
      <c r="D32" s="4"/>
      <c r="E32" s="4"/>
      <c r="F32" s="4"/>
      <c r="G32" s="29">
        <f>SUM(G12:G31)</f>
        <v>8457</v>
      </c>
      <c r="H32" s="29">
        <f>SUM(H12:H31)</f>
        <v>5778</v>
      </c>
      <c r="I32" s="29">
        <f>SUM(I12:I31)</f>
        <v>1087.58</v>
      </c>
      <c r="J32" s="29">
        <f>SUM(J12:J31)</f>
        <v>13147.420000000002</v>
      </c>
      <c r="K32" s="24">
        <f>K31</f>
        <v>26615</v>
      </c>
    </row>
    <row r="34" spans="1:11" x14ac:dyDescent="0.25">
      <c r="A34" s="12" t="s">
        <v>87</v>
      </c>
      <c r="B34" s="12"/>
      <c r="C34" s="12"/>
      <c r="D34" s="12"/>
      <c r="E34" s="12"/>
      <c r="G34" s="12" t="s">
        <v>88</v>
      </c>
      <c r="H34" s="12"/>
      <c r="I34" s="12"/>
      <c r="J34" s="12"/>
      <c r="K34" s="12"/>
    </row>
    <row r="35" spans="1:11" ht="28.35" customHeight="1" x14ac:dyDescent="0.25">
      <c r="A35" s="3" t="s">
        <v>89</v>
      </c>
      <c r="B35" s="3"/>
      <c r="C35" s="40" t="s">
        <v>90</v>
      </c>
      <c r="D35" s="40" t="s">
        <v>54</v>
      </c>
      <c r="E35" s="40" t="s">
        <v>53</v>
      </c>
      <c r="G35" s="11" t="s">
        <v>91</v>
      </c>
      <c r="H35" s="11"/>
      <c r="I35" s="11"/>
      <c r="J35" s="11"/>
      <c r="K35" s="29">
        <f>G32</f>
        <v>8457</v>
      </c>
    </row>
    <row r="36" spans="1:11" x14ac:dyDescent="0.25">
      <c r="A36" s="11" t="s">
        <v>92</v>
      </c>
      <c r="B36" s="11"/>
      <c r="C36" s="18">
        <f>SUMIFS($G$12:$G$31,$F$12:$F$31,0.19)</f>
        <v>4137</v>
      </c>
      <c r="D36" s="18">
        <f>C36-E36</f>
        <v>3476.4700000000003</v>
      </c>
      <c r="E36" s="18">
        <f>SUMIFS($I$12:$I$31,$F$12:$F$31,0.19,$G$12:$G$31,"&gt;0")</f>
        <v>660.53</v>
      </c>
      <c r="G36" s="9" t="s">
        <v>25</v>
      </c>
      <c r="H36" s="9"/>
      <c r="I36" s="9"/>
      <c r="J36" s="9"/>
      <c r="K36" s="29">
        <f>H32</f>
        <v>5778</v>
      </c>
    </row>
    <row r="37" spans="1:11" x14ac:dyDescent="0.25">
      <c r="A37" s="9" t="s">
        <v>93</v>
      </c>
      <c r="B37" s="9"/>
      <c r="C37" s="21">
        <f>SUMIFS($G$12:$G$31,$F$12:$F$31,0.07)</f>
        <v>4320</v>
      </c>
      <c r="D37" s="21">
        <f>C37-E37</f>
        <v>4037.39</v>
      </c>
      <c r="E37" s="21">
        <f>SUMIFS($I$12:$I$31,$F$12:$F$31,0.07,$G$12:$G$31,"&gt;0")</f>
        <v>282.61</v>
      </c>
      <c r="G37" s="11" t="s">
        <v>94</v>
      </c>
      <c r="H37" s="11"/>
      <c r="I37" s="11"/>
      <c r="J37" s="11"/>
      <c r="K37" s="29">
        <f>G32-H32</f>
        <v>2679</v>
      </c>
    </row>
    <row r="38" spans="1:11" x14ac:dyDescent="0.25">
      <c r="A38" s="11" t="s">
        <v>95</v>
      </c>
      <c r="B38" s="11"/>
      <c r="C38" s="18">
        <f>SUMIFS($G$12:$G$31,$F$12:$F$31,0)</f>
        <v>0</v>
      </c>
      <c r="D38" s="18">
        <f>C38-E38</f>
        <v>0</v>
      </c>
      <c r="E38" s="18">
        <f>SUMIFS($I$12:$I$31,$F$12:$F$31,0,$G$12:$G$31,"&gt;0")</f>
        <v>0</v>
      </c>
      <c r="G38" s="9" t="s">
        <v>96</v>
      </c>
      <c r="H38" s="9"/>
      <c r="I38" s="9"/>
      <c r="J38" s="9"/>
      <c r="K38" s="29">
        <f>E39</f>
        <v>943.14</v>
      </c>
    </row>
    <row r="39" spans="1:11" x14ac:dyDescent="0.25">
      <c r="A39" s="2" t="s">
        <v>97</v>
      </c>
      <c r="B39" s="2"/>
      <c r="C39" s="24">
        <f>SUM(C36:C38)</f>
        <v>8457</v>
      </c>
      <c r="D39" s="24">
        <f>SUM(D36:D38)</f>
        <v>7513.8600000000006</v>
      </c>
      <c r="E39" s="24">
        <f>SUM(E36:E38)</f>
        <v>943.14</v>
      </c>
      <c r="G39" s="11" t="s">
        <v>98</v>
      </c>
      <c r="H39" s="11"/>
      <c r="I39" s="11"/>
      <c r="J39" s="11"/>
      <c r="K39" s="29">
        <f>K32</f>
        <v>26615</v>
      </c>
    </row>
    <row r="41" spans="1:11" ht="42" customHeight="1" x14ac:dyDescent="0.25">
      <c r="A41" s="1" t="s">
        <v>99</v>
      </c>
      <c r="B41" s="1"/>
      <c r="C41" s="1"/>
      <c r="D41" s="1"/>
      <c r="E41" s="1"/>
      <c r="F41" s="1"/>
      <c r="G41" s="1"/>
      <c r="H41" s="1"/>
      <c r="I41" s="1"/>
      <c r="J41" s="1"/>
      <c r="K41" s="1"/>
    </row>
  </sheetData>
  <mergeCells count="35">
    <mergeCell ref="A39:B39"/>
    <mergeCell ref="G39:J39"/>
    <mergeCell ref="A41:K41"/>
    <mergeCell ref="A36:B36"/>
    <mergeCell ref="G36:J36"/>
    <mergeCell ref="A37:B37"/>
    <mergeCell ref="G37:J37"/>
    <mergeCell ref="A38:B38"/>
    <mergeCell ref="G38:J38"/>
    <mergeCell ref="A32:F32"/>
    <mergeCell ref="A34:E34"/>
    <mergeCell ref="G34:K34"/>
    <mergeCell ref="A35:B35"/>
    <mergeCell ref="G35:J35"/>
    <mergeCell ref="A7:B7"/>
    <mergeCell ref="C7:E7"/>
    <mergeCell ref="G7:I7"/>
    <mergeCell ref="J7:K7"/>
    <mergeCell ref="A8:B8"/>
    <mergeCell ref="C8:E8"/>
    <mergeCell ref="G8:I8"/>
    <mergeCell ref="J8:K8"/>
    <mergeCell ref="A5:B5"/>
    <mergeCell ref="C5:E5"/>
    <mergeCell ref="G5:I5"/>
    <mergeCell ref="J5:K5"/>
    <mergeCell ref="A6:B6"/>
    <mergeCell ref="C6:E6"/>
    <mergeCell ref="G6:I6"/>
    <mergeCell ref="J6:K6"/>
    <mergeCell ref="A1:K1"/>
    <mergeCell ref="A2:H2"/>
    <mergeCell ref="I2:K2"/>
    <mergeCell ref="A4:E4"/>
    <mergeCell ref="G4:K4"/>
  </mergeCells>
  <conditionalFormatting sqref="J8">
    <cfRule type="cellIs" dxfId="11" priority="3" operator="equal">
      <formula>0</formula>
    </cfRule>
    <cfRule type="cellIs" dxfId="10" priority="4" operator="notEqual">
      <formula>0</formula>
    </cfRule>
  </conditionalFormatting>
  <conditionalFormatting sqref="K11:K32">
    <cfRule type="cellIs" dxfId="9" priority="2" operator="lessThan">
      <formula>0</formula>
    </cfRule>
  </conditionalFormatting>
  <dataValidations count="2">
    <dataValidation type="list" allowBlank="1" sqref="F12:F31" xr:uid="{00000000-0002-0000-0900-000000000000}">
      <formula1>"0.19,0.07,0"</formula1>
      <formula2>0</formula2>
    </dataValidation>
    <dataValidation type="list" allowBlank="1" sqref="E12:E31" xr:uid="{00000000-0002-0000-0900-000001000000}">
      <formula1>"Speisenumsatz,Getränkeumsatz,Wareneinkauf,Personal,Betriebsbedarf,Reparatur/Wartung,Miete/Nebenkosten,Privatentnahme,Privateinlage,Geldtransit,Sonstiges"</formula1>
      <formula2>0</formula2>
    </dataValidation>
  </dataValidations>
  <printOptions horizontalCentered="1"/>
  <pageMargins left="0.3" right="0.3" top="0.4" bottom="0.4" header="0.511811023622047" footer="0.511811023622047"/>
  <pageSetup fitToHeight="0" orientation="landscape" horizontalDpi="300" verticalDpi="300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41"/>
  <sheetViews>
    <sheetView showGridLines="0" zoomScaleNormal="100" workbookViewId="0">
      <pane ySplit="10" topLeftCell="A11" activePane="bottomLeft" state="frozen"/>
      <selection pane="bottomLeft"/>
    </sheetView>
  </sheetViews>
  <sheetFormatPr baseColWidth="10" defaultColWidth="8.7109375" defaultRowHeight="15" x14ac:dyDescent="0.25"/>
  <cols>
    <col min="1" max="1" width="5" customWidth="1"/>
    <col min="2" max="2" width="12" customWidth="1"/>
    <col min="3" max="3" width="11" customWidth="1"/>
    <col min="4" max="4" width="30" customWidth="1"/>
    <col min="5" max="5" width="19" customWidth="1"/>
    <col min="6" max="6" width="8" customWidth="1"/>
    <col min="7" max="8" width="13" customWidth="1"/>
    <col min="9" max="10" width="12" customWidth="1"/>
    <col min="11" max="11" width="14" customWidth="1"/>
  </cols>
  <sheetData>
    <row r="1" spans="1:11" ht="31.5" customHeight="1" x14ac:dyDescent="0.25">
      <c r="A1" s="14" t="s">
        <v>30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18" customHeight="1" x14ac:dyDescent="0.25">
      <c r="A2" s="13" t="s">
        <v>31</v>
      </c>
      <c r="B2" s="13"/>
      <c r="C2" s="13"/>
      <c r="D2" s="13"/>
      <c r="E2" s="13"/>
      <c r="F2" s="13"/>
      <c r="G2" s="13"/>
      <c r="H2" s="13"/>
      <c r="I2" s="8" t="s">
        <v>220</v>
      </c>
      <c r="J2" s="8"/>
      <c r="K2" s="8"/>
    </row>
    <row r="4" spans="1:11" x14ac:dyDescent="0.25">
      <c r="A4" s="12" t="s">
        <v>33</v>
      </c>
      <c r="B4" s="12"/>
      <c r="C4" s="12"/>
      <c r="D4" s="12"/>
      <c r="E4" s="12"/>
      <c r="G4" s="12" t="s">
        <v>34</v>
      </c>
      <c r="H4" s="12"/>
      <c r="I4" s="12"/>
      <c r="J4" s="12"/>
      <c r="K4" s="12"/>
    </row>
    <row r="5" spans="1:11" x14ac:dyDescent="0.25">
      <c r="A5" s="9" t="s">
        <v>35</v>
      </c>
      <c r="B5" s="9"/>
      <c r="C5" s="7" t="s">
        <v>36</v>
      </c>
      <c r="D5" s="7"/>
      <c r="E5" s="7"/>
      <c r="G5" s="9" t="s">
        <v>37</v>
      </c>
      <c r="H5" s="9"/>
      <c r="I5" s="9"/>
      <c r="J5" s="41">
        <f>September!$J$6</f>
        <v>26615</v>
      </c>
      <c r="K5" s="41"/>
    </row>
    <row r="6" spans="1:11" x14ac:dyDescent="0.25">
      <c r="A6" s="9" t="s">
        <v>38</v>
      </c>
      <c r="B6" s="9"/>
      <c r="C6" s="7" t="s">
        <v>39</v>
      </c>
      <c r="D6" s="7"/>
      <c r="E6" s="7"/>
      <c r="G6" s="9" t="s">
        <v>40</v>
      </c>
      <c r="H6" s="9"/>
      <c r="I6" s="9"/>
      <c r="J6" s="5">
        <f>K32</f>
        <v>29028</v>
      </c>
      <c r="K6" s="5"/>
    </row>
    <row r="7" spans="1:11" x14ac:dyDescent="0.25">
      <c r="A7" s="9" t="s">
        <v>41</v>
      </c>
      <c r="B7" s="9"/>
      <c r="C7" s="11" t="s">
        <v>220</v>
      </c>
      <c r="D7" s="11"/>
      <c r="E7" s="11"/>
      <c r="G7" s="9" t="s">
        <v>42</v>
      </c>
      <c r="H7" s="9"/>
      <c r="I7" s="9"/>
      <c r="J7" s="6">
        <f>ROUND(J6,2)</f>
        <v>29028</v>
      </c>
      <c r="K7" s="6"/>
    </row>
    <row r="8" spans="1:11" x14ac:dyDescent="0.25">
      <c r="A8" s="9" t="s">
        <v>43</v>
      </c>
      <c r="B8" s="9"/>
      <c r="C8" s="11">
        <v>10</v>
      </c>
      <c r="D8" s="11"/>
      <c r="E8" s="11"/>
      <c r="G8" s="9" t="s">
        <v>44</v>
      </c>
      <c r="H8" s="9"/>
      <c r="I8" s="9"/>
      <c r="J8" s="5">
        <f>J7-J6</f>
        <v>0</v>
      </c>
      <c r="K8" s="5"/>
    </row>
    <row r="10" spans="1:11" ht="27.75" customHeight="1" x14ac:dyDescent="0.25">
      <c r="A10" s="16" t="s">
        <v>45</v>
      </c>
      <c r="B10" s="16" t="s">
        <v>46</v>
      </c>
      <c r="C10" s="16" t="s">
        <v>47</v>
      </c>
      <c r="D10" s="15" t="s">
        <v>48</v>
      </c>
      <c r="E10" s="15" t="s">
        <v>49</v>
      </c>
      <c r="F10" s="16" t="s">
        <v>50</v>
      </c>
      <c r="G10" s="16" t="s">
        <v>51</v>
      </c>
      <c r="H10" s="16" t="s">
        <v>52</v>
      </c>
      <c r="I10" s="16" t="s">
        <v>53</v>
      </c>
      <c r="J10" s="16" t="s">
        <v>54</v>
      </c>
      <c r="K10" s="16" t="s">
        <v>55</v>
      </c>
    </row>
    <row r="11" spans="1:11" x14ac:dyDescent="0.25">
      <c r="A11" s="25"/>
      <c r="B11" s="26">
        <v>46296</v>
      </c>
      <c r="C11" s="25"/>
      <c r="D11" s="27" t="s">
        <v>37</v>
      </c>
      <c r="E11" s="25"/>
      <c r="F11" s="25"/>
      <c r="G11" s="28"/>
      <c r="H11" s="28"/>
      <c r="I11" s="28"/>
      <c r="J11" s="28"/>
      <c r="K11" s="29">
        <f>$J$5</f>
        <v>26615</v>
      </c>
    </row>
    <row r="12" spans="1:11" x14ac:dyDescent="0.25">
      <c r="A12" s="30">
        <f>IF(OR(G12&lt;&gt;"",H12&lt;&gt;""),COUNT($G$12:G12)+COUNT($H$12:H12),"")</f>
        <v>1</v>
      </c>
      <c r="B12" s="31">
        <v>46298</v>
      </c>
      <c r="C12" s="32" t="s">
        <v>221</v>
      </c>
      <c r="D12" s="33" t="s">
        <v>57</v>
      </c>
      <c r="E12" s="33" t="s">
        <v>58</v>
      </c>
      <c r="F12" s="34">
        <v>0.19</v>
      </c>
      <c r="G12" s="18">
        <v>1180</v>
      </c>
      <c r="H12" s="18"/>
      <c r="I12" s="18">
        <f t="shared" ref="I12:I31" si="0">IFERROR(ROUND((N(G12)+N(H12))*F12/(1+F12),2),0)</f>
        <v>188.4</v>
      </c>
      <c r="J12" s="18">
        <f t="shared" ref="J12:J31" si="1">IFERROR((N(G12)+N(H12))-I12,0)</f>
        <v>991.6</v>
      </c>
      <c r="K12" s="19">
        <f t="shared" ref="K12:K31" si="2">K11+N(G12)-N(H12)</f>
        <v>27795</v>
      </c>
    </row>
    <row r="13" spans="1:11" x14ac:dyDescent="0.25">
      <c r="A13" s="35">
        <f>IF(OR(G13&lt;&gt;"",H13&lt;&gt;""),COUNT($G$12:G13)+COUNT($H$12:H13),"")</f>
        <v>2</v>
      </c>
      <c r="B13" s="36">
        <v>46298</v>
      </c>
      <c r="C13" s="37" t="s">
        <v>222</v>
      </c>
      <c r="D13" s="38" t="s">
        <v>60</v>
      </c>
      <c r="E13" s="38" t="s">
        <v>61</v>
      </c>
      <c r="F13" s="39">
        <v>7.0000000000000007E-2</v>
      </c>
      <c r="G13" s="21">
        <v>890</v>
      </c>
      <c r="H13" s="21"/>
      <c r="I13" s="21">
        <f t="shared" si="0"/>
        <v>58.22</v>
      </c>
      <c r="J13" s="21">
        <f t="shared" si="1"/>
        <v>831.78</v>
      </c>
      <c r="K13" s="22">
        <f t="shared" si="2"/>
        <v>28685</v>
      </c>
    </row>
    <row r="14" spans="1:11" x14ac:dyDescent="0.25">
      <c r="A14" s="30">
        <f>IF(OR(G14&lt;&gt;"",H14&lt;&gt;""),COUNT($G$12:G14)+COUNT($H$12:H14),"")</f>
        <v>3</v>
      </c>
      <c r="B14" s="31">
        <v>46300</v>
      </c>
      <c r="C14" s="32" t="s">
        <v>223</v>
      </c>
      <c r="D14" s="33" t="s">
        <v>63</v>
      </c>
      <c r="E14" s="33" t="s">
        <v>64</v>
      </c>
      <c r="F14" s="34">
        <v>0.19</v>
      </c>
      <c r="G14" s="18"/>
      <c r="H14" s="18">
        <v>360</v>
      </c>
      <c r="I14" s="18">
        <f t="shared" si="0"/>
        <v>57.48</v>
      </c>
      <c r="J14" s="18">
        <f t="shared" si="1"/>
        <v>302.52</v>
      </c>
      <c r="K14" s="19">
        <f t="shared" si="2"/>
        <v>28325</v>
      </c>
    </row>
    <row r="15" spans="1:11" x14ac:dyDescent="0.25">
      <c r="A15" s="35">
        <f>IF(OR(G15&lt;&gt;"",H15&lt;&gt;""),COUNT($G$12:G15)+COUNT($H$12:H15),"")</f>
        <v>4</v>
      </c>
      <c r="B15" s="36">
        <v>46301</v>
      </c>
      <c r="C15" s="37" t="s">
        <v>224</v>
      </c>
      <c r="D15" s="38" t="s">
        <v>66</v>
      </c>
      <c r="E15" s="38" t="s">
        <v>64</v>
      </c>
      <c r="F15" s="39">
        <v>7.0000000000000007E-2</v>
      </c>
      <c r="G15" s="21"/>
      <c r="H15" s="21">
        <v>215</v>
      </c>
      <c r="I15" s="21">
        <f t="shared" si="0"/>
        <v>14.07</v>
      </c>
      <c r="J15" s="21">
        <f t="shared" si="1"/>
        <v>200.93</v>
      </c>
      <c r="K15" s="22">
        <f t="shared" si="2"/>
        <v>28110</v>
      </c>
    </row>
    <row r="16" spans="1:11" x14ac:dyDescent="0.25">
      <c r="A16" s="30">
        <f>IF(OR(G16&lt;&gt;"",H16&lt;&gt;""),COUNT($G$12:G16)+COUNT($H$12:H16),"")</f>
        <v>5</v>
      </c>
      <c r="B16" s="31">
        <v>46305</v>
      </c>
      <c r="C16" s="32" t="s">
        <v>225</v>
      </c>
      <c r="D16" s="33" t="s">
        <v>57</v>
      </c>
      <c r="E16" s="33" t="s">
        <v>58</v>
      </c>
      <c r="F16" s="34">
        <v>0.19</v>
      </c>
      <c r="G16" s="18">
        <v>1340</v>
      </c>
      <c r="H16" s="18"/>
      <c r="I16" s="18">
        <f t="shared" si="0"/>
        <v>213.95</v>
      </c>
      <c r="J16" s="18">
        <f t="shared" si="1"/>
        <v>1126.05</v>
      </c>
      <c r="K16" s="19">
        <f t="shared" si="2"/>
        <v>29450</v>
      </c>
    </row>
    <row r="17" spans="1:11" x14ac:dyDescent="0.25">
      <c r="A17" s="35">
        <f>IF(OR(G17&lt;&gt;"",H17&lt;&gt;""),COUNT($G$12:G17)+COUNT($H$12:H17),"")</f>
        <v>6</v>
      </c>
      <c r="B17" s="36">
        <v>46305</v>
      </c>
      <c r="C17" s="37" t="s">
        <v>226</v>
      </c>
      <c r="D17" s="38" t="s">
        <v>60</v>
      </c>
      <c r="E17" s="38" t="s">
        <v>61</v>
      </c>
      <c r="F17" s="39">
        <v>7.0000000000000007E-2</v>
      </c>
      <c r="G17" s="21">
        <v>905</v>
      </c>
      <c r="H17" s="21"/>
      <c r="I17" s="21">
        <f t="shared" si="0"/>
        <v>59.21</v>
      </c>
      <c r="J17" s="21">
        <f t="shared" si="1"/>
        <v>845.79</v>
      </c>
      <c r="K17" s="22">
        <f t="shared" si="2"/>
        <v>30355</v>
      </c>
    </row>
    <row r="18" spans="1:11" x14ac:dyDescent="0.25">
      <c r="A18" s="30">
        <f>IF(OR(G18&lt;&gt;"",H18&lt;&gt;""),COUNT($G$12:G18)+COUNT($H$12:H18),"")</f>
        <v>7</v>
      </c>
      <c r="B18" s="31">
        <v>46307</v>
      </c>
      <c r="C18" s="32" t="s">
        <v>227</v>
      </c>
      <c r="D18" s="33" t="s">
        <v>70</v>
      </c>
      <c r="E18" s="33" t="s">
        <v>71</v>
      </c>
      <c r="F18" s="34">
        <v>0.19</v>
      </c>
      <c r="G18" s="18"/>
      <c r="H18" s="18">
        <v>72</v>
      </c>
      <c r="I18" s="18">
        <f t="shared" si="0"/>
        <v>11.5</v>
      </c>
      <c r="J18" s="18">
        <f t="shared" si="1"/>
        <v>60.5</v>
      </c>
      <c r="K18" s="19">
        <f t="shared" si="2"/>
        <v>30283</v>
      </c>
    </row>
    <row r="19" spans="1:11" x14ac:dyDescent="0.25">
      <c r="A19" s="35">
        <f>IF(OR(G19&lt;&gt;"",H19&lt;&gt;""),COUNT($G$12:G19)+COUNT($H$12:H19),"")</f>
        <v>8</v>
      </c>
      <c r="B19" s="36">
        <v>46309</v>
      </c>
      <c r="C19" s="37" t="s">
        <v>228</v>
      </c>
      <c r="D19" s="38" t="s">
        <v>73</v>
      </c>
      <c r="E19" s="38" t="s">
        <v>74</v>
      </c>
      <c r="F19" s="39">
        <v>0</v>
      </c>
      <c r="G19" s="21"/>
      <c r="H19" s="21">
        <v>1650</v>
      </c>
      <c r="I19" s="21">
        <f t="shared" si="0"/>
        <v>0</v>
      </c>
      <c r="J19" s="21">
        <f t="shared" si="1"/>
        <v>1650</v>
      </c>
      <c r="K19" s="22">
        <f t="shared" si="2"/>
        <v>28633</v>
      </c>
    </row>
    <row r="20" spans="1:11" x14ac:dyDescent="0.25">
      <c r="A20" s="30">
        <f>IF(OR(G20&lt;&gt;"",H20&lt;&gt;""),COUNT($G$12:G20)+COUNT($H$12:H20),"")</f>
        <v>9</v>
      </c>
      <c r="B20" s="31">
        <v>46312</v>
      </c>
      <c r="C20" s="32" t="s">
        <v>229</v>
      </c>
      <c r="D20" s="33" t="s">
        <v>76</v>
      </c>
      <c r="E20" s="33" t="s">
        <v>61</v>
      </c>
      <c r="F20" s="34">
        <v>7.0000000000000007E-2</v>
      </c>
      <c r="G20" s="18">
        <v>1380</v>
      </c>
      <c r="H20" s="18"/>
      <c r="I20" s="18">
        <f t="shared" si="0"/>
        <v>90.28</v>
      </c>
      <c r="J20" s="18">
        <f t="shared" si="1"/>
        <v>1289.72</v>
      </c>
      <c r="K20" s="19">
        <f t="shared" si="2"/>
        <v>30013</v>
      </c>
    </row>
    <row r="21" spans="1:11" x14ac:dyDescent="0.25">
      <c r="A21" s="35">
        <f>IF(OR(G21&lt;&gt;"",H21&lt;&gt;""),COUNT($G$12:G21)+COUNT($H$12:H21),"")</f>
        <v>10</v>
      </c>
      <c r="B21" s="36">
        <v>46313</v>
      </c>
      <c r="C21" s="37" t="s">
        <v>230</v>
      </c>
      <c r="D21" s="38" t="s">
        <v>78</v>
      </c>
      <c r="E21" s="38" t="s">
        <v>79</v>
      </c>
      <c r="F21" s="39">
        <v>0</v>
      </c>
      <c r="G21" s="21"/>
      <c r="H21" s="21">
        <v>1200</v>
      </c>
      <c r="I21" s="21">
        <f t="shared" si="0"/>
        <v>0</v>
      </c>
      <c r="J21" s="21">
        <f t="shared" si="1"/>
        <v>1200</v>
      </c>
      <c r="K21" s="22">
        <f t="shared" si="2"/>
        <v>28813</v>
      </c>
    </row>
    <row r="22" spans="1:11" x14ac:dyDescent="0.25">
      <c r="A22" s="30">
        <f>IF(OR(G22&lt;&gt;"",H22&lt;&gt;""),COUNT($G$12:G22)+COUNT($H$12:H22),"")</f>
        <v>11</v>
      </c>
      <c r="B22" s="31">
        <v>46317</v>
      </c>
      <c r="C22" s="32" t="s">
        <v>231</v>
      </c>
      <c r="D22" s="33" t="s">
        <v>57</v>
      </c>
      <c r="E22" s="33" t="s">
        <v>58</v>
      </c>
      <c r="F22" s="34">
        <v>0.19</v>
      </c>
      <c r="G22" s="18">
        <v>1420</v>
      </c>
      <c r="H22" s="18"/>
      <c r="I22" s="18">
        <f t="shared" si="0"/>
        <v>226.72</v>
      </c>
      <c r="J22" s="18">
        <f t="shared" si="1"/>
        <v>1193.28</v>
      </c>
      <c r="K22" s="19">
        <f t="shared" si="2"/>
        <v>30233</v>
      </c>
    </row>
    <row r="23" spans="1:11" x14ac:dyDescent="0.25">
      <c r="A23" s="35">
        <f>IF(OR(G23&lt;&gt;"",H23&lt;&gt;""),COUNT($G$12:G23)+COUNT($H$12:H23),"")</f>
        <v>12</v>
      </c>
      <c r="B23" s="36">
        <v>46317</v>
      </c>
      <c r="C23" s="37" t="s">
        <v>232</v>
      </c>
      <c r="D23" s="38" t="s">
        <v>60</v>
      </c>
      <c r="E23" s="38" t="s">
        <v>61</v>
      </c>
      <c r="F23" s="39">
        <v>7.0000000000000007E-2</v>
      </c>
      <c r="G23" s="21">
        <v>940</v>
      </c>
      <c r="H23" s="21"/>
      <c r="I23" s="21">
        <f t="shared" si="0"/>
        <v>61.5</v>
      </c>
      <c r="J23" s="21">
        <f t="shared" si="1"/>
        <v>878.5</v>
      </c>
      <c r="K23" s="22">
        <f t="shared" si="2"/>
        <v>31173</v>
      </c>
    </row>
    <row r="24" spans="1:11" x14ac:dyDescent="0.25">
      <c r="A24" s="30">
        <f>IF(OR(G24&lt;&gt;"",H24&lt;&gt;""),COUNT($G$12:G24)+COUNT($H$12:H24),"")</f>
        <v>13</v>
      </c>
      <c r="B24" s="31">
        <v>46320</v>
      </c>
      <c r="C24" s="32" t="s">
        <v>233</v>
      </c>
      <c r="D24" s="33" t="s">
        <v>63</v>
      </c>
      <c r="E24" s="33" t="s">
        <v>64</v>
      </c>
      <c r="F24" s="34">
        <v>0.19</v>
      </c>
      <c r="G24" s="18"/>
      <c r="H24" s="18">
        <v>345</v>
      </c>
      <c r="I24" s="18">
        <f t="shared" si="0"/>
        <v>55.08</v>
      </c>
      <c r="J24" s="18">
        <f t="shared" si="1"/>
        <v>289.92</v>
      </c>
      <c r="K24" s="19">
        <f t="shared" si="2"/>
        <v>30828</v>
      </c>
    </row>
    <row r="25" spans="1:11" x14ac:dyDescent="0.25">
      <c r="A25" s="35">
        <f>IF(OR(G25&lt;&gt;"",H25&lt;&gt;""),COUNT($G$12:G25)+COUNT($H$12:H25),"")</f>
        <v>14</v>
      </c>
      <c r="B25" s="36">
        <v>46323</v>
      </c>
      <c r="C25" s="37" t="s">
        <v>234</v>
      </c>
      <c r="D25" s="38" t="s">
        <v>84</v>
      </c>
      <c r="E25" s="38" t="s">
        <v>85</v>
      </c>
      <c r="F25" s="39">
        <v>0</v>
      </c>
      <c r="G25" s="21"/>
      <c r="H25" s="21">
        <v>1800</v>
      </c>
      <c r="I25" s="21">
        <f t="shared" si="0"/>
        <v>0</v>
      </c>
      <c r="J25" s="21">
        <f t="shared" si="1"/>
        <v>1800</v>
      </c>
      <c r="K25" s="22">
        <f t="shared" si="2"/>
        <v>29028</v>
      </c>
    </row>
    <row r="26" spans="1:11" x14ac:dyDescent="0.25">
      <c r="A26" s="30" t="str">
        <f>IF(OR(G26&lt;&gt;"",H26&lt;&gt;""),COUNT($G$12:G26)+COUNT($H$12:H26),"")</f>
        <v/>
      </c>
      <c r="B26" s="31"/>
      <c r="C26" s="32"/>
      <c r="D26" s="33"/>
      <c r="E26" s="33"/>
      <c r="F26" s="34"/>
      <c r="G26" s="18"/>
      <c r="H26" s="18"/>
      <c r="I26" s="18">
        <f t="shared" si="0"/>
        <v>0</v>
      </c>
      <c r="J26" s="18">
        <f t="shared" si="1"/>
        <v>0</v>
      </c>
      <c r="K26" s="19">
        <f t="shared" si="2"/>
        <v>29028</v>
      </c>
    </row>
    <row r="27" spans="1:11" x14ac:dyDescent="0.25">
      <c r="A27" s="35" t="str">
        <f>IF(OR(G27&lt;&gt;"",H27&lt;&gt;""),COUNT($G$12:G27)+COUNT($H$12:H27),"")</f>
        <v/>
      </c>
      <c r="B27" s="36"/>
      <c r="C27" s="37"/>
      <c r="D27" s="38"/>
      <c r="E27" s="38"/>
      <c r="F27" s="39"/>
      <c r="G27" s="21"/>
      <c r="H27" s="21"/>
      <c r="I27" s="21">
        <f t="shared" si="0"/>
        <v>0</v>
      </c>
      <c r="J27" s="21">
        <f t="shared" si="1"/>
        <v>0</v>
      </c>
      <c r="K27" s="22">
        <f t="shared" si="2"/>
        <v>29028</v>
      </c>
    </row>
    <row r="28" spans="1:11" x14ac:dyDescent="0.25">
      <c r="A28" s="30" t="str">
        <f>IF(OR(G28&lt;&gt;"",H28&lt;&gt;""),COUNT($G$12:G28)+COUNT($H$12:H28),"")</f>
        <v/>
      </c>
      <c r="B28" s="31"/>
      <c r="C28" s="32"/>
      <c r="D28" s="33"/>
      <c r="E28" s="33"/>
      <c r="F28" s="34"/>
      <c r="G28" s="18"/>
      <c r="H28" s="18"/>
      <c r="I28" s="18">
        <f t="shared" si="0"/>
        <v>0</v>
      </c>
      <c r="J28" s="18">
        <f t="shared" si="1"/>
        <v>0</v>
      </c>
      <c r="K28" s="19">
        <f t="shared" si="2"/>
        <v>29028</v>
      </c>
    </row>
    <row r="29" spans="1:11" x14ac:dyDescent="0.25">
      <c r="A29" s="35" t="str">
        <f>IF(OR(G29&lt;&gt;"",H29&lt;&gt;""),COUNT($G$12:G29)+COUNT($H$12:H29),"")</f>
        <v/>
      </c>
      <c r="B29" s="36"/>
      <c r="C29" s="37"/>
      <c r="D29" s="38"/>
      <c r="E29" s="38"/>
      <c r="F29" s="39"/>
      <c r="G29" s="21"/>
      <c r="H29" s="21"/>
      <c r="I29" s="21">
        <f t="shared" si="0"/>
        <v>0</v>
      </c>
      <c r="J29" s="21">
        <f t="shared" si="1"/>
        <v>0</v>
      </c>
      <c r="K29" s="22">
        <f t="shared" si="2"/>
        <v>29028</v>
      </c>
    </row>
    <row r="30" spans="1:11" x14ac:dyDescent="0.25">
      <c r="A30" s="30" t="str">
        <f>IF(OR(G30&lt;&gt;"",H30&lt;&gt;""),COUNT($G$12:G30)+COUNT($H$12:H30),"")</f>
        <v/>
      </c>
      <c r="B30" s="31"/>
      <c r="C30" s="32"/>
      <c r="D30" s="33"/>
      <c r="E30" s="33"/>
      <c r="F30" s="34"/>
      <c r="G30" s="18"/>
      <c r="H30" s="18"/>
      <c r="I30" s="18">
        <f t="shared" si="0"/>
        <v>0</v>
      </c>
      <c r="J30" s="18">
        <f t="shared" si="1"/>
        <v>0</v>
      </c>
      <c r="K30" s="19">
        <f t="shared" si="2"/>
        <v>29028</v>
      </c>
    </row>
    <row r="31" spans="1:11" x14ac:dyDescent="0.25">
      <c r="A31" s="35" t="str">
        <f>IF(OR(G31&lt;&gt;"",H31&lt;&gt;""),COUNT($G$12:G31)+COUNT($H$12:H31),"")</f>
        <v/>
      </c>
      <c r="B31" s="36"/>
      <c r="C31" s="37"/>
      <c r="D31" s="38"/>
      <c r="E31" s="38"/>
      <c r="F31" s="39"/>
      <c r="G31" s="21"/>
      <c r="H31" s="21"/>
      <c r="I31" s="21">
        <f t="shared" si="0"/>
        <v>0</v>
      </c>
      <c r="J31" s="21">
        <f t="shared" si="1"/>
        <v>0</v>
      </c>
      <c r="K31" s="22">
        <f t="shared" si="2"/>
        <v>29028</v>
      </c>
    </row>
    <row r="32" spans="1:11" x14ac:dyDescent="0.25">
      <c r="A32" s="4" t="s">
        <v>86</v>
      </c>
      <c r="B32" s="4"/>
      <c r="C32" s="4"/>
      <c r="D32" s="4"/>
      <c r="E32" s="4"/>
      <c r="F32" s="4"/>
      <c r="G32" s="29">
        <f>SUM(G12:G31)</f>
        <v>8055</v>
      </c>
      <c r="H32" s="29">
        <f>SUM(H12:H31)</f>
        <v>5642</v>
      </c>
      <c r="I32" s="29">
        <f>SUM(I12:I31)</f>
        <v>1036.4100000000001</v>
      </c>
      <c r="J32" s="29">
        <f>SUM(J12:J31)</f>
        <v>12660.59</v>
      </c>
      <c r="K32" s="24">
        <f>K31</f>
        <v>29028</v>
      </c>
    </row>
    <row r="34" spans="1:11" x14ac:dyDescent="0.25">
      <c r="A34" s="12" t="s">
        <v>87</v>
      </c>
      <c r="B34" s="12"/>
      <c r="C34" s="12"/>
      <c r="D34" s="12"/>
      <c r="E34" s="12"/>
      <c r="G34" s="12" t="s">
        <v>88</v>
      </c>
      <c r="H34" s="12"/>
      <c r="I34" s="12"/>
      <c r="J34" s="12"/>
      <c r="K34" s="12"/>
    </row>
    <row r="35" spans="1:11" ht="28.35" customHeight="1" x14ac:dyDescent="0.25">
      <c r="A35" s="3" t="s">
        <v>89</v>
      </c>
      <c r="B35" s="3"/>
      <c r="C35" s="40" t="s">
        <v>90</v>
      </c>
      <c r="D35" s="40" t="s">
        <v>54</v>
      </c>
      <c r="E35" s="40" t="s">
        <v>53</v>
      </c>
      <c r="G35" s="11" t="s">
        <v>91</v>
      </c>
      <c r="H35" s="11"/>
      <c r="I35" s="11"/>
      <c r="J35" s="11"/>
      <c r="K35" s="29">
        <f>G32</f>
        <v>8055</v>
      </c>
    </row>
    <row r="36" spans="1:11" x14ac:dyDescent="0.25">
      <c r="A36" s="11" t="s">
        <v>92</v>
      </c>
      <c r="B36" s="11"/>
      <c r="C36" s="18">
        <f>SUMIFS($G$12:$G$31,$F$12:$F$31,0.19)</f>
        <v>3940</v>
      </c>
      <c r="D36" s="18">
        <f>C36-E36</f>
        <v>3310.93</v>
      </c>
      <c r="E36" s="18">
        <f>SUMIFS($I$12:$I$31,$F$12:$F$31,0.19,$G$12:$G$31,"&gt;0")</f>
        <v>629.07000000000005</v>
      </c>
      <c r="G36" s="9" t="s">
        <v>25</v>
      </c>
      <c r="H36" s="9"/>
      <c r="I36" s="9"/>
      <c r="J36" s="9"/>
      <c r="K36" s="29">
        <f>H32</f>
        <v>5642</v>
      </c>
    </row>
    <row r="37" spans="1:11" x14ac:dyDescent="0.25">
      <c r="A37" s="9" t="s">
        <v>93</v>
      </c>
      <c r="B37" s="9"/>
      <c r="C37" s="21">
        <f>SUMIFS($G$12:$G$31,$F$12:$F$31,0.07)</f>
        <v>4115</v>
      </c>
      <c r="D37" s="21">
        <f>C37-E37</f>
        <v>3845.79</v>
      </c>
      <c r="E37" s="21">
        <f>SUMIFS($I$12:$I$31,$F$12:$F$31,0.07,$G$12:$G$31,"&gt;0")</f>
        <v>269.21000000000004</v>
      </c>
      <c r="G37" s="11" t="s">
        <v>94</v>
      </c>
      <c r="H37" s="11"/>
      <c r="I37" s="11"/>
      <c r="J37" s="11"/>
      <c r="K37" s="29">
        <f>G32-H32</f>
        <v>2413</v>
      </c>
    </row>
    <row r="38" spans="1:11" x14ac:dyDescent="0.25">
      <c r="A38" s="11" t="s">
        <v>95</v>
      </c>
      <c r="B38" s="11"/>
      <c r="C38" s="18">
        <f>SUMIFS($G$12:$G$31,$F$12:$F$31,0)</f>
        <v>0</v>
      </c>
      <c r="D38" s="18">
        <f>C38-E38</f>
        <v>0</v>
      </c>
      <c r="E38" s="18">
        <f>SUMIFS($I$12:$I$31,$F$12:$F$31,0,$G$12:$G$31,"&gt;0")</f>
        <v>0</v>
      </c>
      <c r="G38" s="9" t="s">
        <v>96</v>
      </c>
      <c r="H38" s="9"/>
      <c r="I38" s="9"/>
      <c r="J38" s="9"/>
      <c r="K38" s="29">
        <f>E39</f>
        <v>898.28000000000009</v>
      </c>
    </row>
    <row r="39" spans="1:11" x14ac:dyDescent="0.25">
      <c r="A39" s="2" t="s">
        <v>97</v>
      </c>
      <c r="B39" s="2"/>
      <c r="C39" s="24">
        <f>SUM(C36:C38)</f>
        <v>8055</v>
      </c>
      <c r="D39" s="24">
        <f>SUM(D36:D38)</f>
        <v>7156.7199999999993</v>
      </c>
      <c r="E39" s="24">
        <f>SUM(E36:E38)</f>
        <v>898.28000000000009</v>
      </c>
      <c r="G39" s="11" t="s">
        <v>98</v>
      </c>
      <c r="H39" s="11"/>
      <c r="I39" s="11"/>
      <c r="J39" s="11"/>
      <c r="K39" s="29">
        <f>K32</f>
        <v>29028</v>
      </c>
    </row>
    <row r="41" spans="1:11" ht="42" customHeight="1" x14ac:dyDescent="0.25">
      <c r="A41" s="1" t="s">
        <v>99</v>
      </c>
      <c r="B41" s="1"/>
      <c r="C41" s="1"/>
      <c r="D41" s="1"/>
      <c r="E41" s="1"/>
      <c r="F41" s="1"/>
      <c r="G41" s="1"/>
      <c r="H41" s="1"/>
      <c r="I41" s="1"/>
      <c r="J41" s="1"/>
      <c r="K41" s="1"/>
    </row>
  </sheetData>
  <mergeCells count="35">
    <mergeCell ref="A39:B39"/>
    <mergeCell ref="G39:J39"/>
    <mergeCell ref="A41:K41"/>
    <mergeCell ref="A36:B36"/>
    <mergeCell ref="G36:J36"/>
    <mergeCell ref="A37:B37"/>
    <mergeCell ref="G37:J37"/>
    <mergeCell ref="A38:B38"/>
    <mergeCell ref="G38:J38"/>
    <mergeCell ref="A32:F32"/>
    <mergeCell ref="A34:E34"/>
    <mergeCell ref="G34:K34"/>
    <mergeCell ref="A35:B35"/>
    <mergeCell ref="G35:J35"/>
    <mergeCell ref="A7:B7"/>
    <mergeCell ref="C7:E7"/>
    <mergeCell ref="G7:I7"/>
    <mergeCell ref="J7:K7"/>
    <mergeCell ref="A8:B8"/>
    <mergeCell ref="C8:E8"/>
    <mergeCell ref="G8:I8"/>
    <mergeCell ref="J8:K8"/>
    <mergeCell ref="A5:B5"/>
    <mergeCell ref="C5:E5"/>
    <mergeCell ref="G5:I5"/>
    <mergeCell ref="J5:K5"/>
    <mergeCell ref="A6:B6"/>
    <mergeCell ref="C6:E6"/>
    <mergeCell ref="G6:I6"/>
    <mergeCell ref="J6:K6"/>
    <mergeCell ref="A1:K1"/>
    <mergeCell ref="A2:H2"/>
    <mergeCell ref="I2:K2"/>
    <mergeCell ref="A4:E4"/>
    <mergeCell ref="G4:K4"/>
  </mergeCells>
  <conditionalFormatting sqref="J8">
    <cfRule type="cellIs" dxfId="8" priority="3" operator="equal">
      <formula>0</formula>
    </cfRule>
    <cfRule type="cellIs" dxfId="7" priority="4" operator="notEqual">
      <formula>0</formula>
    </cfRule>
  </conditionalFormatting>
  <conditionalFormatting sqref="K11:K32">
    <cfRule type="cellIs" dxfId="6" priority="2" operator="lessThan">
      <formula>0</formula>
    </cfRule>
  </conditionalFormatting>
  <dataValidations count="2">
    <dataValidation type="list" allowBlank="1" sqref="F12:F31" xr:uid="{00000000-0002-0000-0A00-000000000000}">
      <formula1>"0.19,0.07,0"</formula1>
      <formula2>0</formula2>
    </dataValidation>
    <dataValidation type="list" allowBlank="1" sqref="E12:E31" xr:uid="{00000000-0002-0000-0A00-000001000000}">
      <formula1>"Speisenumsatz,Getränkeumsatz,Wareneinkauf,Personal,Betriebsbedarf,Reparatur/Wartung,Miete/Nebenkosten,Privatentnahme,Privateinlage,Geldtransit,Sonstiges"</formula1>
      <formula2>0</formula2>
    </dataValidation>
  </dataValidations>
  <printOptions horizontalCentered="1"/>
  <pageMargins left="0.3" right="0.3" top="0.4" bottom="0.4" header="0.511811023622047" footer="0.511811023622047"/>
  <pageSetup fitToHeight="0" orientation="landscape" horizontalDpi="300" verticalDpi="300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41"/>
  <sheetViews>
    <sheetView showGridLines="0" zoomScaleNormal="100" workbookViewId="0">
      <pane ySplit="10" topLeftCell="A11" activePane="bottomLeft" state="frozen"/>
      <selection pane="bottomLeft"/>
    </sheetView>
  </sheetViews>
  <sheetFormatPr baseColWidth="10" defaultColWidth="8.7109375" defaultRowHeight="15" x14ac:dyDescent="0.25"/>
  <cols>
    <col min="1" max="1" width="5" customWidth="1"/>
    <col min="2" max="2" width="12" customWidth="1"/>
    <col min="3" max="3" width="11" customWidth="1"/>
    <col min="4" max="4" width="30" customWidth="1"/>
    <col min="5" max="5" width="19" customWidth="1"/>
    <col min="6" max="6" width="8" customWidth="1"/>
    <col min="7" max="8" width="13" customWidth="1"/>
    <col min="9" max="10" width="12" customWidth="1"/>
    <col min="11" max="11" width="14" customWidth="1"/>
  </cols>
  <sheetData>
    <row r="1" spans="1:11" ht="31.5" customHeight="1" x14ac:dyDescent="0.25">
      <c r="A1" s="14" t="s">
        <v>30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18" customHeight="1" x14ac:dyDescent="0.25">
      <c r="A2" s="13" t="s">
        <v>31</v>
      </c>
      <c r="B2" s="13"/>
      <c r="C2" s="13"/>
      <c r="D2" s="13"/>
      <c r="E2" s="13"/>
      <c r="F2" s="13"/>
      <c r="G2" s="13"/>
      <c r="H2" s="13"/>
      <c r="I2" s="8" t="s">
        <v>235</v>
      </c>
      <c r="J2" s="8"/>
      <c r="K2" s="8"/>
    </row>
    <row r="4" spans="1:11" x14ac:dyDescent="0.25">
      <c r="A4" s="12" t="s">
        <v>33</v>
      </c>
      <c r="B4" s="12"/>
      <c r="C4" s="12"/>
      <c r="D4" s="12"/>
      <c r="E4" s="12"/>
      <c r="G4" s="12" t="s">
        <v>34</v>
      </c>
      <c r="H4" s="12"/>
      <c r="I4" s="12"/>
      <c r="J4" s="12"/>
      <c r="K4" s="12"/>
    </row>
    <row r="5" spans="1:11" x14ac:dyDescent="0.25">
      <c r="A5" s="9" t="s">
        <v>35</v>
      </c>
      <c r="B5" s="9"/>
      <c r="C5" s="7" t="s">
        <v>36</v>
      </c>
      <c r="D5" s="7"/>
      <c r="E5" s="7"/>
      <c r="G5" s="9" t="s">
        <v>37</v>
      </c>
      <c r="H5" s="9"/>
      <c r="I5" s="9"/>
      <c r="J5" s="41">
        <f>Oktober!$J$6</f>
        <v>29028</v>
      </c>
      <c r="K5" s="41"/>
    </row>
    <row r="6" spans="1:11" x14ac:dyDescent="0.25">
      <c r="A6" s="9" t="s">
        <v>38</v>
      </c>
      <c r="B6" s="9"/>
      <c r="C6" s="7" t="s">
        <v>39</v>
      </c>
      <c r="D6" s="7"/>
      <c r="E6" s="7"/>
      <c r="G6" s="9" t="s">
        <v>40</v>
      </c>
      <c r="H6" s="9"/>
      <c r="I6" s="9"/>
      <c r="J6" s="5">
        <f>K32</f>
        <v>31175</v>
      </c>
      <c r="K6" s="5"/>
    </row>
    <row r="7" spans="1:11" x14ac:dyDescent="0.25">
      <c r="A7" s="9" t="s">
        <v>41</v>
      </c>
      <c r="B7" s="9"/>
      <c r="C7" s="11" t="s">
        <v>235</v>
      </c>
      <c r="D7" s="11"/>
      <c r="E7" s="11"/>
      <c r="G7" s="9" t="s">
        <v>42</v>
      </c>
      <c r="H7" s="9"/>
      <c r="I7" s="9"/>
      <c r="J7" s="6">
        <f>ROUND(J6,2)</f>
        <v>31175</v>
      </c>
      <c r="K7" s="6"/>
    </row>
    <row r="8" spans="1:11" x14ac:dyDescent="0.25">
      <c r="A8" s="9" t="s">
        <v>43</v>
      </c>
      <c r="B8" s="9"/>
      <c r="C8" s="11">
        <v>11</v>
      </c>
      <c r="D8" s="11"/>
      <c r="E8" s="11"/>
      <c r="G8" s="9" t="s">
        <v>44</v>
      </c>
      <c r="H8" s="9"/>
      <c r="I8" s="9"/>
      <c r="J8" s="5">
        <f>J7-J6</f>
        <v>0</v>
      </c>
      <c r="K8" s="5"/>
    </row>
    <row r="10" spans="1:11" ht="27.75" customHeight="1" x14ac:dyDescent="0.25">
      <c r="A10" s="16" t="s">
        <v>45</v>
      </c>
      <c r="B10" s="16" t="s">
        <v>46</v>
      </c>
      <c r="C10" s="16" t="s">
        <v>47</v>
      </c>
      <c r="D10" s="15" t="s">
        <v>48</v>
      </c>
      <c r="E10" s="15" t="s">
        <v>49</v>
      </c>
      <c r="F10" s="16" t="s">
        <v>50</v>
      </c>
      <c r="G10" s="16" t="s">
        <v>51</v>
      </c>
      <c r="H10" s="16" t="s">
        <v>52</v>
      </c>
      <c r="I10" s="16" t="s">
        <v>53</v>
      </c>
      <c r="J10" s="16" t="s">
        <v>54</v>
      </c>
      <c r="K10" s="16" t="s">
        <v>55</v>
      </c>
    </row>
    <row r="11" spans="1:11" x14ac:dyDescent="0.25">
      <c r="A11" s="25"/>
      <c r="B11" s="26">
        <v>46327</v>
      </c>
      <c r="C11" s="25"/>
      <c r="D11" s="27" t="s">
        <v>37</v>
      </c>
      <c r="E11" s="25"/>
      <c r="F11" s="25"/>
      <c r="G11" s="28"/>
      <c r="H11" s="28"/>
      <c r="I11" s="28"/>
      <c r="J11" s="28"/>
      <c r="K11" s="29">
        <f>$J$5</f>
        <v>29028</v>
      </c>
    </row>
    <row r="12" spans="1:11" x14ac:dyDescent="0.25">
      <c r="A12" s="30">
        <f>IF(OR(G12&lt;&gt;"",H12&lt;&gt;""),COUNT($G$12:G12)+COUNT($H$12:H12),"")</f>
        <v>1</v>
      </c>
      <c r="B12" s="31">
        <v>46329</v>
      </c>
      <c r="C12" s="32" t="s">
        <v>236</v>
      </c>
      <c r="D12" s="33" t="s">
        <v>57</v>
      </c>
      <c r="E12" s="33" t="s">
        <v>58</v>
      </c>
      <c r="F12" s="34">
        <v>0.19</v>
      </c>
      <c r="G12" s="18">
        <v>1121</v>
      </c>
      <c r="H12" s="18"/>
      <c r="I12" s="18">
        <f t="shared" ref="I12:I31" si="0">IFERROR(ROUND((N(G12)+N(H12))*F12/(1+F12),2),0)</f>
        <v>178.98</v>
      </c>
      <c r="J12" s="18">
        <f t="shared" ref="J12:J31" si="1">IFERROR((N(G12)+N(H12))-I12,0)</f>
        <v>942.02</v>
      </c>
      <c r="K12" s="19">
        <f t="shared" ref="K12:K31" si="2">K11+N(G12)-N(H12)</f>
        <v>30149</v>
      </c>
    </row>
    <row r="13" spans="1:11" x14ac:dyDescent="0.25">
      <c r="A13" s="35">
        <f>IF(OR(G13&lt;&gt;"",H13&lt;&gt;""),COUNT($G$12:G13)+COUNT($H$12:H13),"")</f>
        <v>2</v>
      </c>
      <c r="B13" s="36">
        <v>46329</v>
      </c>
      <c r="C13" s="37" t="s">
        <v>237</v>
      </c>
      <c r="D13" s="38" t="s">
        <v>60</v>
      </c>
      <c r="E13" s="38" t="s">
        <v>61</v>
      </c>
      <c r="F13" s="39">
        <v>7.0000000000000007E-2</v>
      </c>
      <c r="G13" s="21">
        <v>846</v>
      </c>
      <c r="H13" s="21"/>
      <c r="I13" s="21">
        <f t="shared" si="0"/>
        <v>55.35</v>
      </c>
      <c r="J13" s="21">
        <f t="shared" si="1"/>
        <v>790.65</v>
      </c>
      <c r="K13" s="22">
        <f t="shared" si="2"/>
        <v>30995</v>
      </c>
    </row>
    <row r="14" spans="1:11" x14ac:dyDescent="0.25">
      <c r="A14" s="30">
        <f>IF(OR(G14&lt;&gt;"",H14&lt;&gt;""),COUNT($G$12:G14)+COUNT($H$12:H14),"")</f>
        <v>3</v>
      </c>
      <c r="B14" s="31">
        <v>46331</v>
      </c>
      <c r="C14" s="32" t="s">
        <v>238</v>
      </c>
      <c r="D14" s="33" t="s">
        <v>63</v>
      </c>
      <c r="E14" s="33" t="s">
        <v>64</v>
      </c>
      <c r="F14" s="34">
        <v>0.19</v>
      </c>
      <c r="G14" s="18"/>
      <c r="H14" s="18">
        <v>342</v>
      </c>
      <c r="I14" s="18">
        <f t="shared" si="0"/>
        <v>54.61</v>
      </c>
      <c r="J14" s="18">
        <f t="shared" si="1"/>
        <v>287.39</v>
      </c>
      <c r="K14" s="19">
        <f t="shared" si="2"/>
        <v>30653</v>
      </c>
    </row>
    <row r="15" spans="1:11" x14ac:dyDescent="0.25">
      <c r="A15" s="35">
        <f>IF(OR(G15&lt;&gt;"",H15&lt;&gt;""),COUNT($G$12:G15)+COUNT($H$12:H15),"")</f>
        <v>4</v>
      </c>
      <c r="B15" s="36">
        <v>46332</v>
      </c>
      <c r="C15" s="37" t="s">
        <v>239</v>
      </c>
      <c r="D15" s="38" t="s">
        <v>66</v>
      </c>
      <c r="E15" s="38" t="s">
        <v>64</v>
      </c>
      <c r="F15" s="39">
        <v>7.0000000000000007E-2</v>
      </c>
      <c r="G15" s="21"/>
      <c r="H15" s="21">
        <v>204</v>
      </c>
      <c r="I15" s="21">
        <f t="shared" si="0"/>
        <v>13.35</v>
      </c>
      <c r="J15" s="21">
        <f t="shared" si="1"/>
        <v>190.65</v>
      </c>
      <c r="K15" s="22">
        <f t="shared" si="2"/>
        <v>30449</v>
      </c>
    </row>
    <row r="16" spans="1:11" x14ac:dyDescent="0.25">
      <c r="A16" s="30">
        <f>IF(OR(G16&lt;&gt;"",H16&lt;&gt;""),COUNT($G$12:G16)+COUNT($H$12:H16),"")</f>
        <v>5</v>
      </c>
      <c r="B16" s="31">
        <v>46336</v>
      </c>
      <c r="C16" s="32" t="s">
        <v>240</v>
      </c>
      <c r="D16" s="33" t="s">
        <v>57</v>
      </c>
      <c r="E16" s="33" t="s">
        <v>58</v>
      </c>
      <c r="F16" s="34">
        <v>0.19</v>
      </c>
      <c r="G16" s="18">
        <v>1273</v>
      </c>
      <c r="H16" s="18"/>
      <c r="I16" s="18">
        <f t="shared" si="0"/>
        <v>203.25</v>
      </c>
      <c r="J16" s="18">
        <f t="shared" si="1"/>
        <v>1069.75</v>
      </c>
      <c r="K16" s="19">
        <f t="shared" si="2"/>
        <v>31722</v>
      </c>
    </row>
    <row r="17" spans="1:11" x14ac:dyDescent="0.25">
      <c r="A17" s="35">
        <f>IF(OR(G17&lt;&gt;"",H17&lt;&gt;""),COUNT($G$12:G17)+COUNT($H$12:H17),"")</f>
        <v>6</v>
      </c>
      <c r="B17" s="36">
        <v>46336</v>
      </c>
      <c r="C17" s="37" t="s">
        <v>241</v>
      </c>
      <c r="D17" s="38" t="s">
        <v>60</v>
      </c>
      <c r="E17" s="38" t="s">
        <v>61</v>
      </c>
      <c r="F17" s="39">
        <v>7.0000000000000007E-2</v>
      </c>
      <c r="G17" s="21">
        <v>860</v>
      </c>
      <c r="H17" s="21"/>
      <c r="I17" s="21">
        <f t="shared" si="0"/>
        <v>56.26</v>
      </c>
      <c r="J17" s="21">
        <f t="shared" si="1"/>
        <v>803.74</v>
      </c>
      <c r="K17" s="22">
        <f t="shared" si="2"/>
        <v>32582</v>
      </c>
    </row>
    <row r="18" spans="1:11" x14ac:dyDescent="0.25">
      <c r="A18" s="30">
        <f>IF(OR(G18&lt;&gt;"",H18&lt;&gt;""),COUNT($G$12:G18)+COUNT($H$12:H18),"")</f>
        <v>7</v>
      </c>
      <c r="B18" s="31">
        <v>46338</v>
      </c>
      <c r="C18" s="32" t="s">
        <v>242</v>
      </c>
      <c r="D18" s="33" t="s">
        <v>70</v>
      </c>
      <c r="E18" s="33" t="s">
        <v>71</v>
      </c>
      <c r="F18" s="34">
        <v>0.19</v>
      </c>
      <c r="G18" s="18"/>
      <c r="H18" s="18">
        <v>72</v>
      </c>
      <c r="I18" s="18">
        <f t="shared" si="0"/>
        <v>11.5</v>
      </c>
      <c r="J18" s="18">
        <f t="shared" si="1"/>
        <v>60.5</v>
      </c>
      <c r="K18" s="19">
        <f t="shared" si="2"/>
        <v>32510</v>
      </c>
    </row>
    <row r="19" spans="1:11" x14ac:dyDescent="0.25">
      <c r="A19" s="35">
        <f>IF(OR(G19&lt;&gt;"",H19&lt;&gt;""),COUNT($G$12:G19)+COUNT($H$12:H19),"")</f>
        <v>8</v>
      </c>
      <c r="B19" s="36">
        <v>46340</v>
      </c>
      <c r="C19" s="37" t="s">
        <v>243</v>
      </c>
      <c r="D19" s="38" t="s">
        <v>73</v>
      </c>
      <c r="E19" s="38" t="s">
        <v>74</v>
      </c>
      <c r="F19" s="39">
        <v>0</v>
      </c>
      <c r="G19" s="21"/>
      <c r="H19" s="21">
        <v>1650</v>
      </c>
      <c r="I19" s="21">
        <f t="shared" si="0"/>
        <v>0</v>
      </c>
      <c r="J19" s="21">
        <f t="shared" si="1"/>
        <v>1650</v>
      </c>
      <c r="K19" s="22">
        <f t="shared" si="2"/>
        <v>30860</v>
      </c>
    </row>
    <row r="20" spans="1:11" x14ac:dyDescent="0.25">
      <c r="A20" s="30">
        <f>IF(OR(G20&lt;&gt;"",H20&lt;&gt;""),COUNT($G$12:G20)+COUNT($H$12:H20),"")</f>
        <v>9</v>
      </c>
      <c r="B20" s="31">
        <v>46343</v>
      </c>
      <c r="C20" s="32" t="s">
        <v>244</v>
      </c>
      <c r="D20" s="33" t="s">
        <v>76</v>
      </c>
      <c r="E20" s="33" t="s">
        <v>61</v>
      </c>
      <c r="F20" s="34">
        <v>7.0000000000000007E-2</v>
      </c>
      <c r="G20" s="18">
        <v>1311</v>
      </c>
      <c r="H20" s="18"/>
      <c r="I20" s="18">
        <f t="shared" si="0"/>
        <v>85.77</v>
      </c>
      <c r="J20" s="18">
        <f t="shared" si="1"/>
        <v>1225.23</v>
      </c>
      <c r="K20" s="19">
        <f t="shared" si="2"/>
        <v>32171</v>
      </c>
    </row>
    <row r="21" spans="1:11" x14ac:dyDescent="0.25">
      <c r="A21" s="35">
        <f>IF(OR(G21&lt;&gt;"",H21&lt;&gt;""),COUNT($G$12:G21)+COUNT($H$12:H21),"")</f>
        <v>10</v>
      </c>
      <c r="B21" s="36">
        <v>46344</v>
      </c>
      <c r="C21" s="37" t="s">
        <v>245</v>
      </c>
      <c r="D21" s="38" t="s">
        <v>78</v>
      </c>
      <c r="E21" s="38" t="s">
        <v>79</v>
      </c>
      <c r="F21" s="39">
        <v>0</v>
      </c>
      <c r="G21" s="21"/>
      <c r="H21" s="21">
        <v>1200</v>
      </c>
      <c r="I21" s="21">
        <f t="shared" si="0"/>
        <v>0</v>
      </c>
      <c r="J21" s="21">
        <f t="shared" si="1"/>
        <v>1200</v>
      </c>
      <c r="K21" s="22">
        <f t="shared" si="2"/>
        <v>30971</v>
      </c>
    </row>
    <row r="22" spans="1:11" x14ac:dyDescent="0.25">
      <c r="A22" s="30">
        <f>IF(OR(G22&lt;&gt;"",H22&lt;&gt;""),COUNT($G$12:G22)+COUNT($H$12:H22),"")</f>
        <v>11</v>
      </c>
      <c r="B22" s="31">
        <v>46348</v>
      </c>
      <c r="C22" s="32" t="s">
        <v>246</v>
      </c>
      <c r="D22" s="33" t="s">
        <v>57</v>
      </c>
      <c r="E22" s="33" t="s">
        <v>58</v>
      </c>
      <c r="F22" s="34">
        <v>0.19</v>
      </c>
      <c r="G22" s="18">
        <v>1349</v>
      </c>
      <c r="H22" s="18"/>
      <c r="I22" s="18">
        <f t="shared" si="0"/>
        <v>215.39</v>
      </c>
      <c r="J22" s="18">
        <f t="shared" si="1"/>
        <v>1133.6100000000001</v>
      </c>
      <c r="K22" s="19">
        <f t="shared" si="2"/>
        <v>32320</v>
      </c>
    </row>
    <row r="23" spans="1:11" x14ac:dyDescent="0.25">
      <c r="A23" s="35">
        <f>IF(OR(G23&lt;&gt;"",H23&lt;&gt;""),COUNT($G$12:G23)+COUNT($H$12:H23),"")</f>
        <v>12</v>
      </c>
      <c r="B23" s="36">
        <v>46348</v>
      </c>
      <c r="C23" s="37" t="s">
        <v>247</v>
      </c>
      <c r="D23" s="38" t="s">
        <v>60</v>
      </c>
      <c r="E23" s="38" t="s">
        <v>61</v>
      </c>
      <c r="F23" s="39">
        <v>7.0000000000000007E-2</v>
      </c>
      <c r="G23" s="21">
        <v>893</v>
      </c>
      <c r="H23" s="21"/>
      <c r="I23" s="21">
        <f t="shared" si="0"/>
        <v>58.42</v>
      </c>
      <c r="J23" s="21">
        <f t="shared" si="1"/>
        <v>834.58</v>
      </c>
      <c r="K23" s="22">
        <f t="shared" si="2"/>
        <v>33213</v>
      </c>
    </row>
    <row r="24" spans="1:11" x14ac:dyDescent="0.25">
      <c r="A24" s="30">
        <f>IF(OR(G24&lt;&gt;"",H24&lt;&gt;""),COUNT($G$12:G24)+COUNT($H$12:H24),"")</f>
        <v>13</v>
      </c>
      <c r="B24" s="31">
        <v>46351</v>
      </c>
      <c r="C24" s="32" t="s">
        <v>248</v>
      </c>
      <c r="D24" s="33" t="s">
        <v>63</v>
      </c>
      <c r="E24" s="33" t="s">
        <v>64</v>
      </c>
      <c r="F24" s="34">
        <v>0.19</v>
      </c>
      <c r="G24" s="18"/>
      <c r="H24" s="18">
        <v>328</v>
      </c>
      <c r="I24" s="18">
        <f t="shared" si="0"/>
        <v>52.37</v>
      </c>
      <c r="J24" s="18">
        <f t="shared" si="1"/>
        <v>275.63</v>
      </c>
      <c r="K24" s="19">
        <f t="shared" si="2"/>
        <v>32885</v>
      </c>
    </row>
    <row r="25" spans="1:11" x14ac:dyDescent="0.25">
      <c r="A25" s="35">
        <f>IF(OR(G25&lt;&gt;"",H25&lt;&gt;""),COUNT($G$12:G25)+COUNT($H$12:H25),"")</f>
        <v>14</v>
      </c>
      <c r="B25" s="36">
        <v>46354</v>
      </c>
      <c r="C25" s="37" t="s">
        <v>249</v>
      </c>
      <c r="D25" s="38" t="s">
        <v>84</v>
      </c>
      <c r="E25" s="38" t="s">
        <v>85</v>
      </c>
      <c r="F25" s="39">
        <v>0</v>
      </c>
      <c r="G25" s="21"/>
      <c r="H25" s="21">
        <v>1710</v>
      </c>
      <c r="I25" s="21">
        <f t="shared" si="0"/>
        <v>0</v>
      </c>
      <c r="J25" s="21">
        <f t="shared" si="1"/>
        <v>1710</v>
      </c>
      <c r="K25" s="22">
        <f t="shared" si="2"/>
        <v>31175</v>
      </c>
    </row>
    <row r="26" spans="1:11" x14ac:dyDescent="0.25">
      <c r="A26" s="30" t="str">
        <f>IF(OR(G26&lt;&gt;"",H26&lt;&gt;""),COUNT($G$12:G26)+COUNT($H$12:H26),"")</f>
        <v/>
      </c>
      <c r="B26" s="31"/>
      <c r="C26" s="32"/>
      <c r="D26" s="33"/>
      <c r="E26" s="33"/>
      <c r="F26" s="34"/>
      <c r="G26" s="18"/>
      <c r="H26" s="18"/>
      <c r="I26" s="18">
        <f t="shared" si="0"/>
        <v>0</v>
      </c>
      <c r="J26" s="18">
        <f t="shared" si="1"/>
        <v>0</v>
      </c>
      <c r="K26" s="19">
        <f t="shared" si="2"/>
        <v>31175</v>
      </c>
    </row>
    <row r="27" spans="1:11" x14ac:dyDescent="0.25">
      <c r="A27" s="35" t="str">
        <f>IF(OR(G27&lt;&gt;"",H27&lt;&gt;""),COUNT($G$12:G27)+COUNT($H$12:H27),"")</f>
        <v/>
      </c>
      <c r="B27" s="36"/>
      <c r="C27" s="37"/>
      <c r="D27" s="38"/>
      <c r="E27" s="38"/>
      <c r="F27" s="39"/>
      <c r="G27" s="21"/>
      <c r="H27" s="21"/>
      <c r="I27" s="21">
        <f t="shared" si="0"/>
        <v>0</v>
      </c>
      <c r="J27" s="21">
        <f t="shared" si="1"/>
        <v>0</v>
      </c>
      <c r="K27" s="22">
        <f t="shared" si="2"/>
        <v>31175</v>
      </c>
    </row>
    <row r="28" spans="1:11" x14ac:dyDescent="0.25">
      <c r="A28" s="30" t="str">
        <f>IF(OR(G28&lt;&gt;"",H28&lt;&gt;""),COUNT($G$12:G28)+COUNT($H$12:H28),"")</f>
        <v/>
      </c>
      <c r="B28" s="31"/>
      <c r="C28" s="32"/>
      <c r="D28" s="33"/>
      <c r="E28" s="33"/>
      <c r="F28" s="34"/>
      <c r="G28" s="18"/>
      <c r="H28" s="18"/>
      <c r="I28" s="18">
        <f t="shared" si="0"/>
        <v>0</v>
      </c>
      <c r="J28" s="18">
        <f t="shared" si="1"/>
        <v>0</v>
      </c>
      <c r="K28" s="19">
        <f t="shared" si="2"/>
        <v>31175</v>
      </c>
    </row>
    <row r="29" spans="1:11" x14ac:dyDescent="0.25">
      <c r="A29" s="35" t="str">
        <f>IF(OR(G29&lt;&gt;"",H29&lt;&gt;""),COUNT($G$12:G29)+COUNT($H$12:H29),"")</f>
        <v/>
      </c>
      <c r="B29" s="36"/>
      <c r="C29" s="37"/>
      <c r="D29" s="38"/>
      <c r="E29" s="38"/>
      <c r="F29" s="39"/>
      <c r="G29" s="21"/>
      <c r="H29" s="21"/>
      <c r="I29" s="21">
        <f t="shared" si="0"/>
        <v>0</v>
      </c>
      <c r="J29" s="21">
        <f t="shared" si="1"/>
        <v>0</v>
      </c>
      <c r="K29" s="22">
        <f t="shared" si="2"/>
        <v>31175</v>
      </c>
    </row>
    <row r="30" spans="1:11" x14ac:dyDescent="0.25">
      <c r="A30" s="30" t="str">
        <f>IF(OR(G30&lt;&gt;"",H30&lt;&gt;""),COUNT($G$12:G30)+COUNT($H$12:H30),"")</f>
        <v/>
      </c>
      <c r="B30" s="31"/>
      <c r="C30" s="32"/>
      <c r="D30" s="33"/>
      <c r="E30" s="33"/>
      <c r="F30" s="34"/>
      <c r="G30" s="18"/>
      <c r="H30" s="18"/>
      <c r="I30" s="18">
        <f t="shared" si="0"/>
        <v>0</v>
      </c>
      <c r="J30" s="18">
        <f t="shared" si="1"/>
        <v>0</v>
      </c>
      <c r="K30" s="19">
        <f t="shared" si="2"/>
        <v>31175</v>
      </c>
    </row>
    <row r="31" spans="1:11" x14ac:dyDescent="0.25">
      <c r="A31" s="35" t="str">
        <f>IF(OR(G31&lt;&gt;"",H31&lt;&gt;""),COUNT($G$12:G31)+COUNT($H$12:H31),"")</f>
        <v/>
      </c>
      <c r="B31" s="36"/>
      <c r="C31" s="37"/>
      <c r="D31" s="38"/>
      <c r="E31" s="38"/>
      <c r="F31" s="39"/>
      <c r="G31" s="21"/>
      <c r="H31" s="21"/>
      <c r="I31" s="21">
        <f t="shared" si="0"/>
        <v>0</v>
      </c>
      <c r="J31" s="21">
        <f t="shared" si="1"/>
        <v>0</v>
      </c>
      <c r="K31" s="22">
        <f t="shared" si="2"/>
        <v>31175</v>
      </c>
    </row>
    <row r="32" spans="1:11" x14ac:dyDescent="0.25">
      <c r="A32" s="4" t="s">
        <v>86</v>
      </c>
      <c r="B32" s="4"/>
      <c r="C32" s="4"/>
      <c r="D32" s="4"/>
      <c r="E32" s="4"/>
      <c r="F32" s="4"/>
      <c r="G32" s="29">
        <f>SUM(G12:G31)</f>
        <v>7653</v>
      </c>
      <c r="H32" s="29">
        <f>SUM(H12:H31)</f>
        <v>5506</v>
      </c>
      <c r="I32" s="29">
        <f>SUM(I12:I31)</f>
        <v>985.25</v>
      </c>
      <c r="J32" s="29">
        <f>SUM(J12:J31)</f>
        <v>12173.75</v>
      </c>
      <c r="K32" s="24">
        <f>K31</f>
        <v>31175</v>
      </c>
    </row>
    <row r="34" spans="1:11" x14ac:dyDescent="0.25">
      <c r="A34" s="12" t="s">
        <v>87</v>
      </c>
      <c r="B34" s="12"/>
      <c r="C34" s="12"/>
      <c r="D34" s="12"/>
      <c r="E34" s="12"/>
      <c r="G34" s="12" t="s">
        <v>88</v>
      </c>
      <c r="H34" s="12"/>
      <c r="I34" s="12"/>
      <c r="J34" s="12"/>
      <c r="K34" s="12"/>
    </row>
    <row r="35" spans="1:11" ht="28.35" customHeight="1" x14ac:dyDescent="0.25">
      <c r="A35" s="3" t="s">
        <v>89</v>
      </c>
      <c r="B35" s="3"/>
      <c r="C35" s="40" t="s">
        <v>90</v>
      </c>
      <c r="D35" s="40" t="s">
        <v>54</v>
      </c>
      <c r="E35" s="40" t="s">
        <v>53</v>
      </c>
      <c r="G35" s="11" t="s">
        <v>91</v>
      </c>
      <c r="H35" s="11"/>
      <c r="I35" s="11"/>
      <c r="J35" s="11"/>
      <c r="K35" s="29">
        <f>G32</f>
        <v>7653</v>
      </c>
    </row>
    <row r="36" spans="1:11" x14ac:dyDescent="0.25">
      <c r="A36" s="11" t="s">
        <v>92</v>
      </c>
      <c r="B36" s="11"/>
      <c r="C36" s="18">
        <f>SUMIFS($G$12:$G$31,$F$12:$F$31,0.19)</f>
        <v>3743</v>
      </c>
      <c r="D36" s="18">
        <f>C36-E36</f>
        <v>3145.38</v>
      </c>
      <c r="E36" s="18">
        <f>SUMIFS($I$12:$I$31,$F$12:$F$31,0.19,$G$12:$G$31,"&gt;0")</f>
        <v>597.62</v>
      </c>
      <c r="G36" s="9" t="s">
        <v>25</v>
      </c>
      <c r="H36" s="9"/>
      <c r="I36" s="9"/>
      <c r="J36" s="9"/>
      <c r="K36" s="29">
        <f>H32</f>
        <v>5506</v>
      </c>
    </row>
    <row r="37" spans="1:11" x14ac:dyDescent="0.25">
      <c r="A37" s="9" t="s">
        <v>93</v>
      </c>
      <c r="B37" s="9"/>
      <c r="C37" s="21">
        <f>SUMIFS($G$12:$G$31,$F$12:$F$31,0.07)</f>
        <v>3910</v>
      </c>
      <c r="D37" s="21">
        <f>C37-E37</f>
        <v>3654.2</v>
      </c>
      <c r="E37" s="21">
        <f>SUMIFS($I$12:$I$31,$F$12:$F$31,0.07,$G$12:$G$31,"&gt;0")</f>
        <v>255.8</v>
      </c>
      <c r="G37" s="11" t="s">
        <v>94</v>
      </c>
      <c r="H37" s="11"/>
      <c r="I37" s="11"/>
      <c r="J37" s="11"/>
      <c r="K37" s="29">
        <f>G32-H32</f>
        <v>2147</v>
      </c>
    </row>
    <row r="38" spans="1:11" x14ac:dyDescent="0.25">
      <c r="A38" s="11" t="s">
        <v>95</v>
      </c>
      <c r="B38" s="11"/>
      <c r="C38" s="18">
        <f>SUMIFS($G$12:$G$31,$F$12:$F$31,0)</f>
        <v>0</v>
      </c>
      <c r="D38" s="18">
        <f>C38-E38</f>
        <v>0</v>
      </c>
      <c r="E38" s="18">
        <f>SUMIFS($I$12:$I$31,$F$12:$F$31,0,$G$12:$G$31,"&gt;0")</f>
        <v>0</v>
      </c>
      <c r="G38" s="9" t="s">
        <v>96</v>
      </c>
      <c r="H38" s="9"/>
      <c r="I38" s="9"/>
      <c r="J38" s="9"/>
      <c r="K38" s="29">
        <f>E39</f>
        <v>853.42000000000007</v>
      </c>
    </row>
    <row r="39" spans="1:11" x14ac:dyDescent="0.25">
      <c r="A39" s="2" t="s">
        <v>97</v>
      </c>
      <c r="B39" s="2"/>
      <c r="C39" s="24">
        <f>SUM(C36:C38)</f>
        <v>7653</v>
      </c>
      <c r="D39" s="24">
        <f>SUM(D36:D38)</f>
        <v>6799.58</v>
      </c>
      <c r="E39" s="24">
        <f>SUM(E36:E38)</f>
        <v>853.42000000000007</v>
      </c>
      <c r="G39" s="11" t="s">
        <v>98</v>
      </c>
      <c r="H39" s="11"/>
      <c r="I39" s="11"/>
      <c r="J39" s="11"/>
      <c r="K39" s="29">
        <f>K32</f>
        <v>31175</v>
      </c>
    </row>
    <row r="41" spans="1:11" ht="42" customHeight="1" x14ac:dyDescent="0.25">
      <c r="A41" s="1" t="s">
        <v>99</v>
      </c>
      <c r="B41" s="1"/>
      <c r="C41" s="1"/>
      <c r="D41" s="1"/>
      <c r="E41" s="1"/>
      <c r="F41" s="1"/>
      <c r="G41" s="1"/>
      <c r="H41" s="1"/>
      <c r="I41" s="1"/>
      <c r="J41" s="1"/>
      <c r="K41" s="1"/>
    </row>
  </sheetData>
  <mergeCells count="35">
    <mergeCell ref="A39:B39"/>
    <mergeCell ref="G39:J39"/>
    <mergeCell ref="A41:K41"/>
    <mergeCell ref="A36:B36"/>
    <mergeCell ref="G36:J36"/>
    <mergeCell ref="A37:B37"/>
    <mergeCell ref="G37:J37"/>
    <mergeCell ref="A38:B38"/>
    <mergeCell ref="G38:J38"/>
    <mergeCell ref="A32:F32"/>
    <mergeCell ref="A34:E34"/>
    <mergeCell ref="G34:K34"/>
    <mergeCell ref="A35:B35"/>
    <mergeCell ref="G35:J35"/>
    <mergeCell ref="A7:B7"/>
    <mergeCell ref="C7:E7"/>
    <mergeCell ref="G7:I7"/>
    <mergeCell ref="J7:K7"/>
    <mergeCell ref="A8:B8"/>
    <mergeCell ref="C8:E8"/>
    <mergeCell ref="G8:I8"/>
    <mergeCell ref="J8:K8"/>
    <mergeCell ref="A5:B5"/>
    <mergeCell ref="C5:E5"/>
    <mergeCell ref="G5:I5"/>
    <mergeCell ref="J5:K5"/>
    <mergeCell ref="A6:B6"/>
    <mergeCell ref="C6:E6"/>
    <mergeCell ref="G6:I6"/>
    <mergeCell ref="J6:K6"/>
    <mergeCell ref="A1:K1"/>
    <mergeCell ref="A2:H2"/>
    <mergeCell ref="I2:K2"/>
    <mergeCell ref="A4:E4"/>
    <mergeCell ref="G4:K4"/>
  </mergeCells>
  <conditionalFormatting sqref="J8">
    <cfRule type="cellIs" dxfId="5" priority="3" operator="equal">
      <formula>0</formula>
    </cfRule>
    <cfRule type="cellIs" dxfId="4" priority="4" operator="notEqual">
      <formula>0</formula>
    </cfRule>
  </conditionalFormatting>
  <conditionalFormatting sqref="K11:K32">
    <cfRule type="cellIs" dxfId="3" priority="2" operator="lessThan">
      <formula>0</formula>
    </cfRule>
  </conditionalFormatting>
  <dataValidations count="2">
    <dataValidation type="list" allowBlank="1" sqref="F12:F31" xr:uid="{00000000-0002-0000-0B00-000000000000}">
      <formula1>"0.19,0.07,0"</formula1>
      <formula2>0</formula2>
    </dataValidation>
    <dataValidation type="list" allowBlank="1" sqref="E12:E31" xr:uid="{00000000-0002-0000-0B00-000001000000}">
      <formula1>"Speisenumsatz,Getränkeumsatz,Wareneinkauf,Personal,Betriebsbedarf,Reparatur/Wartung,Miete/Nebenkosten,Privatentnahme,Privateinlage,Geldtransit,Sonstiges"</formula1>
      <formula2>0</formula2>
    </dataValidation>
  </dataValidations>
  <printOptions horizontalCentered="1"/>
  <pageMargins left="0.3" right="0.3" top="0.4" bottom="0.4" header="0.511811023622047" footer="0.511811023622047"/>
  <pageSetup fitToHeight="0" orientation="landscape" horizontalDpi="300" verticalDpi="300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K41"/>
  <sheetViews>
    <sheetView showGridLines="0" zoomScaleNormal="100" workbookViewId="0">
      <pane ySplit="10" topLeftCell="A11" activePane="bottomLeft" state="frozen"/>
      <selection pane="bottomLeft"/>
    </sheetView>
  </sheetViews>
  <sheetFormatPr baseColWidth="10" defaultColWidth="8.7109375" defaultRowHeight="15" x14ac:dyDescent="0.25"/>
  <cols>
    <col min="1" max="1" width="5" customWidth="1"/>
    <col min="2" max="2" width="12" customWidth="1"/>
    <col min="3" max="3" width="11" customWidth="1"/>
    <col min="4" max="4" width="30" customWidth="1"/>
    <col min="5" max="5" width="19" customWidth="1"/>
    <col min="6" max="6" width="8" customWidth="1"/>
    <col min="7" max="8" width="13" customWidth="1"/>
    <col min="9" max="10" width="12" customWidth="1"/>
    <col min="11" max="11" width="14" customWidth="1"/>
  </cols>
  <sheetData>
    <row r="1" spans="1:11" ht="31.5" customHeight="1" x14ac:dyDescent="0.25">
      <c r="A1" s="14" t="s">
        <v>30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18" customHeight="1" x14ac:dyDescent="0.25">
      <c r="A2" s="13" t="s">
        <v>31</v>
      </c>
      <c r="B2" s="13"/>
      <c r="C2" s="13"/>
      <c r="D2" s="13"/>
      <c r="E2" s="13"/>
      <c r="F2" s="13"/>
      <c r="G2" s="13"/>
      <c r="H2" s="13"/>
      <c r="I2" s="8" t="s">
        <v>250</v>
      </c>
      <c r="J2" s="8"/>
      <c r="K2" s="8"/>
    </row>
    <row r="4" spans="1:11" x14ac:dyDescent="0.25">
      <c r="A4" s="12" t="s">
        <v>33</v>
      </c>
      <c r="B4" s="12"/>
      <c r="C4" s="12"/>
      <c r="D4" s="12"/>
      <c r="E4" s="12"/>
      <c r="G4" s="12" t="s">
        <v>34</v>
      </c>
      <c r="H4" s="12"/>
      <c r="I4" s="12"/>
      <c r="J4" s="12"/>
      <c r="K4" s="12"/>
    </row>
    <row r="5" spans="1:11" x14ac:dyDescent="0.25">
      <c r="A5" s="9" t="s">
        <v>35</v>
      </c>
      <c r="B5" s="9"/>
      <c r="C5" s="7" t="s">
        <v>36</v>
      </c>
      <c r="D5" s="7"/>
      <c r="E5" s="7"/>
      <c r="G5" s="9" t="s">
        <v>37</v>
      </c>
      <c r="H5" s="9"/>
      <c r="I5" s="9"/>
      <c r="J5" s="41">
        <f>November!$J$6</f>
        <v>31175</v>
      </c>
      <c r="K5" s="41"/>
    </row>
    <row r="6" spans="1:11" x14ac:dyDescent="0.25">
      <c r="A6" s="9" t="s">
        <v>38</v>
      </c>
      <c r="B6" s="9"/>
      <c r="C6" s="7" t="s">
        <v>39</v>
      </c>
      <c r="D6" s="7"/>
      <c r="E6" s="7"/>
      <c r="G6" s="9" t="s">
        <v>40</v>
      </c>
      <c r="H6" s="9"/>
      <c r="I6" s="9"/>
      <c r="J6" s="5">
        <f>K32</f>
        <v>35188</v>
      </c>
      <c r="K6" s="5"/>
    </row>
    <row r="7" spans="1:11" x14ac:dyDescent="0.25">
      <c r="A7" s="9" t="s">
        <v>41</v>
      </c>
      <c r="B7" s="9"/>
      <c r="C7" s="11" t="s">
        <v>250</v>
      </c>
      <c r="D7" s="11"/>
      <c r="E7" s="11"/>
      <c r="G7" s="9" t="s">
        <v>42</v>
      </c>
      <c r="H7" s="9"/>
      <c r="I7" s="9"/>
      <c r="J7" s="6">
        <f>ROUND(J6,2)</f>
        <v>35188</v>
      </c>
      <c r="K7" s="6"/>
    </row>
    <row r="8" spans="1:11" x14ac:dyDescent="0.25">
      <c r="A8" s="9" t="s">
        <v>43</v>
      </c>
      <c r="B8" s="9"/>
      <c r="C8" s="11">
        <v>12</v>
      </c>
      <c r="D8" s="11"/>
      <c r="E8" s="11"/>
      <c r="G8" s="9" t="s">
        <v>44</v>
      </c>
      <c r="H8" s="9"/>
      <c r="I8" s="9"/>
      <c r="J8" s="5">
        <f>J7-J6</f>
        <v>0</v>
      </c>
      <c r="K8" s="5"/>
    </row>
    <row r="10" spans="1:11" ht="27.75" customHeight="1" x14ac:dyDescent="0.25">
      <c r="A10" s="16" t="s">
        <v>45</v>
      </c>
      <c r="B10" s="16" t="s">
        <v>46</v>
      </c>
      <c r="C10" s="16" t="s">
        <v>47</v>
      </c>
      <c r="D10" s="15" t="s">
        <v>48</v>
      </c>
      <c r="E10" s="15" t="s">
        <v>49</v>
      </c>
      <c r="F10" s="16" t="s">
        <v>50</v>
      </c>
      <c r="G10" s="16" t="s">
        <v>51</v>
      </c>
      <c r="H10" s="16" t="s">
        <v>52</v>
      </c>
      <c r="I10" s="16" t="s">
        <v>53</v>
      </c>
      <c r="J10" s="16" t="s">
        <v>54</v>
      </c>
      <c r="K10" s="16" t="s">
        <v>55</v>
      </c>
    </row>
    <row r="11" spans="1:11" x14ac:dyDescent="0.25">
      <c r="A11" s="25"/>
      <c r="B11" s="26">
        <v>46357</v>
      </c>
      <c r="C11" s="25"/>
      <c r="D11" s="27" t="s">
        <v>37</v>
      </c>
      <c r="E11" s="25"/>
      <c r="F11" s="25"/>
      <c r="G11" s="28"/>
      <c r="H11" s="28"/>
      <c r="I11" s="28"/>
      <c r="J11" s="28"/>
      <c r="K11" s="29">
        <f>$J$5</f>
        <v>31175</v>
      </c>
    </row>
    <row r="12" spans="1:11" x14ac:dyDescent="0.25">
      <c r="A12" s="30">
        <f>IF(OR(G12&lt;&gt;"",H12&lt;&gt;""),COUNT($G$12:G12)+COUNT($H$12:H12),"")</f>
        <v>1</v>
      </c>
      <c r="B12" s="31">
        <v>46359</v>
      </c>
      <c r="C12" s="32" t="s">
        <v>251</v>
      </c>
      <c r="D12" s="33" t="s">
        <v>57</v>
      </c>
      <c r="E12" s="33" t="s">
        <v>58</v>
      </c>
      <c r="F12" s="34">
        <v>0.19</v>
      </c>
      <c r="G12" s="18">
        <v>1534</v>
      </c>
      <c r="H12" s="18"/>
      <c r="I12" s="18">
        <f t="shared" ref="I12:I31" si="0">IFERROR(ROUND((N(G12)+N(H12))*F12/(1+F12),2),0)</f>
        <v>244.92</v>
      </c>
      <c r="J12" s="18">
        <f t="shared" ref="J12:J31" si="1">IFERROR((N(G12)+N(H12))-I12,0)</f>
        <v>1289.08</v>
      </c>
      <c r="K12" s="19">
        <f t="shared" ref="K12:K31" si="2">K11+N(G12)-N(H12)</f>
        <v>32709</v>
      </c>
    </row>
    <row r="13" spans="1:11" x14ac:dyDescent="0.25">
      <c r="A13" s="35">
        <f>IF(OR(G13&lt;&gt;"",H13&lt;&gt;""),COUNT($G$12:G13)+COUNT($H$12:H13),"")</f>
        <v>2</v>
      </c>
      <c r="B13" s="36">
        <v>46359</v>
      </c>
      <c r="C13" s="37" t="s">
        <v>252</v>
      </c>
      <c r="D13" s="38" t="s">
        <v>60</v>
      </c>
      <c r="E13" s="38" t="s">
        <v>61</v>
      </c>
      <c r="F13" s="39">
        <v>7.0000000000000007E-2</v>
      </c>
      <c r="G13" s="21">
        <v>1157</v>
      </c>
      <c r="H13" s="21"/>
      <c r="I13" s="21">
        <f t="shared" si="0"/>
        <v>75.69</v>
      </c>
      <c r="J13" s="21">
        <f t="shared" si="1"/>
        <v>1081.31</v>
      </c>
      <c r="K13" s="22">
        <f t="shared" si="2"/>
        <v>33866</v>
      </c>
    </row>
    <row r="14" spans="1:11" x14ac:dyDescent="0.25">
      <c r="A14" s="30">
        <f>IF(OR(G14&lt;&gt;"",H14&lt;&gt;""),COUNT($G$12:G14)+COUNT($H$12:H14),"")</f>
        <v>3</v>
      </c>
      <c r="B14" s="31">
        <v>46361</v>
      </c>
      <c r="C14" s="32" t="s">
        <v>253</v>
      </c>
      <c r="D14" s="33" t="s">
        <v>63</v>
      </c>
      <c r="E14" s="33" t="s">
        <v>64</v>
      </c>
      <c r="F14" s="34">
        <v>0.19</v>
      </c>
      <c r="G14" s="18"/>
      <c r="H14" s="18">
        <v>468</v>
      </c>
      <c r="I14" s="18">
        <f t="shared" si="0"/>
        <v>74.72</v>
      </c>
      <c r="J14" s="18">
        <f t="shared" si="1"/>
        <v>393.28</v>
      </c>
      <c r="K14" s="19">
        <f t="shared" si="2"/>
        <v>33398</v>
      </c>
    </row>
    <row r="15" spans="1:11" x14ac:dyDescent="0.25">
      <c r="A15" s="35">
        <f>IF(OR(G15&lt;&gt;"",H15&lt;&gt;""),COUNT($G$12:G15)+COUNT($H$12:H15),"")</f>
        <v>4</v>
      </c>
      <c r="B15" s="36">
        <v>46362</v>
      </c>
      <c r="C15" s="37" t="s">
        <v>254</v>
      </c>
      <c r="D15" s="38" t="s">
        <v>66</v>
      </c>
      <c r="E15" s="38" t="s">
        <v>64</v>
      </c>
      <c r="F15" s="39">
        <v>7.0000000000000007E-2</v>
      </c>
      <c r="G15" s="21"/>
      <c r="H15" s="21">
        <v>280</v>
      </c>
      <c r="I15" s="21">
        <f t="shared" si="0"/>
        <v>18.32</v>
      </c>
      <c r="J15" s="21">
        <f t="shared" si="1"/>
        <v>261.68</v>
      </c>
      <c r="K15" s="22">
        <f t="shared" si="2"/>
        <v>33118</v>
      </c>
    </row>
    <row r="16" spans="1:11" x14ac:dyDescent="0.25">
      <c r="A16" s="30">
        <f>IF(OR(G16&lt;&gt;"",H16&lt;&gt;""),COUNT($G$12:G16)+COUNT($H$12:H16),"")</f>
        <v>5</v>
      </c>
      <c r="B16" s="31">
        <v>46366</v>
      </c>
      <c r="C16" s="32" t="s">
        <v>255</v>
      </c>
      <c r="D16" s="33" t="s">
        <v>57</v>
      </c>
      <c r="E16" s="33" t="s">
        <v>58</v>
      </c>
      <c r="F16" s="34">
        <v>0.19</v>
      </c>
      <c r="G16" s="18">
        <v>1742</v>
      </c>
      <c r="H16" s="18"/>
      <c r="I16" s="18">
        <f t="shared" si="0"/>
        <v>278.13</v>
      </c>
      <c r="J16" s="18">
        <f t="shared" si="1"/>
        <v>1463.87</v>
      </c>
      <c r="K16" s="19">
        <f t="shared" si="2"/>
        <v>34860</v>
      </c>
    </row>
    <row r="17" spans="1:11" x14ac:dyDescent="0.25">
      <c r="A17" s="35">
        <f>IF(OR(G17&lt;&gt;"",H17&lt;&gt;""),COUNT($G$12:G17)+COUNT($H$12:H17),"")</f>
        <v>6</v>
      </c>
      <c r="B17" s="36">
        <v>46366</v>
      </c>
      <c r="C17" s="37" t="s">
        <v>256</v>
      </c>
      <c r="D17" s="38" t="s">
        <v>60</v>
      </c>
      <c r="E17" s="38" t="s">
        <v>61</v>
      </c>
      <c r="F17" s="39">
        <v>7.0000000000000007E-2</v>
      </c>
      <c r="G17" s="21">
        <v>1176</v>
      </c>
      <c r="H17" s="21"/>
      <c r="I17" s="21">
        <f t="shared" si="0"/>
        <v>76.930000000000007</v>
      </c>
      <c r="J17" s="21">
        <f t="shared" si="1"/>
        <v>1099.07</v>
      </c>
      <c r="K17" s="22">
        <f t="shared" si="2"/>
        <v>36036</v>
      </c>
    </row>
    <row r="18" spans="1:11" x14ac:dyDescent="0.25">
      <c r="A18" s="30">
        <f>IF(OR(G18&lt;&gt;"",H18&lt;&gt;""),COUNT($G$12:G18)+COUNT($H$12:H18),"")</f>
        <v>7</v>
      </c>
      <c r="B18" s="31">
        <v>46368</v>
      </c>
      <c r="C18" s="32" t="s">
        <v>257</v>
      </c>
      <c r="D18" s="33" t="s">
        <v>70</v>
      </c>
      <c r="E18" s="33" t="s">
        <v>71</v>
      </c>
      <c r="F18" s="34">
        <v>0.19</v>
      </c>
      <c r="G18" s="18"/>
      <c r="H18" s="18">
        <v>72</v>
      </c>
      <c r="I18" s="18">
        <f t="shared" si="0"/>
        <v>11.5</v>
      </c>
      <c r="J18" s="18">
        <f t="shared" si="1"/>
        <v>60.5</v>
      </c>
      <c r="K18" s="19">
        <f t="shared" si="2"/>
        <v>35964</v>
      </c>
    </row>
    <row r="19" spans="1:11" x14ac:dyDescent="0.25">
      <c r="A19" s="35">
        <f>IF(OR(G19&lt;&gt;"",H19&lt;&gt;""),COUNT($G$12:G19)+COUNT($H$12:H19),"")</f>
        <v>8</v>
      </c>
      <c r="B19" s="36">
        <v>46370</v>
      </c>
      <c r="C19" s="37" t="s">
        <v>258</v>
      </c>
      <c r="D19" s="38" t="s">
        <v>73</v>
      </c>
      <c r="E19" s="38" t="s">
        <v>74</v>
      </c>
      <c r="F19" s="39">
        <v>0</v>
      </c>
      <c r="G19" s="21"/>
      <c r="H19" s="21">
        <v>1650</v>
      </c>
      <c r="I19" s="21">
        <f t="shared" si="0"/>
        <v>0</v>
      </c>
      <c r="J19" s="21">
        <f t="shared" si="1"/>
        <v>1650</v>
      </c>
      <c r="K19" s="22">
        <f t="shared" si="2"/>
        <v>34314</v>
      </c>
    </row>
    <row r="20" spans="1:11" x14ac:dyDescent="0.25">
      <c r="A20" s="30">
        <f>IF(OR(G20&lt;&gt;"",H20&lt;&gt;""),COUNT($G$12:G20)+COUNT($H$12:H20),"")</f>
        <v>9</v>
      </c>
      <c r="B20" s="31">
        <v>46373</v>
      </c>
      <c r="C20" s="32" t="s">
        <v>259</v>
      </c>
      <c r="D20" s="33" t="s">
        <v>76</v>
      </c>
      <c r="E20" s="33" t="s">
        <v>61</v>
      </c>
      <c r="F20" s="34">
        <v>7.0000000000000007E-2</v>
      </c>
      <c r="G20" s="18">
        <v>1794</v>
      </c>
      <c r="H20" s="18"/>
      <c r="I20" s="18">
        <f t="shared" si="0"/>
        <v>117.36</v>
      </c>
      <c r="J20" s="18">
        <f t="shared" si="1"/>
        <v>1676.64</v>
      </c>
      <c r="K20" s="19">
        <f t="shared" si="2"/>
        <v>36108</v>
      </c>
    </row>
    <row r="21" spans="1:11" x14ac:dyDescent="0.25">
      <c r="A21" s="35">
        <f>IF(OR(G21&lt;&gt;"",H21&lt;&gt;""),COUNT($G$12:G21)+COUNT($H$12:H21),"")</f>
        <v>10</v>
      </c>
      <c r="B21" s="36">
        <v>46374</v>
      </c>
      <c r="C21" s="37" t="s">
        <v>260</v>
      </c>
      <c r="D21" s="38" t="s">
        <v>78</v>
      </c>
      <c r="E21" s="38" t="s">
        <v>79</v>
      </c>
      <c r="F21" s="39">
        <v>0</v>
      </c>
      <c r="G21" s="21"/>
      <c r="H21" s="21">
        <v>1200</v>
      </c>
      <c r="I21" s="21">
        <f t="shared" si="0"/>
        <v>0</v>
      </c>
      <c r="J21" s="21">
        <f t="shared" si="1"/>
        <v>1200</v>
      </c>
      <c r="K21" s="22">
        <f t="shared" si="2"/>
        <v>34908</v>
      </c>
    </row>
    <row r="22" spans="1:11" x14ac:dyDescent="0.25">
      <c r="A22" s="30">
        <f>IF(OR(G22&lt;&gt;"",H22&lt;&gt;""),COUNT($G$12:G22)+COUNT($H$12:H22),"")</f>
        <v>11</v>
      </c>
      <c r="B22" s="31">
        <v>46378</v>
      </c>
      <c r="C22" s="32" t="s">
        <v>261</v>
      </c>
      <c r="D22" s="33" t="s">
        <v>57</v>
      </c>
      <c r="E22" s="33" t="s">
        <v>58</v>
      </c>
      <c r="F22" s="34">
        <v>0.19</v>
      </c>
      <c r="G22" s="18">
        <v>1846</v>
      </c>
      <c r="H22" s="18"/>
      <c r="I22" s="18">
        <f t="shared" si="0"/>
        <v>294.74</v>
      </c>
      <c r="J22" s="18">
        <f t="shared" si="1"/>
        <v>1551.26</v>
      </c>
      <c r="K22" s="19">
        <f t="shared" si="2"/>
        <v>36754</v>
      </c>
    </row>
    <row r="23" spans="1:11" x14ac:dyDescent="0.25">
      <c r="A23" s="35">
        <f>IF(OR(G23&lt;&gt;"",H23&lt;&gt;""),COUNT($G$12:G23)+COUNT($H$12:H23),"")</f>
        <v>12</v>
      </c>
      <c r="B23" s="36">
        <v>46378</v>
      </c>
      <c r="C23" s="37" t="s">
        <v>262</v>
      </c>
      <c r="D23" s="38" t="s">
        <v>60</v>
      </c>
      <c r="E23" s="38" t="s">
        <v>61</v>
      </c>
      <c r="F23" s="39">
        <v>7.0000000000000007E-2</v>
      </c>
      <c r="G23" s="21">
        <v>1222</v>
      </c>
      <c r="H23" s="21"/>
      <c r="I23" s="21">
        <f t="shared" si="0"/>
        <v>79.94</v>
      </c>
      <c r="J23" s="21">
        <f t="shared" si="1"/>
        <v>1142.06</v>
      </c>
      <c r="K23" s="22">
        <f t="shared" si="2"/>
        <v>37976</v>
      </c>
    </row>
    <row r="24" spans="1:11" x14ac:dyDescent="0.25">
      <c r="A24" s="30">
        <f>IF(OR(G24&lt;&gt;"",H24&lt;&gt;""),COUNT($G$12:G24)+COUNT($H$12:H24),"")</f>
        <v>13</v>
      </c>
      <c r="B24" s="31">
        <v>46381</v>
      </c>
      <c r="C24" s="32" t="s">
        <v>263</v>
      </c>
      <c r="D24" s="33" t="s">
        <v>63</v>
      </c>
      <c r="E24" s="33" t="s">
        <v>64</v>
      </c>
      <c r="F24" s="34">
        <v>0.19</v>
      </c>
      <c r="G24" s="18"/>
      <c r="H24" s="18">
        <v>448</v>
      </c>
      <c r="I24" s="18">
        <f t="shared" si="0"/>
        <v>71.53</v>
      </c>
      <c r="J24" s="18">
        <f t="shared" si="1"/>
        <v>376.47</v>
      </c>
      <c r="K24" s="19">
        <f t="shared" si="2"/>
        <v>37528</v>
      </c>
    </row>
    <row r="25" spans="1:11" x14ac:dyDescent="0.25">
      <c r="A25" s="35">
        <f>IF(OR(G25&lt;&gt;"",H25&lt;&gt;""),COUNT($G$12:G25)+COUNT($H$12:H25),"")</f>
        <v>14</v>
      </c>
      <c r="B25" s="36">
        <v>46384</v>
      </c>
      <c r="C25" s="37" t="s">
        <v>264</v>
      </c>
      <c r="D25" s="38" t="s">
        <v>84</v>
      </c>
      <c r="E25" s="38" t="s">
        <v>85</v>
      </c>
      <c r="F25" s="39">
        <v>0</v>
      </c>
      <c r="G25" s="21"/>
      <c r="H25" s="21">
        <v>2340</v>
      </c>
      <c r="I25" s="21">
        <f t="shared" si="0"/>
        <v>0</v>
      </c>
      <c r="J25" s="21">
        <f t="shared" si="1"/>
        <v>2340</v>
      </c>
      <c r="K25" s="22">
        <f t="shared" si="2"/>
        <v>35188</v>
      </c>
    </row>
    <row r="26" spans="1:11" x14ac:dyDescent="0.25">
      <c r="A26" s="30" t="str">
        <f>IF(OR(G26&lt;&gt;"",H26&lt;&gt;""),COUNT($G$12:G26)+COUNT($H$12:H26),"")</f>
        <v/>
      </c>
      <c r="B26" s="31"/>
      <c r="C26" s="32"/>
      <c r="D26" s="33"/>
      <c r="E26" s="33"/>
      <c r="F26" s="34"/>
      <c r="G26" s="18"/>
      <c r="H26" s="18"/>
      <c r="I26" s="18">
        <f t="shared" si="0"/>
        <v>0</v>
      </c>
      <c r="J26" s="18">
        <f t="shared" si="1"/>
        <v>0</v>
      </c>
      <c r="K26" s="19">
        <f t="shared" si="2"/>
        <v>35188</v>
      </c>
    </row>
    <row r="27" spans="1:11" x14ac:dyDescent="0.25">
      <c r="A27" s="35" t="str">
        <f>IF(OR(G27&lt;&gt;"",H27&lt;&gt;""),COUNT($G$12:G27)+COUNT($H$12:H27),"")</f>
        <v/>
      </c>
      <c r="B27" s="36"/>
      <c r="C27" s="37"/>
      <c r="D27" s="38"/>
      <c r="E27" s="38"/>
      <c r="F27" s="39"/>
      <c r="G27" s="21"/>
      <c r="H27" s="21"/>
      <c r="I27" s="21">
        <f t="shared" si="0"/>
        <v>0</v>
      </c>
      <c r="J27" s="21">
        <f t="shared" si="1"/>
        <v>0</v>
      </c>
      <c r="K27" s="22">
        <f t="shared" si="2"/>
        <v>35188</v>
      </c>
    </row>
    <row r="28" spans="1:11" x14ac:dyDescent="0.25">
      <c r="A28" s="30" t="str">
        <f>IF(OR(G28&lt;&gt;"",H28&lt;&gt;""),COUNT($G$12:G28)+COUNT($H$12:H28),"")</f>
        <v/>
      </c>
      <c r="B28" s="31"/>
      <c r="C28" s="32"/>
      <c r="D28" s="33"/>
      <c r="E28" s="33"/>
      <c r="F28" s="34"/>
      <c r="G28" s="18"/>
      <c r="H28" s="18"/>
      <c r="I28" s="18">
        <f t="shared" si="0"/>
        <v>0</v>
      </c>
      <c r="J28" s="18">
        <f t="shared" si="1"/>
        <v>0</v>
      </c>
      <c r="K28" s="19">
        <f t="shared" si="2"/>
        <v>35188</v>
      </c>
    </row>
    <row r="29" spans="1:11" x14ac:dyDescent="0.25">
      <c r="A29" s="35" t="str">
        <f>IF(OR(G29&lt;&gt;"",H29&lt;&gt;""),COUNT($G$12:G29)+COUNT($H$12:H29),"")</f>
        <v/>
      </c>
      <c r="B29" s="36"/>
      <c r="C29" s="37"/>
      <c r="D29" s="38"/>
      <c r="E29" s="38"/>
      <c r="F29" s="39"/>
      <c r="G29" s="21"/>
      <c r="H29" s="21"/>
      <c r="I29" s="21">
        <f t="shared" si="0"/>
        <v>0</v>
      </c>
      <c r="J29" s="21">
        <f t="shared" si="1"/>
        <v>0</v>
      </c>
      <c r="K29" s="22">
        <f t="shared" si="2"/>
        <v>35188</v>
      </c>
    </row>
    <row r="30" spans="1:11" x14ac:dyDescent="0.25">
      <c r="A30" s="30" t="str">
        <f>IF(OR(G30&lt;&gt;"",H30&lt;&gt;""),COUNT($G$12:G30)+COUNT($H$12:H30),"")</f>
        <v/>
      </c>
      <c r="B30" s="31"/>
      <c r="C30" s="32"/>
      <c r="D30" s="33"/>
      <c r="E30" s="33"/>
      <c r="F30" s="34"/>
      <c r="G30" s="18"/>
      <c r="H30" s="18"/>
      <c r="I30" s="18">
        <f t="shared" si="0"/>
        <v>0</v>
      </c>
      <c r="J30" s="18">
        <f t="shared" si="1"/>
        <v>0</v>
      </c>
      <c r="K30" s="19">
        <f t="shared" si="2"/>
        <v>35188</v>
      </c>
    </row>
    <row r="31" spans="1:11" x14ac:dyDescent="0.25">
      <c r="A31" s="35" t="str">
        <f>IF(OR(G31&lt;&gt;"",H31&lt;&gt;""),COUNT($G$12:G31)+COUNT($H$12:H31),"")</f>
        <v/>
      </c>
      <c r="B31" s="36"/>
      <c r="C31" s="37"/>
      <c r="D31" s="38"/>
      <c r="E31" s="38"/>
      <c r="F31" s="39"/>
      <c r="G31" s="21"/>
      <c r="H31" s="21"/>
      <c r="I31" s="21">
        <f t="shared" si="0"/>
        <v>0</v>
      </c>
      <c r="J31" s="21">
        <f t="shared" si="1"/>
        <v>0</v>
      </c>
      <c r="K31" s="22">
        <f t="shared" si="2"/>
        <v>35188</v>
      </c>
    </row>
    <row r="32" spans="1:11" x14ac:dyDescent="0.25">
      <c r="A32" s="4" t="s">
        <v>86</v>
      </c>
      <c r="B32" s="4"/>
      <c r="C32" s="4"/>
      <c r="D32" s="4"/>
      <c r="E32" s="4"/>
      <c r="F32" s="4"/>
      <c r="G32" s="29">
        <f>SUM(G12:G31)</f>
        <v>10471</v>
      </c>
      <c r="H32" s="29">
        <f>SUM(H12:H31)</f>
        <v>6458</v>
      </c>
      <c r="I32" s="29">
        <f>SUM(I12:I31)</f>
        <v>1343.78</v>
      </c>
      <c r="J32" s="29">
        <f>SUM(J12:J31)</f>
        <v>15585.219999999998</v>
      </c>
      <c r="K32" s="24">
        <f>K31</f>
        <v>35188</v>
      </c>
    </row>
    <row r="34" spans="1:11" x14ac:dyDescent="0.25">
      <c r="A34" s="12" t="s">
        <v>87</v>
      </c>
      <c r="B34" s="12"/>
      <c r="C34" s="12"/>
      <c r="D34" s="12"/>
      <c r="E34" s="12"/>
      <c r="G34" s="12" t="s">
        <v>88</v>
      </c>
      <c r="H34" s="12"/>
      <c r="I34" s="12"/>
      <c r="J34" s="12"/>
      <c r="K34" s="12"/>
    </row>
    <row r="35" spans="1:11" ht="28.35" customHeight="1" x14ac:dyDescent="0.25">
      <c r="A35" s="3" t="s">
        <v>89</v>
      </c>
      <c r="B35" s="3"/>
      <c r="C35" s="40" t="s">
        <v>90</v>
      </c>
      <c r="D35" s="40" t="s">
        <v>54</v>
      </c>
      <c r="E35" s="40" t="s">
        <v>53</v>
      </c>
      <c r="G35" s="11" t="s">
        <v>91</v>
      </c>
      <c r="H35" s="11"/>
      <c r="I35" s="11"/>
      <c r="J35" s="11"/>
      <c r="K35" s="29">
        <f>G32</f>
        <v>10471</v>
      </c>
    </row>
    <row r="36" spans="1:11" x14ac:dyDescent="0.25">
      <c r="A36" s="11" t="s">
        <v>92</v>
      </c>
      <c r="B36" s="11"/>
      <c r="C36" s="18">
        <f>SUMIFS($G$12:$G$31,$F$12:$F$31,0.19)</f>
        <v>5122</v>
      </c>
      <c r="D36" s="18">
        <f>C36-E36</f>
        <v>4304.21</v>
      </c>
      <c r="E36" s="18">
        <f>SUMIFS($I$12:$I$31,$F$12:$F$31,0.19,$G$12:$G$31,"&gt;0")</f>
        <v>817.79</v>
      </c>
      <c r="G36" s="9" t="s">
        <v>25</v>
      </c>
      <c r="H36" s="9"/>
      <c r="I36" s="9"/>
      <c r="J36" s="9"/>
      <c r="K36" s="29">
        <f>H32</f>
        <v>6458</v>
      </c>
    </row>
    <row r="37" spans="1:11" x14ac:dyDescent="0.25">
      <c r="A37" s="9" t="s">
        <v>93</v>
      </c>
      <c r="B37" s="9"/>
      <c r="C37" s="21">
        <f>SUMIFS($G$12:$G$31,$F$12:$F$31,0.07)</f>
        <v>5349</v>
      </c>
      <c r="D37" s="21">
        <f>C37-E37</f>
        <v>4999.08</v>
      </c>
      <c r="E37" s="21">
        <f>SUMIFS($I$12:$I$31,$F$12:$F$31,0.07,$G$12:$G$31,"&gt;0")</f>
        <v>349.92</v>
      </c>
      <c r="G37" s="11" t="s">
        <v>94</v>
      </c>
      <c r="H37" s="11"/>
      <c r="I37" s="11"/>
      <c r="J37" s="11"/>
      <c r="K37" s="29">
        <f>G32-H32</f>
        <v>4013</v>
      </c>
    </row>
    <row r="38" spans="1:11" x14ac:dyDescent="0.25">
      <c r="A38" s="11" t="s">
        <v>95</v>
      </c>
      <c r="B38" s="11"/>
      <c r="C38" s="18">
        <f>SUMIFS($G$12:$G$31,$F$12:$F$31,0)</f>
        <v>0</v>
      </c>
      <c r="D38" s="18">
        <f>C38-E38</f>
        <v>0</v>
      </c>
      <c r="E38" s="18">
        <f>SUMIFS($I$12:$I$31,$F$12:$F$31,0,$G$12:$G$31,"&gt;0")</f>
        <v>0</v>
      </c>
      <c r="G38" s="9" t="s">
        <v>96</v>
      </c>
      <c r="H38" s="9"/>
      <c r="I38" s="9"/>
      <c r="J38" s="9"/>
      <c r="K38" s="29">
        <f>E39</f>
        <v>1167.71</v>
      </c>
    </row>
    <row r="39" spans="1:11" x14ac:dyDescent="0.25">
      <c r="A39" s="2" t="s">
        <v>97</v>
      </c>
      <c r="B39" s="2"/>
      <c r="C39" s="24">
        <f>SUM(C36:C38)</f>
        <v>10471</v>
      </c>
      <c r="D39" s="24">
        <f>SUM(D36:D38)</f>
        <v>9303.2900000000009</v>
      </c>
      <c r="E39" s="24">
        <f>SUM(E36:E38)</f>
        <v>1167.71</v>
      </c>
      <c r="G39" s="11" t="s">
        <v>98</v>
      </c>
      <c r="H39" s="11"/>
      <c r="I39" s="11"/>
      <c r="J39" s="11"/>
      <c r="K39" s="29">
        <f>K32</f>
        <v>35188</v>
      </c>
    </row>
    <row r="41" spans="1:11" ht="42" customHeight="1" x14ac:dyDescent="0.25">
      <c r="A41" s="1" t="s">
        <v>99</v>
      </c>
      <c r="B41" s="1"/>
      <c r="C41" s="1"/>
      <c r="D41" s="1"/>
      <c r="E41" s="1"/>
      <c r="F41" s="1"/>
      <c r="G41" s="1"/>
      <c r="H41" s="1"/>
      <c r="I41" s="1"/>
      <c r="J41" s="1"/>
      <c r="K41" s="1"/>
    </row>
  </sheetData>
  <mergeCells count="35">
    <mergeCell ref="A39:B39"/>
    <mergeCell ref="G39:J39"/>
    <mergeCell ref="A41:K41"/>
    <mergeCell ref="A36:B36"/>
    <mergeCell ref="G36:J36"/>
    <mergeCell ref="A37:B37"/>
    <mergeCell ref="G37:J37"/>
    <mergeCell ref="A38:B38"/>
    <mergeCell ref="G38:J38"/>
    <mergeCell ref="A32:F32"/>
    <mergeCell ref="A34:E34"/>
    <mergeCell ref="G34:K34"/>
    <mergeCell ref="A35:B35"/>
    <mergeCell ref="G35:J35"/>
    <mergeCell ref="A7:B7"/>
    <mergeCell ref="C7:E7"/>
    <mergeCell ref="G7:I7"/>
    <mergeCell ref="J7:K7"/>
    <mergeCell ref="A8:B8"/>
    <mergeCell ref="C8:E8"/>
    <mergeCell ref="G8:I8"/>
    <mergeCell ref="J8:K8"/>
    <mergeCell ref="A5:B5"/>
    <mergeCell ref="C5:E5"/>
    <mergeCell ref="G5:I5"/>
    <mergeCell ref="J5:K5"/>
    <mergeCell ref="A6:B6"/>
    <mergeCell ref="C6:E6"/>
    <mergeCell ref="G6:I6"/>
    <mergeCell ref="J6:K6"/>
    <mergeCell ref="A1:K1"/>
    <mergeCell ref="A2:H2"/>
    <mergeCell ref="I2:K2"/>
    <mergeCell ref="A4:E4"/>
    <mergeCell ref="G4:K4"/>
  </mergeCells>
  <conditionalFormatting sqref="J8">
    <cfRule type="cellIs" dxfId="2" priority="3" operator="equal">
      <formula>0</formula>
    </cfRule>
    <cfRule type="cellIs" dxfId="1" priority="4" operator="notEqual">
      <formula>0</formula>
    </cfRule>
  </conditionalFormatting>
  <conditionalFormatting sqref="K11:K32">
    <cfRule type="cellIs" dxfId="0" priority="2" operator="lessThan">
      <formula>0</formula>
    </cfRule>
  </conditionalFormatting>
  <dataValidations count="2">
    <dataValidation type="list" allowBlank="1" sqref="F12:F31" xr:uid="{00000000-0002-0000-0C00-000000000000}">
      <formula1>"0.19,0.07,0"</formula1>
      <formula2>0</formula2>
    </dataValidation>
    <dataValidation type="list" allowBlank="1" sqref="E12:E31" xr:uid="{00000000-0002-0000-0C00-000001000000}">
      <formula1>"Speisenumsatz,Getränkeumsatz,Wareneinkauf,Personal,Betriebsbedarf,Reparatur/Wartung,Miete/Nebenkosten,Privatentnahme,Privateinlage,Geldtransit,Sonstiges"</formula1>
      <formula2>0</formula2>
    </dataValidation>
  </dataValidations>
  <printOptions horizontalCentered="1"/>
  <pageMargins left="0.3" right="0.3" top="0.4" bottom="0.4" header="0.511811023622047" footer="0.511811023622047"/>
  <pageSetup fitToHeight="0" orientation="landscape" horizontalDpi="300" verticalDpi="30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1"/>
  <sheetViews>
    <sheetView showGridLines="0" zoomScaleNormal="100" workbookViewId="0">
      <pane ySplit="10" topLeftCell="A11" activePane="bottomLeft" state="frozen"/>
      <selection pane="bottomLeft"/>
    </sheetView>
  </sheetViews>
  <sheetFormatPr baseColWidth="10" defaultColWidth="8.7109375" defaultRowHeight="15" x14ac:dyDescent="0.25"/>
  <cols>
    <col min="1" max="1" width="5" customWidth="1"/>
    <col min="2" max="2" width="12" customWidth="1"/>
    <col min="3" max="3" width="11" customWidth="1"/>
    <col min="4" max="4" width="30" customWidth="1"/>
    <col min="5" max="5" width="19" customWidth="1"/>
    <col min="6" max="6" width="8" customWidth="1"/>
    <col min="7" max="8" width="13" customWidth="1"/>
    <col min="9" max="10" width="12" customWidth="1"/>
    <col min="11" max="11" width="14" customWidth="1"/>
  </cols>
  <sheetData>
    <row r="1" spans="1:11" ht="31.5" customHeight="1" x14ac:dyDescent="0.25">
      <c r="A1" s="14" t="s">
        <v>30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18" customHeight="1" x14ac:dyDescent="0.25">
      <c r="A2" s="13" t="s">
        <v>31</v>
      </c>
      <c r="B2" s="13"/>
      <c r="C2" s="13"/>
      <c r="D2" s="13"/>
      <c r="E2" s="13"/>
      <c r="F2" s="13"/>
      <c r="G2" s="13"/>
      <c r="H2" s="13"/>
      <c r="I2" s="8" t="s">
        <v>32</v>
      </c>
      <c r="J2" s="8"/>
      <c r="K2" s="8"/>
    </row>
    <row r="4" spans="1:11" x14ac:dyDescent="0.25">
      <c r="A4" s="12" t="s">
        <v>33</v>
      </c>
      <c r="B4" s="12"/>
      <c r="C4" s="12"/>
      <c r="D4" s="12"/>
      <c r="E4" s="12"/>
      <c r="G4" s="12" t="s">
        <v>34</v>
      </c>
      <c r="H4" s="12"/>
      <c r="I4" s="12"/>
      <c r="J4" s="12"/>
      <c r="K4" s="12"/>
    </row>
    <row r="5" spans="1:11" x14ac:dyDescent="0.25">
      <c r="A5" s="9" t="s">
        <v>35</v>
      </c>
      <c r="B5" s="9"/>
      <c r="C5" s="7" t="s">
        <v>36</v>
      </c>
      <c r="D5" s="7"/>
      <c r="E5" s="7"/>
      <c r="G5" s="9" t="s">
        <v>37</v>
      </c>
      <c r="H5" s="9"/>
      <c r="I5" s="9"/>
      <c r="J5" s="6">
        <v>2500</v>
      </c>
      <c r="K5" s="6"/>
    </row>
    <row r="6" spans="1:11" x14ac:dyDescent="0.25">
      <c r="A6" s="9" t="s">
        <v>38</v>
      </c>
      <c r="B6" s="9"/>
      <c r="C6" s="7" t="s">
        <v>39</v>
      </c>
      <c r="D6" s="7"/>
      <c r="E6" s="7"/>
      <c r="G6" s="9" t="s">
        <v>40</v>
      </c>
      <c r="H6" s="9"/>
      <c r="I6" s="9"/>
      <c r="J6" s="5">
        <f>K32</f>
        <v>4112</v>
      </c>
      <c r="K6" s="5"/>
    </row>
    <row r="7" spans="1:11" x14ac:dyDescent="0.25">
      <c r="A7" s="9" t="s">
        <v>41</v>
      </c>
      <c r="B7" s="9"/>
      <c r="C7" s="11" t="s">
        <v>32</v>
      </c>
      <c r="D7" s="11"/>
      <c r="E7" s="11"/>
      <c r="G7" s="9" t="s">
        <v>42</v>
      </c>
      <c r="H7" s="9"/>
      <c r="I7" s="9"/>
      <c r="J7" s="6">
        <f>ROUND(J6,2)</f>
        <v>4112</v>
      </c>
      <c r="K7" s="6"/>
    </row>
    <row r="8" spans="1:11" x14ac:dyDescent="0.25">
      <c r="A8" s="9" t="s">
        <v>43</v>
      </c>
      <c r="B8" s="9"/>
      <c r="C8" s="11">
        <v>1</v>
      </c>
      <c r="D8" s="11"/>
      <c r="E8" s="11"/>
      <c r="G8" s="9" t="s">
        <v>44</v>
      </c>
      <c r="H8" s="9"/>
      <c r="I8" s="9"/>
      <c r="J8" s="5">
        <f>J7-J6</f>
        <v>0</v>
      </c>
      <c r="K8" s="5"/>
    </row>
    <row r="10" spans="1:11" ht="27.75" customHeight="1" x14ac:dyDescent="0.25">
      <c r="A10" s="16" t="s">
        <v>45</v>
      </c>
      <c r="B10" s="16" t="s">
        <v>46</v>
      </c>
      <c r="C10" s="16" t="s">
        <v>47</v>
      </c>
      <c r="D10" s="15" t="s">
        <v>48</v>
      </c>
      <c r="E10" s="15" t="s">
        <v>49</v>
      </c>
      <c r="F10" s="16" t="s">
        <v>50</v>
      </c>
      <c r="G10" s="16" t="s">
        <v>51</v>
      </c>
      <c r="H10" s="16" t="s">
        <v>52</v>
      </c>
      <c r="I10" s="16" t="s">
        <v>53</v>
      </c>
      <c r="J10" s="16" t="s">
        <v>54</v>
      </c>
      <c r="K10" s="16" t="s">
        <v>55</v>
      </c>
    </row>
    <row r="11" spans="1:11" x14ac:dyDescent="0.25">
      <c r="A11" s="25"/>
      <c r="B11" s="26">
        <v>46023</v>
      </c>
      <c r="C11" s="25"/>
      <c r="D11" s="27" t="s">
        <v>37</v>
      </c>
      <c r="E11" s="25"/>
      <c r="F11" s="25"/>
      <c r="G11" s="28"/>
      <c r="H11" s="28"/>
      <c r="I11" s="28"/>
      <c r="J11" s="28"/>
      <c r="K11" s="29">
        <f>$J$5</f>
        <v>2500</v>
      </c>
    </row>
    <row r="12" spans="1:11" x14ac:dyDescent="0.25">
      <c r="A12" s="30">
        <f>IF(OR(G12&lt;&gt;"",H12&lt;&gt;""),COUNT($G$12:G12)+COUNT($H$12:H12),"")</f>
        <v>1</v>
      </c>
      <c r="B12" s="31">
        <v>46025</v>
      </c>
      <c r="C12" s="32" t="s">
        <v>56</v>
      </c>
      <c r="D12" s="33" t="s">
        <v>57</v>
      </c>
      <c r="E12" s="33" t="s">
        <v>58</v>
      </c>
      <c r="F12" s="34">
        <v>0.19</v>
      </c>
      <c r="G12" s="18">
        <v>1003</v>
      </c>
      <c r="H12" s="18"/>
      <c r="I12" s="18">
        <f t="shared" ref="I12:I31" si="0">IFERROR(ROUND((N(G12)+N(H12))*F12/(1+F12),2),0)</f>
        <v>160.13999999999999</v>
      </c>
      <c r="J12" s="18">
        <f t="shared" ref="J12:J31" si="1">IFERROR((N(G12)+N(H12))-I12,0)</f>
        <v>842.86</v>
      </c>
      <c r="K12" s="19">
        <f t="shared" ref="K12:K31" si="2">K11+N(G12)-N(H12)</f>
        <v>3503</v>
      </c>
    </row>
    <row r="13" spans="1:11" x14ac:dyDescent="0.25">
      <c r="A13" s="35">
        <f>IF(OR(G13&lt;&gt;"",H13&lt;&gt;""),COUNT($G$12:G13)+COUNT($H$12:H13),"")</f>
        <v>2</v>
      </c>
      <c r="B13" s="36">
        <v>46025</v>
      </c>
      <c r="C13" s="37" t="s">
        <v>59</v>
      </c>
      <c r="D13" s="38" t="s">
        <v>60</v>
      </c>
      <c r="E13" s="38" t="s">
        <v>61</v>
      </c>
      <c r="F13" s="39">
        <v>7.0000000000000007E-2</v>
      </c>
      <c r="G13" s="21">
        <v>756</v>
      </c>
      <c r="H13" s="21"/>
      <c r="I13" s="21">
        <f t="shared" si="0"/>
        <v>49.46</v>
      </c>
      <c r="J13" s="21">
        <f t="shared" si="1"/>
        <v>706.54</v>
      </c>
      <c r="K13" s="22">
        <f t="shared" si="2"/>
        <v>4259</v>
      </c>
    </row>
    <row r="14" spans="1:11" x14ac:dyDescent="0.25">
      <c r="A14" s="30">
        <f>IF(OR(G14&lt;&gt;"",H14&lt;&gt;""),COUNT($G$12:G14)+COUNT($H$12:H14),"")</f>
        <v>3</v>
      </c>
      <c r="B14" s="31">
        <v>46027</v>
      </c>
      <c r="C14" s="32" t="s">
        <v>62</v>
      </c>
      <c r="D14" s="33" t="s">
        <v>63</v>
      </c>
      <c r="E14" s="33" t="s">
        <v>64</v>
      </c>
      <c r="F14" s="34">
        <v>0.19</v>
      </c>
      <c r="G14" s="18"/>
      <c r="H14" s="18">
        <v>306</v>
      </c>
      <c r="I14" s="18">
        <f t="shared" si="0"/>
        <v>48.86</v>
      </c>
      <c r="J14" s="18">
        <f t="shared" si="1"/>
        <v>257.14</v>
      </c>
      <c r="K14" s="19">
        <f t="shared" si="2"/>
        <v>3953</v>
      </c>
    </row>
    <row r="15" spans="1:11" x14ac:dyDescent="0.25">
      <c r="A15" s="35">
        <f>IF(OR(G15&lt;&gt;"",H15&lt;&gt;""),COUNT($G$12:G15)+COUNT($H$12:H15),"")</f>
        <v>4</v>
      </c>
      <c r="B15" s="36">
        <v>46028</v>
      </c>
      <c r="C15" s="37" t="s">
        <v>65</v>
      </c>
      <c r="D15" s="38" t="s">
        <v>66</v>
      </c>
      <c r="E15" s="38" t="s">
        <v>64</v>
      </c>
      <c r="F15" s="39">
        <v>7.0000000000000007E-2</v>
      </c>
      <c r="G15" s="21"/>
      <c r="H15" s="21">
        <v>183</v>
      </c>
      <c r="I15" s="21">
        <f t="shared" si="0"/>
        <v>11.97</v>
      </c>
      <c r="J15" s="21">
        <f t="shared" si="1"/>
        <v>171.03</v>
      </c>
      <c r="K15" s="22">
        <f t="shared" si="2"/>
        <v>3770</v>
      </c>
    </row>
    <row r="16" spans="1:11" x14ac:dyDescent="0.25">
      <c r="A16" s="30">
        <f>IF(OR(G16&lt;&gt;"",H16&lt;&gt;""),COUNT($G$12:G16)+COUNT($H$12:H16),"")</f>
        <v>5</v>
      </c>
      <c r="B16" s="31">
        <v>46032</v>
      </c>
      <c r="C16" s="32" t="s">
        <v>67</v>
      </c>
      <c r="D16" s="33" t="s">
        <v>57</v>
      </c>
      <c r="E16" s="33" t="s">
        <v>58</v>
      </c>
      <c r="F16" s="34">
        <v>0.19</v>
      </c>
      <c r="G16" s="18">
        <v>1139</v>
      </c>
      <c r="H16" s="18"/>
      <c r="I16" s="18">
        <f t="shared" si="0"/>
        <v>181.86</v>
      </c>
      <c r="J16" s="18">
        <f t="shared" si="1"/>
        <v>957.14</v>
      </c>
      <c r="K16" s="19">
        <f t="shared" si="2"/>
        <v>4909</v>
      </c>
    </row>
    <row r="17" spans="1:11" x14ac:dyDescent="0.25">
      <c r="A17" s="35">
        <f>IF(OR(G17&lt;&gt;"",H17&lt;&gt;""),COUNT($G$12:G17)+COUNT($H$12:H17),"")</f>
        <v>6</v>
      </c>
      <c r="B17" s="36">
        <v>46032</v>
      </c>
      <c r="C17" s="37" t="s">
        <v>68</v>
      </c>
      <c r="D17" s="38" t="s">
        <v>60</v>
      </c>
      <c r="E17" s="38" t="s">
        <v>61</v>
      </c>
      <c r="F17" s="39">
        <v>7.0000000000000007E-2</v>
      </c>
      <c r="G17" s="21">
        <v>769</v>
      </c>
      <c r="H17" s="21"/>
      <c r="I17" s="21">
        <f t="shared" si="0"/>
        <v>50.31</v>
      </c>
      <c r="J17" s="21">
        <f t="shared" si="1"/>
        <v>718.69</v>
      </c>
      <c r="K17" s="22">
        <f t="shared" si="2"/>
        <v>5678</v>
      </c>
    </row>
    <row r="18" spans="1:11" x14ac:dyDescent="0.25">
      <c r="A18" s="30">
        <f>IF(OR(G18&lt;&gt;"",H18&lt;&gt;""),COUNT($G$12:G18)+COUNT($H$12:H18),"")</f>
        <v>7</v>
      </c>
      <c r="B18" s="31">
        <v>46034</v>
      </c>
      <c r="C18" s="32" t="s">
        <v>69</v>
      </c>
      <c r="D18" s="33" t="s">
        <v>70</v>
      </c>
      <c r="E18" s="33" t="s">
        <v>71</v>
      </c>
      <c r="F18" s="34">
        <v>0.19</v>
      </c>
      <c r="G18" s="18"/>
      <c r="H18" s="18">
        <v>72</v>
      </c>
      <c r="I18" s="18">
        <f t="shared" si="0"/>
        <v>11.5</v>
      </c>
      <c r="J18" s="18">
        <f t="shared" si="1"/>
        <v>60.5</v>
      </c>
      <c r="K18" s="19">
        <f t="shared" si="2"/>
        <v>5606</v>
      </c>
    </row>
    <row r="19" spans="1:11" x14ac:dyDescent="0.25">
      <c r="A19" s="35">
        <f>IF(OR(G19&lt;&gt;"",H19&lt;&gt;""),COUNT($G$12:G19)+COUNT($H$12:H19),"")</f>
        <v>8</v>
      </c>
      <c r="B19" s="36">
        <v>46036</v>
      </c>
      <c r="C19" s="37" t="s">
        <v>72</v>
      </c>
      <c r="D19" s="38" t="s">
        <v>73</v>
      </c>
      <c r="E19" s="38" t="s">
        <v>74</v>
      </c>
      <c r="F19" s="39">
        <v>0</v>
      </c>
      <c r="G19" s="21"/>
      <c r="H19" s="21">
        <v>1650</v>
      </c>
      <c r="I19" s="21">
        <f t="shared" si="0"/>
        <v>0</v>
      </c>
      <c r="J19" s="21">
        <f t="shared" si="1"/>
        <v>1650</v>
      </c>
      <c r="K19" s="22">
        <f t="shared" si="2"/>
        <v>3956</v>
      </c>
    </row>
    <row r="20" spans="1:11" x14ac:dyDescent="0.25">
      <c r="A20" s="30">
        <f>IF(OR(G20&lt;&gt;"",H20&lt;&gt;""),COUNT($G$12:G20)+COUNT($H$12:H20),"")</f>
        <v>9</v>
      </c>
      <c r="B20" s="31">
        <v>46039</v>
      </c>
      <c r="C20" s="32" t="s">
        <v>75</v>
      </c>
      <c r="D20" s="33" t="s">
        <v>76</v>
      </c>
      <c r="E20" s="33" t="s">
        <v>61</v>
      </c>
      <c r="F20" s="34">
        <v>7.0000000000000007E-2</v>
      </c>
      <c r="G20" s="18">
        <v>1173</v>
      </c>
      <c r="H20" s="18"/>
      <c r="I20" s="18">
        <f t="shared" si="0"/>
        <v>76.739999999999995</v>
      </c>
      <c r="J20" s="18">
        <f t="shared" si="1"/>
        <v>1096.26</v>
      </c>
      <c r="K20" s="19">
        <f t="shared" si="2"/>
        <v>5129</v>
      </c>
    </row>
    <row r="21" spans="1:11" x14ac:dyDescent="0.25">
      <c r="A21" s="35">
        <f>IF(OR(G21&lt;&gt;"",H21&lt;&gt;""),COUNT($G$12:G21)+COUNT($H$12:H21),"")</f>
        <v>10</v>
      </c>
      <c r="B21" s="36">
        <v>46040</v>
      </c>
      <c r="C21" s="37" t="s">
        <v>77</v>
      </c>
      <c r="D21" s="38" t="s">
        <v>78</v>
      </c>
      <c r="E21" s="38" t="s">
        <v>79</v>
      </c>
      <c r="F21" s="39">
        <v>0</v>
      </c>
      <c r="G21" s="21"/>
      <c r="H21" s="21">
        <v>1200</v>
      </c>
      <c r="I21" s="21">
        <f t="shared" si="0"/>
        <v>0</v>
      </c>
      <c r="J21" s="21">
        <f t="shared" si="1"/>
        <v>1200</v>
      </c>
      <c r="K21" s="22">
        <f t="shared" si="2"/>
        <v>3929</v>
      </c>
    </row>
    <row r="22" spans="1:11" x14ac:dyDescent="0.25">
      <c r="A22" s="30">
        <f>IF(OR(G22&lt;&gt;"",H22&lt;&gt;""),COUNT($G$12:G22)+COUNT($H$12:H22),"")</f>
        <v>11</v>
      </c>
      <c r="B22" s="31">
        <v>46044</v>
      </c>
      <c r="C22" s="32" t="s">
        <v>80</v>
      </c>
      <c r="D22" s="33" t="s">
        <v>57</v>
      </c>
      <c r="E22" s="33" t="s">
        <v>58</v>
      </c>
      <c r="F22" s="34">
        <v>0.19</v>
      </c>
      <c r="G22" s="18">
        <v>1207</v>
      </c>
      <c r="H22" s="18"/>
      <c r="I22" s="18">
        <f t="shared" si="0"/>
        <v>192.71</v>
      </c>
      <c r="J22" s="18">
        <f t="shared" si="1"/>
        <v>1014.29</v>
      </c>
      <c r="K22" s="19">
        <f t="shared" si="2"/>
        <v>5136</v>
      </c>
    </row>
    <row r="23" spans="1:11" x14ac:dyDescent="0.25">
      <c r="A23" s="35">
        <f>IF(OR(G23&lt;&gt;"",H23&lt;&gt;""),COUNT($G$12:G23)+COUNT($H$12:H23),"")</f>
        <v>12</v>
      </c>
      <c r="B23" s="36">
        <v>46044</v>
      </c>
      <c r="C23" s="37" t="s">
        <v>81</v>
      </c>
      <c r="D23" s="38" t="s">
        <v>60</v>
      </c>
      <c r="E23" s="38" t="s">
        <v>61</v>
      </c>
      <c r="F23" s="39">
        <v>7.0000000000000007E-2</v>
      </c>
      <c r="G23" s="21">
        <v>799</v>
      </c>
      <c r="H23" s="21"/>
      <c r="I23" s="21">
        <f t="shared" si="0"/>
        <v>52.27</v>
      </c>
      <c r="J23" s="21">
        <f t="shared" si="1"/>
        <v>746.73</v>
      </c>
      <c r="K23" s="22">
        <f t="shared" si="2"/>
        <v>5935</v>
      </c>
    </row>
    <row r="24" spans="1:11" x14ac:dyDescent="0.25">
      <c r="A24" s="30">
        <f>IF(OR(G24&lt;&gt;"",H24&lt;&gt;""),COUNT($G$12:G24)+COUNT($H$12:H24),"")</f>
        <v>13</v>
      </c>
      <c r="B24" s="31">
        <v>46047</v>
      </c>
      <c r="C24" s="32" t="s">
        <v>82</v>
      </c>
      <c r="D24" s="33" t="s">
        <v>63</v>
      </c>
      <c r="E24" s="33" t="s">
        <v>64</v>
      </c>
      <c r="F24" s="34">
        <v>0.19</v>
      </c>
      <c r="G24" s="18"/>
      <c r="H24" s="18">
        <v>293</v>
      </c>
      <c r="I24" s="18">
        <f t="shared" si="0"/>
        <v>46.78</v>
      </c>
      <c r="J24" s="18">
        <f t="shared" si="1"/>
        <v>246.22</v>
      </c>
      <c r="K24" s="19">
        <f t="shared" si="2"/>
        <v>5642</v>
      </c>
    </row>
    <row r="25" spans="1:11" x14ac:dyDescent="0.25">
      <c r="A25" s="35">
        <f>IF(OR(G25&lt;&gt;"",H25&lt;&gt;""),COUNT($G$12:G25)+COUNT($H$12:H25),"")</f>
        <v>14</v>
      </c>
      <c r="B25" s="36">
        <v>46050</v>
      </c>
      <c r="C25" s="37" t="s">
        <v>83</v>
      </c>
      <c r="D25" s="38" t="s">
        <v>84</v>
      </c>
      <c r="E25" s="38" t="s">
        <v>85</v>
      </c>
      <c r="F25" s="39">
        <v>0</v>
      </c>
      <c r="G25" s="21"/>
      <c r="H25" s="21">
        <v>1530</v>
      </c>
      <c r="I25" s="21">
        <f t="shared" si="0"/>
        <v>0</v>
      </c>
      <c r="J25" s="21">
        <f t="shared" si="1"/>
        <v>1530</v>
      </c>
      <c r="K25" s="22">
        <f t="shared" si="2"/>
        <v>4112</v>
      </c>
    </row>
    <row r="26" spans="1:11" x14ac:dyDescent="0.25">
      <c r="A26" s="30" t="str">
        <f>IF(OR(G26&lt;&gt;"",H26&lt;&gt;""),COUNT($G$12:G26)+COUNT($H$12:H26),"")</f>
        <v/>
      </c>
      <c r="B26" s="31"/>
      <c r="C26" s="32"/>
      <c r="D26" s="33"/>
      <c r="E26" s="33"/>
      <c r="F26" s="34"/>
      <c r="G26" s="18"/>
      <c r="H26" s="18"/>
      <c r="I26" s="18">
        <f t="shared" si="0"/>
        <v>0</v>
      </c>
      <c r="J26" s="18">
        <f t="shared" si="1"/>
        <v>0</v>
      </c>
      <c r="K26" s="19">
        <f t="shared" si="2"/>
        <v>4112</v>
      </c>
    </row>
    <row r="27" spans="1:11" x14ac:dyDescent="0.25">
      <c r="A27" s="35" t="str">
        <f>IF(OR(G27&lt;&gt;"",H27&lt;&gt;""),COUNT($G$12:G27)+COUNT($H$12:H27),"")</f>
        <v/>
      </c>
      <c r="B27" s="36"/>
      <c r="C27" s="37"/>
      <c r="D27" s="38"/>
      <c r="E27" s="38"/>
      <c r="F27" s="39"/>
      <c r="G27" s="21"/>
      <c r="H27" s="21"/>
      <c r="I27" s="21">
        <f t="shared" si="0"/>
        <v>0</v>
      </c>
      <c r="J27" s="21">
        <f t="shared" si="1"/>
        <v>0</v>
      </c>
      <c r="K27" s="22">
        <f t="shared" si="2"/>
        <v>4112</v>
      </c>
    </row>
    <row r="28" spans="1:11" x14ac:dyDescent="0.25">
      <c r="A28" s="30" t="str">
        <f>IF(OR(G28&lt;&gt;"",H28&lt;&gt;""),COUNT($G$12:G28)+COUNT($H$12:H28),"")</f>
        <v/>
      </c>
      <c r="B28" s="31"/>
      <c r="C28" s="32"/>
      <c r="D28" s="33"/>
      <c r="E28" s="33"/>
      <c r="F28" s="34"/>
      <c r="G28" s="18"/>
      <c r="H28" s="18"/>
      <c r="I28" s="18">
        <f t="shared" si="0"/>
        <v>0</v>
      </c>
      <c r="J28" s="18">
        <f t="shared" si="1"/>
        <v>0</v>
      </c>
      <c r="K28" s="19">
        <f t="shared" si="2"/>
        <v>4112</v>
      </c>
    </row>
    <row r="29" spans="1:11" x14ac:dyDescent="0.25">
      <c r="A29" s="35" t="str">
        <f>IF(OR(G29&lt;&gt;"",H29&lt;&gt;""),COUNT($G$12:G29)+COUNT($H$12:H29),"")</f>
        <v/>
      </c>
      <c r="B29" s="36"/>
      <c r="C29" s="37"/>
      <c r="D29" s="38"/>
      <c r="E29" s="38"/>
      <c r="F29" s="39"/>
      <c r="G29" s="21"/>
      <c r="H29" s="21"/>
      <c r="I29" s="21">
        <f t="shared" si="0"/>
        <v>0</v>
      </c>
      <c r="J29" s="21">
        <f t="shared" si="1"/>
        <v>0</v>
      </c>
      <c r="K29" s="22">
        <f t="shared" si="2"/>
        <v>4112</v>
      </c>
    </row>
    <row r="30" spans="1:11" x14ac:dyDescent="0.25">
      <c r="A30" s="30" t="str">
        <f>IF(OR(G30&lt;&gt;"",H30&lt;&gt;""),COUNT($G$12:G30)+COUNT($H$12:H30),"")</f>
        <v/>
      </c>
      <c r="B30" s="31"/>
      <c r="C30" s="32"/>
      <c r="D30" s="33"/>
      <c r="E30" s="33"/>
      <c r="F30" s="34"/>
      <c r="G30" s="18"/>
      <c r="H30" s="18"/>
      <c r="I30" s="18">
        <f t="shared" si="0"/>
        <v>0</v>
      </c>
      <c r="J30" s="18">
        <f t="shared" si="1"/>
        <v>0</v>
      </c>
      <c r="K30" s="19">
        <f t="shared" si="2"/>
        <v>4112</v>
      </c>
    </row>
    <row r="31" spans="1:11" x14ac:dyDescent="0.25">
      <c r="A31" s="35" t="str">
        <f>IF(OR(G31&lt;&gt;"",H31&lt;&gt;""),COUNT($G$12:G31)+COUNT($H$12:H31),"")</f>
        <v/>
      </c>
      <c r="B31" s="36"/>
      <c r="C31" s="37"/>
      <c r="D31" s="38"/>
      <c r="E31" s="38"/>
      <c r="F31" s="39"/>
      <c r="G31" s="21"/>
      <c r="H31" s="21"/>
      <c r="I31" s="21">
        <f t="shared" si="0"/>
        <v>0</v>
      </c>
      <c r="J31" s="21">
        <f t="shared" si="1"/>
        <v>0</v>
      </c>
      <c r="K31" s="22">
        <f t="shared" si="2"/>
        <v>4112</v>
      </c>
    </row>
    <row r="32" spans="1:11" x14ac:dyDescent="0.25">
      <c r="A32" s="4" t="s">
        <v>86</v>
      </c>
      <c r="B32" s="4"/>
      <c r="C32" s="4"/>
      <c r="D32" s="4"/>
      <c r="E32" s="4"/>
      <c r="F32" s="4"/>
      <c r="G32" s="29">
        <f>SUM(G12:G31)</f>
        <v>6846</v>
      </c>
      <c r="H32" s="29">
        <f>SUM(H12:H31)</f>
        <v>5234</v>
      </c>
      <c r="I32" s="29">
        <f>SUM(I12:I31)</f>
        <v>882.6</v>
      </c>
      <c r="J32" s="29">
        <f>SUM(J12:J31)</f>
        <v>11197.4</v>
      </c>
      <c r="K32" s="24">
        <f>K31</f>
        <v>4112</v>
      </c>
    </row>
    <row r="34" spans="1:11" x14ac:dyDescent="0.25">
      <c r="A34" s="12" t="s">
        <v>87</v>
      </c>
      <c r="B34" s="12"/>
      <c r="C34" s="12"/>
      <c r="D34" s="12"/>
      <c r="E34" s="12"/>
      <c r="G34" s="12" t="s">
        <v>88</v>
      </c>
      <c r="H34" s="12"/>
      <c r="I34" s="12"/>
      <c r="J34" s="12"/>
      <c r="K34" s="12"/>
    </row>
    <row r="35" spans="1:11" ht="28.35" customHeight="1" x14ac:dyDescent="0.25">
      <c r="A35" s="3" t="s">
        <v>89</v>
      </c>
      <c r="B35" s="3"/>
      <c r="C35" s="40" t="s">
        <v>90</v>
      </c>
      <c r="D35" s="40" t="s">
        <v>54</v>
      </c>
      <c r="E35" s="40" t="s">
        <v>53</v>
      </c>
      <c r="G35" s="11" t="s">
        <v>91</v>
      </c>
      <c r="H35" s="11"/>
      <c r="I35" s="11"/>
      <c r="J35" s="11"/>
      <c r="K35" s="29">
        <f>G32</f>
        <v>6846</v>
      </c>
    </row>
    <row r="36" spans="1:11" x14ac:dyDescent="0.25">
      <c r="A36" s="11" t="s">
        <v>92</v>
      </c>
      <c r="B36" s="11"/>
      <c r="C36" s="18">
        <f>SUMIFS($G$12:$G$31,$F$12:$F$31,0.19)</f>
        <v>3349</v>
      </c>
      <c r="D36" s="18">
        <f>C36-E36</f>
        <v>2814.29</v>
      </c>
      <c r="E36" s="18">
        <f>SUMIFS($I$12:$I$31,$F$12:$F$31,0.19,$G$12:$G$31,"&gt;0")</f>
        <v>534.71</v>
      </c>
      <c r="G36" s="9" t="s">
        <v>25</v>
      </c>
      <c r="H36" s="9"/>
      <c r="I36" s="9"/>
      <c r="J36" s="9"/>
      <c r="K36" s="29">
        <f>H32</f>
        <v>5234</v>
      </c>
    </row>
    <row r="37" spans="1:11" x14ac:dyDescent="0.25">
      <c r="A37" s="9" t="s">
        <v>93</v>
      </c>
      <c r="B37" s="9"/>
      <c r="C37" s="21">
        <f>SUMIFS($G$12:$G$31,$F$12:$F$31,0.07)</f>
        <v>3497</v>
      </c>
      <c r="D37" s="21">
        <f>C37-E37</f>
        <v>3268.22</v>
      </c>
      <c r="E37" s="21">
        <f>SUMIFS($I$12:$I$31,$F$12:$F$31,0.07,$G$12:$G$31,"&gt;0")</f>
        <v>228.78</v>
      </c>
      <c r="G37" s="11" t="s">
        <v>94</v>
      </c>
      <c r="H37" s="11"/>
      <c r="I37" s="11"/>
      <c r="J37" s="11"/>
      <c r="K37" s="29">
        <f>G32-H32</f>
        <v>1612</v>
      </c>
    </row>
    <row r="38" spans="1:11" x14ac:dyDescent="0.25">
      <c r="A38" s="11" t="s">
        <v>95</v>
      </c>
      <c r="B38" s="11"/>
      <c r="C38" s="18">
        <f>SUMIFS($G$12:$G$31,$F$12:$F$31,0)</f>
        <v>0</v>
      </c>
      <c r="D38" s="18">
        <f>C38-E38</f>
        <v>0</v>
      </c>
      <c r="E38" s="18">
        <f>SUMIFS($I$12:$I$31,$F$12:$F$31,0,$G$12:$G$31,"&gt;0")</f>
        <v>0</v>
      </c>
      <c r="G38" s="9" t="s">
        <v>96</v>
      </c>
      <c r="H38" s="9"/>
      <c r="I38" s="9"/>
      <c r="J38" s="9"/>
      <c r="K38" s="29">
        <f>E39</f>
        <v>763.49</v>
      </c>
    </row>
    <row r="39" spans="1:11" x14ac:dyDescent="0.25">
      <c r="A39" s="2" t="s">
        <v>97</v>
      </c>
      <c r="B39" s="2"/>
      <c r="C39" s="24">
        <f>SUM(C36:C38)</f>
        <v>6846</v>
      </c>
      <c r="D39" s="24">
        <f>SUM(D36:D38)</f>
        <v>6082.51</v>
      </c>
      <c r="E39" s="24">
        <f>SUM(E36:E38)</f>
        <v>763.49</v>
      </c>
      <c r="G39" s="11" t="s">
        <v>98</v>
      </c>
      <c r="H39" s="11"/>
      <c r="I39" s="11"/>
      <c r="J39" s="11"/>
      <c r="K39" s="29">
        <f>K32</f>
        <v>4112</v>
      </c>
    </row>
    <row r="41" spans="1:11" ht="42" customHeight="1" x14ac:dyDescent="0.25">
      <c r="A41" s="1" t="s">
        <v>99</v>
      </c>
      <c r="B41" s="1"/>
      <c r="C41" s="1"/>
      <c r="D41" s="1"/>
      <c r="E41" s="1"/>
      <c r="F41" s="1"/>
      <c r="G41" s="1"/>
      <c r="H41" s="1"/>
      <c r="I41" s="1"/>
      <c r="J41" s="1"/>
      <c r="K41" s="1"/>
    </row>
  </sheetData>
  <mergeCells count="35">
    <mergeCell ref="A39:B39"/>
    <mergeCell ref="G39:J39"/>
    <mergeCell ref="A41:K41"/>
    <mergeCell ref="A36:B36"/>
    <mergeCell ref="G36:J36"/>
    <mergeCell ref="A37:B37"/>
    <mergeCell ref="G37:J37"/>
    <mergeCell ref="A38:B38"/>
    <mergeCell ref="G38:J38"/>
    <mergeCell ref="A32:F32"/>
    <mergeCell ref="A34:E34"/>
    <mergeCell ref="G34:K34"/>
    <mergeCell ref="A35:B35"/>
    <mergeCell ref="G35:J35"/>
    <mergeCell ref="A7:B7"/>
    <mergeCell ref="C7:E7"/>
    <mergeCell ref="G7:I7"/>
    <mergeCell ref="J7:K7"/>
    <mergeCell ref="A8:B8"/>
    <mergeCell ref="C8:E8"/>
    <mergeCell ref="G8:I8"/>
    <mergeCell ref="J8:K8"/>
    <mergeCell ref="A5:B5"/>
    <mergeCell ref="C5:E5"/>
    <mergeCell ref="G5:I5"/>
    <mergeCell ref="J5:K5"/>
    <mergeCell ref="A6:B6"/>
    <mergeCell ref="C6:E6"/>
    <mergeCell ref="G6:I6"/>
    <mergeCell ref="J6:K6"/>
    <mergeCell ref="A1:K1"/>
    <mergeCell ref="A2:H2"/>
    <mergeCell ref="I2:K2"/>
    <mergeCell ref="A4:E4"/>
    <mergeCell ref="G4:K4"/>
  </mergeCells>
  <conditionalFormatting sqref="J8">
    <cfRule type="cellIs" dxfId="35" priority="3" operator="equal">
      <formula>0</formula>
    </cfRule>
    <cfRule type="cellIs" dxfId="34" priority="4" operator="notEqual">
      <formula>0</formula>
    </cfRule>
  </conditionalFormatting>
  <conditionalFormatting sqref="K11:K32">
    <cfRule type="cellIs" dxfId="33" priority="2" operator="lessThan">
      <formula>0</formula>
    </cfRule>
  </conditionalFormatting>
  <dataValidations count="2">
    <dataValidation type="list" allowBlank="1" sqref="F12:F31" xr:uid="{00000000-0002-0000-0100-000000000000}">
      <formula1>"0.19,0.07,0"</formula1>
      <formula2>0</formula2>
    </dataValidation>
    <dataValidation type="list" allowBlank="1" sqref="E12:E31" xr:uid="{00000000-0002-0000-0100-000001000000}">
      <formula1>"Speisenumsatz,Getränkeumsatz,Wareneinkauf,Personal,Betriebsbedarf,Reparatur/Wartung,Miete/Nebenkosten,Privatentnahme,Privateinlage,Geldtransit,Sonstiges"</formula1>
      <formula2>0</formula2>
    </dataValidation>
  </dataValidations>
  <printOptions horizontalCentered="1"/>
  <pageMargins left="0.3" right="0.3" top="0.4" bottom="0.4" header="0.511811023622047" footer="0.511811023622047"/>
  <pageSetup fitToHeight="0" orientation="landscape" horizontalDpi="300" verticalDpi="30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41"/>
  <sheetViews>
    <sheetView showGridLines="0" zoomScaleNormal="100" workbookViewId="0">
      <pane ySplit="10" topLeftCell="A11" activePane="bottomLeft" state="frozen"/>
      <selection pane="bottomLeft"/>
    </sheetView>
  </sheetViews>
  <sheetFormatPr baseColWidth="10" defaultColWidth="8.7109375" defaultRowHeight="15" x14ac:dyDescent="0.25"/>
  <cols>
    <col min="1" max="1" width="5" customWidth="1"/>
    <col min="2" max="2" width="12" customWidth="1"/>
    <col min="3" max="3" width="11" customWidth="1"/>
    <col min="4" max="4" width="30" customWidth="1"/>
    <col min="5" max="5" width="19" customWidth="1"/>
    <col min="6" max="6" width="8" customWidth="1"/>
    <col min="7" max="8" width="13" customWidth="1"/>
    <col min="9" max="10" width="12" customWidth="1"/>
    <col min="11" max="11" width="14" customWidth="1"/>
  </cols>
  <sheetData>
    <row r="1" spans="1:11" ht="31.5" customHeight="1" x14ac:dyDescent="0.25">
      <c r="A1" s="14" t="s">
        <v>30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18" customHeight="1" x14ac:dyDescent="0.25">
      <c r="A2" s="13" t="s">
        <v>31</v>
      </c>
      <c r="B2" s="13"/>
      <c r="C2" s="13"/>
      <c r="D2" s="13"/>
      <c r="E2" s="13"/>
      <c r="F2" s="13"/>
      <c r="G2" s="13"/>
      <c r="H2" s="13"/>
      <c r="I2" s="8" t="s">
        <v>100</v>
      </c>
      <c r="J2" s="8"/>
      <c r="K2" s="8"/>
    </row>
    <row r="4" spans="1:11" x14ac:dyDescent="0.25">
      <c r="A4" s="12" t="s">
        <v>33</v>
      </c>
      <c r="B4" s="12"/>
      <c r="C4" s="12"/>
      <c r="D4" s="12"/>
      <c r="E4" s="12"/>
      <c r="G4" s="12" t="s">
        <v>34</v>
      </c>
      <c r="H4" s="12"/>
      <c r="I4" s="12"/>
      <c r="J4" s="12"/>
      <c r="K4" s="12"/>
    </row>
    <row r="5" spans="1:11" x14ac:dyDescent="0.25">
      <c r="A5" s="9" t="s">
        <v>35</v>
      </c>
      <c r="B5" s="9"/>
      <c r="C5" s="7" t="s">
        <v>36</v>
      </c>
      <c r="D5" s="7"/>
      <c r="E5" s="7"/>
      <c r="G5" s="9" t="s">
        <v>37</v>
      </c>
      <c r="H5" s="9"/>
      <c r="I5" s="9"/>
      <c r="J5" s="41">
        <f>Januar!$J$6</f>
        <v>4112</v>
      </c>
      <c r="K5" s="41"/>
    </row>
    <row r="6" spans="1:11" x14ac:dyDescent="0.25">
      <c r="A6" s="9" t="s">
        <v>38</v>
      </c>
      <c r="B6" s="9"/>
      <c r="C6" s="7" t="s">
        <v>39</v>
      </c>
      <c r="D6" s="7"/>
      <c r="E6" s="7"/>
      <c r="G6" s="9" t="s">
        <v>40</v>
      </c>
      <c r="H6" s="9"/>
      <c r="I6" s="9"/>
      <c r="J6" s="5">
        <f>K32</f>
        <v>5724</v>
      </c>
      <c r="K6" s="5"/>
    </row>
    <row r="7" spans="1:11" x14ac:dyDescent="0.25">
      <c r="A7" s="9" t="s">
        <v>41</v>
      </c>
      <c r="B7" s="9"/>
      <c r="C7" s="11" t="s">
        <v>100</v>
      </c>
      <c r="D7" s="11"/>
      <c r="E7" s="11"/>
      <c r="G7" s="9" t="s">
        <v>42</v>
      </c>
      <c r="H7" s="9"/>
      <c r="I7" s="9"/>
      <c r="J7" s="6">
        <f>ROUND(J6,2)</f>
        <v>5724</v>
      </c>
      <c r="K7" s="6"/>
    </row>
    <row r="8" spans="1:11" x14ac:dyDescent="0.25">
      <c r="A8" s="9" t="s">
        <v>43</v>
      </c>
      <c r="B8" s="9"/>
      <c r="C8" s="11">
        <v>2</v>
      </c>
      <c r="D8" s="11"/>
      <c r="E8" s="11"/>
      <c r="G8" s="9" t="s">
        <v>44</v>
      </c>
      <c r="H8" s="9"/>
      <c r="I8" s="9"/>
      <c r="J8" s="5">
        <f>J7-J6</f>
        <v>0</v>
      </c>
      <c r="K8" s="5"/>
    </row>
    <row r="10" spans="1:11" ht="27.75" customHeight="1" x14ac:dyDescent="0.25">
      <c r="A10" s="16" t="s">
        <v>45</v>
      </c>
      <c r="B10" s="16" t="s">
        <v>46</v>
      </c>
      <c r="C10" s="16" t="s">
        <v>47</v>
      </c>
      <c r="D10" s="15" t="s">
        <v>48</v>
      </c>
      <c r="E10" s="15" t="s">
        <v>49</v>
      </c>
      <c r="F10" s="16" t="s">
        <v>50</v>
      </c>
      <c r="G10" s="16" t="s">
        <v>51</v>
      </c>
      <c r="H10" s="16" t="s">
        <v>52</v>
      </c>
      <c r="I10" s="16" t="s">
        <v>53</v>
      </c>
      <c r="J10" s="16" t="s">
        <v>54</v>
      </c>
      <c r="K10" s="16" t="s">
        <v>55</v>
      </c>
    </row>
    <row r="11" spans="1:11" x14ac:dyDescent="0.25">
      <c r="A11" s="25"/>
      <c r="B11" s="26">
        <v>46054</v>
      </c>
      <c r="C11" s="25"/>
      <c r="D11" s="27" t="s">
        <v>37</v>
      </c>
      <c r="E11" s="25"/>
      <c r="F11" s="25"/>
      <c r="G11" s="28"/>
      <c r="H11" s="28"/>
      <c r="I11" s="28"/>
      <c r="J11" s="28"/>
      <c r="K11" s="29">
        <f>$J$5</f>
        <v>4112</v>
      </c>
    </row>
    <row r="12" spans="1:11" x14ac:dyDescent="0.25">
      <c r="A12" s="30">
        <f>IF(OR(G12&lt;&gt;"",H12&lt;&gt;""),COUNT($G$12:G12)+COUNT($H$12:H12),"")</f>
        <v>1</v>
      </c>
      <c r="B12" s="31">
        <v>46056</v>
      </c>
      <c r="C12" s="32" t="s">
        <v>101</v>
      </c>
      <c r="D12" s="33" t="s">
        <v>57</v>
      </c>
      <c r="E12" s="33" t="s">
        <v>58</v>
      </c>
      <c r="F12" s="34">
        <v>0.19</v>
      </c>
      <c r="G12" s="18">
        <v>1003</v>
      </c>
      <c r="H12" s="18"/>
      <c r="I12" s="18">
        <f t="shared" ref="I12:I31" si="0">IFERROR(ROUND((N(G12)+N(H12))*F12/(1+F12),2),0)</f>
        <v>160.13999999999999</v>
      </c>
      <c r="J12" s="18">
        <f t="shared" ref="J12:J31" si="1">IFERROR((N(G12)+N(H12))-I12,0)</f>
        <v>842.86</v>
      </c>
      <c r="K12" s="19">
        <f t="shared" ref="K12:K31" si="2">K11+N(G12)-N(H12)</f>
        <v>5115</v>
      </c>
    </row>
    <row r="13" spans="1:11" x14ac:dyDescent="0.25">
      <c r="A13" s="35">
        <f>IF(OR(G13&lt;&gt;"",H13&lt;&gt;""),COUNT($G$12:G13)+COUNT($H$12:H13),"")</f>
        <v>2</v>
      </c>
      <c r="B13" s="36">
        <v>46056</v>
      </c>
      <c r="C13" s="37" t="s">
        <v>102</v>
      </c>
      <c r="D13" s="38" t="s">
        <v>60</v>
      </c>
      <c r="E13" s="38" t="s">
        <v>61</v>
      </c>
      <c r="F13" s="39">
        <v>7.0000000000000007E-2</v>
      </c>
      <c r="G13" s="21">
        <v>756</v>
      </c>
      <c r="H13" s="21"/>
      <c r="I13" s="21">
        <f t="shared" si="0"/>
        <v>49.46</v>
      </c>
      <c r="J13" s="21">
        <f t="shared" si="1"/>
        <v>706.54</v>
      </c>
      <c r="K13" s="22">
        <f t="shared" si="2"/>
        <v>5871</v>
      </c>
    </row>
    <row r="14" spans="1:11" x14ac:dyDescent="0.25">
      <c r="A14" s="30">
        <f>IF(OR(G14&lt;&gt;"",H14&lt;&gt;""),COUNT($G$12:G14)+COUNT($H$12:H14),"")</f>
        <v>3</v>
      </c>
      <c r="B14" s="31">
        <v>46058</v>
      </c>
      <c r="C14" s="32" t="s">
        <v>103</v>
      </c>
      <c r="D14" s="33" t="s">
        <v>63</v>
      </c>
      <c r="E14" s="33" t="s">
        <v>64</v>
      </c>
      <c r="F14" s="34">
        <v>0.19</v>
      </c>
      <c r="G14" s="18"/>
      <c r="H14" s="18">
        <v>306</v>
      </c>
      <c r="I14" s="18">
        <f t="shared" si="0"/>
        <v>48.86</v>
      </c>
      <c r="J14" s="18">
        <f t="shared" si="1"/>
        <v>257.14</v>
      </c>
      <c r="K14" s="19">
        <f t="shared" si="2"/>
        <v>5565</v>
      </c>
    </row>
    <row r="15" spans="1:11" x14ac:dyDescent="0.25">
      <c r="A15" s="35">
        <f>IF(OR(G15&lt;&gt;"",H15&lt;&gt;""),COUNT($G$12:G15)+COUNT($H$12:H15),"")</f>
        <v>4</v>
      </c>
      <c r="B15" s="36">
        <v>46059</v>
      </c>
      <c r="C15" s="37" t="s">
        <v>104</v>
      </c>
      <c r="D15" s="38" t="s">
        <v>66</v>
      </c>
      <c r="E15" s="38" t="s">
        <v>64</v>
      </c>
      <c r="F15" s="39">
        <v>7.0000000000000007E-2</v>
      </c>
      <c r="G15" s="21"/>
      <c r="H15" s="21">
        <v>183</v>
      </c>
      <c r="I15" s="21">
        <f t="shared" si="0"/>
        <v>11.97</v>
      </c>
      <c r="J15" s="21">
        <f t="shared" si="1"/>
        <v>171.03</v>
      </c>
      <c r="K15" s="22">
        <f t="shared" si="2"/>
        <v>5382</v>
      </c>
    </row>
    <row r="16" spans="1:11" x14ac:dyDescent="0.25">
      <c r="A16" s="30">
        <f>IF(OR(G16&lt;&gt;"",H16&lt;&gt;""),COUNT($G$12:G16)+COUNT($H$12:H16),"")</f>
        <v>5</v>
      </c>
      <c r="B16" s="31">
        <v>46063</v>
      </c>
      <c r="C16" s="32" t="s">
        <v>105</v>
      </c>
      <c r="D16" s="33" t="s">
        <v>57</v>
      </c>
      <c r="E16" s="33" t="s">
        <v>58</v>
      </c>
      <c r="F16" s="34">
        <v>0.19</v>
      </c>
      <c r="G16" s="18">
        <v>1139</v>
      </c>
      <c r="H16" s="18"/>
      <c r="I16" s="18">
        <f t="shared" si="0"/>
        <v>181.86</v>
      </c>
      <c r="J16" s="18">
        <f t="shared" si="1"/>
        <v>957.14</v>
      </c>
      <c r="K16" s="19">
        <f t="shared" si="2"/>
        <v>6521</v>
      </c>
    </row>
    <row r="17" spans="1:11" x14ac:dyDescent="0.25">
      <c r="A17" s="35">
        <f>IF(OR(G17&lt;&gt;"",H17&lt;&gt;""),COUNT($G$12:G17)+COUNT($H$12:H17),"")</f>
        <v>6</v>
      </c>
      <c r="B17" s="36">
        <v>46063</v>
      </c>
      <c r="C17" s="37" t="s">
        <v>106</v>
      </c>
      <c r="D17" s="38" t="s">
        <v>60</v>
      </c>
      <c r="E17" s="38" t="s">
        <v>61</v>
      </c>
      <c r="F17" s="39">
        <v>7.0000000000000007E-2</v>
      </c>
      <c r="G17" s="21">
        <v>769</v>
      </c>
      <c r="H17" s="21"/>
      <c r="I17" s="21">
        <f t="shared" si="0"/>
        <v>50.31</v>
      </c>
      <c r="J17" s="21">
        <f t="shared" si="1"/>
        <v>718.69</v>
      </c>
      <c r="K17" s="22">
        <f t="shared" si="2"/>
        <v>7290</v>
      </c>
    </row>
    <row r="18" spans="1:11" x14ac:dyDescent="0.25">
      <c r="A18" s="30">
        <f>IF(OR(G18&lt;&gt;"",H18&lt;&gt;""),COUNT($G$12:G18)+COUNT($H$12:H18),"")</f>
        <v>7</v>
      </c>
      <c r="B18" s="31">
        <v>46065</v>
      </c>
      <c r="C18" s="32" t="s">
        <v>107</v>
      </c>
      <c r="D18" s="33" t="s">
        <v>70</v>
      </c>
      <c r="E18" s="33" t="s">
        <v>71</v>
      </c>
      <c r="F18" s="34">
        <v>0.19</v>
      </c>
      <c r="G18" s="18"/>
      <c r="H18" s="18">
        <v>72</v>
      </c>
      <c r="I18" s="18">
        <f t="shared" si="0"/>
        <v>11.5</v>
      </c>
      <c r="J18" s="18">
        <f t="shared" si="1"/>
        <v>60.5</v>
      </c>
      <c r="K18" s="19">
        <f t="shared" si="2"/>
        <v>7218</v>
      </c>
    </row>
    <row r="19" spans="1:11" x14ac:dyDescent="0.25">
      <c r="A19" s="35">
        <f>IF(OR(G19&lt;&gt;"",H19&lt;&gt;""),COUNT($G$12:G19)+COUNT($H$12:H19),"")</f>
        <v>8</v>
      </c>
      <c r="B19" s="36">
        <v>46067</v>
      </c>
      <c r="C19" s="37" t="s">
        <v>108</v>
      </c>
      <c r="D19" s="38" t="s">
        <v>73</v>
      </c>
      <c r="E19" s="38" t="s">
        <v>74</v>
      </c>
      <c r="F19" s="39">
        <v>0</v>
      </c>
      <c r="G19" s="21"/>
      <c r="H19" s="21">
        <v>1650</v>
      </c>
      <c r="I19" s="21">
        <f t="shared" si="0"/>
        <v>0</v>
      </c>
      <c r="J19" s="21">
        <f t="shared" si="1"/>
        <v>1650</v>
      </c>
      <c r="K19" s="22">
        <f t="shared" si="2"/>
        <v>5568</v>
      </c>
    </row>
    <row r="20" spans="1:11" x14ac:dyDescent="0.25">
      <c r="A20" s="30">
        <f>IF(OR(G20&lt;&gt;"",H20&lt;&gt;""),COUNT($G$12:G20)+COUNT($H$12:H20),"")</f>
        <v>9</v>
      </c>
      <c r="B20" s="31">
        <v>46070</v>
      </c>
      <c r="C20" s="32" t="s">
        <v>109</v>
      </c>
      <c r="D20" s="33" t="s">
        <v>76</v>
      </c>
      <c r="E20" s="33" t="s">
        <v>61</v>
      </c>
      <c r="F20" s="34">
        <v>7.0000000000000007E-2</v>
      </c>
      <c r="G20" s="18">
        <v>1173</v>
      </c>
      <c r="H20" s="18"/>
      <c r="I20" s="18">
        <f t="shared" si="0"/>
        <v>76.739999999999995</v>
      </c>
      <c r="J20" s="18">
        <f t="shared" si="1"/>
        <v>1096.26</v>
      </c>
      <c r="K20" s="19">
        <f t="shared" si="2"/>
        <v>6741</v>
      </c>
    </row>
    <row r="21" spans="1:11" x14ac:dyDescent="0.25">
      <c r="A21" s="35">
        <f>IF(OR(G21&lt;&gt;"",H21&lt;&gt;""),COUNT($G$12:G21)+COUNT($H$12:H21),"")</f>
        <v>10</v>
      </c>
      <c r="B21" s="36">
        <v>46071</v>
      </c>
      <c r="C21" s="37" t="s">
        <v>110</v>
      </c>
      <c r="D21" s="38" t="s">
        <v>78</v>
      </c>
      <c r="E21" s="38" t="s">
        <v>79</v>
      </c>
      <c r="F21" s="39">
        <v>0</v>
      </c>
      <c r="G21" s="21"/>
      <c r="H21" s="21">
        <v>1200</v>
      </c>
      <c r="I21" s="21">
        <f t="shared" si="0"/>
        <v>0</v>
      </c>
      <c r="J21" s="21">
        <f t="shared" si="1"/>
        <v>1200</v>
      </c>
      <c r="K21" s="22">
        <f t="shared" si="2"/>
        <v>5541</v>
      </c>
    </row>
    <row r="22" spans="1:11" x14ac:dyDescent="0.25">
      <c r="A22" s="30">
        <f>IF(OR(G22&lt;&gt;"",H22&lt;&gt;""),COUNT($G$12:G22)+COUNT($H$12:H22),"")</f>
        <v>11</v>
      </c>
      <c r="B22" s="31">
        <v>46075</v>
      </c>
      <c r="C22" s="32" t="s">
        <v>111</v>
      </c>
      <c r="D22" s="33" t="s">
        <v>57</v>
      </c>
      <c r="E22" s="33" t="s">
        <v>58</v>
      </c>
      <c r="F22" s="34">
        <v>0.19</v>
      </c>
      <c r="G22" s="18">
        <v>1207</v>
      </c>
      <c r="H22" s="18"/>
      <c r="I22" s="18">
        <f t="shared" si="0"/>
        <v>192.71</v>
      </c>
      <c r="J22" s="18">
        <f t="shared" si="1"/>
        <v>1014.29</v>
      </c>
      <c r="K22" s="19">
        <f t="shared" si="2"/>
        <v>6748</v>
      </c>
    </row>
    <row r="23" spans="1:11" x14ac:dyDescent="0.25">
      <c r="A23" s="35">
        <f>IF(OR(G23&lt;&gt;"",H23&lt;&gt;""),COUNT($G$12:G23)+COUNT($H$12:H23),"")</f>
        <v>12</v>
      </c>
      <c r="B23" s="36">
        <v>46075</v>
      </c>
      <c r="C23" s="37" t="s">
        <v>112</v>
      </c>
      <c r="D23" s="38" t="s">
        <v>60</v>
      </c>
      <c r="E23" s="38" t="s">
        <v>61</v>
      </c>
      <c r="F23" s="39">
        <v>7.0000000000000007E-2</v>
      </c>
      <c r="G23" s="21">
        <v>799</v>
      </c>
      <c r="H23" s="21"/>
      <c r="I23" s="21">
        <f t="shared" si="0"/>
        <v>52.27</v>
      </c>
      <c r="J23" s="21">
        <f t="shared" si="1"/>
        <v>746.73</v>
      </c>
      <c r="K23" s="22">
        <f t="shared" si="2"/>
        <v>7547</v>
      </c>
    </row>
    <row r="24" spans="1:11" x14ac:dyDescent="0.25">
      <c r="A24" s="30">
        <f>IF(OR(G24&lt;&gt;"",H24&lt;&gt;""),COUNT($G$12:G24)+COUNT($H$12:H24),"")</f>
        <v>13</v>
      </c>
      <c r="B24" s="31">
        <v>46078</v>
      </c>
      <c r="C24" s="32" t="s">
        <v>113</v>
      </c>
      <c r="D24" s="33" t="s">
        <v>63</v>
      </c>
      <c r="E24" s="33" t="s">
        <v>64</v>
      </c>
      <c r="F24" s="34">
        <v>0.19</v>
      </c>
      <c r="G24" s="18"/>
      <c r="H24" s="18">
        <v>293</v>
      </c>
      <c r="I24" s="18">
        <f t="shared" si="0"/>
        <v>46.78</v>
      </c>
      <c r="J24" s="18">
        <f t="shared" si="1"/>
        <v>246.22</v>
      </c>
      <c r="K24" s="19">
        <f t="shared" si="2"/>
        <v>7254</v>
      </c>
    </row>
    <row r="25" spans="1:11" x14ac:dyDescent="0.25">
      <c r="A25" s="35">
        <f>IF(OR(G25&lt;&gt;"",H25&lt;&gt;""),COUNT($G$12:G25)+COUNT($H$12:H25),"")</f>
        <v>14</v>
      </c>
      <c r="B25" s="36">
        <v>46081</v>
      </c>
      <c r="C25" s="37" t="s">
        <v>114</v>
      </c>
      <c r="D25" s="38" t="s">
        <v>84</v>
      </c>
      <c r="E25" s="38" t="s">
        <v>85</v>
      </c>
      <c r="F25" s="39">
        <v>0</v>
      </c>
      <c r="G25" s="21"/>
      <c r="H25" s="21">
        <v>1530</v>
      </c>
      <c r="I25" s="21">
        <f t="shared" si="0"/>
        <v>0</v>
      </c>
      <c r="J25" s="21">
        <f t="shared" si="1"/>
        <v>1530</v>
      </c>
      <c r="K25" s="22">
        <f t="shared" si="2"/>
        <v>5724</v>
      </c>
    </row>
    <row r="26" spans="1:11" x14ac:dyDescent="0.25">
      <c r="A26" s="30" t="str">
        <f>IF(OR(G26&lt;&gt;"",H26&lt;&gt;""),COUNT($G$12:G26)+COUNT($H$12:H26),"")</f>
        <v/>
      </c>
      <c r="B26" s="31"/>
      <c r="C26" s="32"/>
      <c r="D26" s="33"/>
      <c r="E26" s="33"/>
      <c r="F26" s="34"/>
      <c r="G26" s="18"/>
      <c r="H26" s="18"/>
      <c r="I26" s="18">
        <f t="shared" si="0"/>
        <v>0</v>
      </c>
      <c r="J26" s="18">
        <f t="shared" si="1"/>
        <v>0</v>
      </c>
      <c r="K26" s="19">
        <f t="shared" si="2"/>
        <v>5724</v>
      </c>
    </row>
    <row r="27" spans="1:11" x14ac:dyDescent="0.25">
      <c r="A27" s="35" t="str">
        <f>IF(OR(G27&lt;&gt;"",H27&lt;&gt;""),COUNT($G$12:G27)+COUNT($H$12:H27),"")</f>
        <v/>
      </c>
      <c r="B27" s="36"/>
      <c r="C27" s="37"/>
      <c r="D27" s="38"/>
      <c r="E27" s="38"/>
      <c r="F27" s="39"/>
      <c r="G27" s="21"/>
      <c r="H27" s="21"/>
      <c r="I27" s="21">
        <f t="shared" si="0"/>
        <v>0</v>
      </c>
      <c r="J27" s="21">
        <f t="shared" si="1"/>
        <v>0</v>
      </c>
      <c r="K27" s="22">
        <f t="shared" si="2"/>
        <v>5724</v>
      </c>
    </row>
    <row r="28" spans="1:11" x14ac:dyDescent="0.25">
      <c r="A28" s="30" t="str">
        <f>IF(OR(G28&lt;&gt;"",H28&lt;&gt;""),COUNT($G$12:G28)+COUNT($H$12:H28),"")</f>
        <v/>
      </c>
      <c r="B28" s="31"/>
      <c r="C28" s="32"/>
      <c r="D28" s="33"/>
      <c r="E28" s="33"/>
      <c r="F28" s="34"/>
      <c r="G28" s="18"/>
      <c r="H28" s="18"/>
      <c r="I28" s="18">
        <f t="shared" si="0"/>
        <v>0</v>
      </c>
      <c r="J28" s="18">
        <f t="shared" si="1"/>
        <v>0</v>
      </c>
      <c r="K28" s="19">
        <f t="shared" si="2"/>
        <v>5724</v>
      </c>
    </row>
    <row r="29" spans="1:11" x14ac:dyDescent="0.25">
      <c r="A29" s="35" t="str">
        <f>IF(OR(G29&lt;&gt;"",H29&lt;&gt;""),COUNT($G$12:G29)+COUNT($H$12:H29),"")</f>
        <v/>
      </c>
      <c r="B29" s="36"/>
      <c r="C29" s="37"/>
      <c r="D29" s="38"/>
      <c r="E29" s="38"/>
      <c r="F29" s="39"/>
      <c r="G29" s="21"/>
      <c r="H29" s="21"/>
      <c r="I29" s="21">
        <f t="shared" si="0"/>
        <v>0</v>
      </c>
      <c r="J29" s="21">
        <f t="shared" si="1"/>
        <v>0</v>
      </c>
      <c r="K29" s="22">
        <f t="shared" si="2"/>
        <v>5724</v>
      </c>
    </row>
    <row r="30" spans="1:11" x14ac:dyDescent="0.25">
      <c r="A30" s="30" t="str">
        <f>IF(OR(G30&lt;&gt;"",H30&lt;&gt;""),COUNT($G$12:G30)+COUNT($H$12:H30),"")</f>
        <v/>
      </c>
      <c r="B30" s="31"/>
      <c r="C30" s="32"/>
      <c r="D30" s="33"/>
      <c r="E30" s="33"/>
      <c r="F30" s="34"/>
      <c r="G30" s="18"/>
      <c r="H30" s="18"/>
      <c r="I30" s="18">
        <f t="shared" si="0"/>
        <v>0</v>
      </c>
      <c r="J30" s="18">
        <f t="shared" si="1"/>
        <v>0</v>
      </c>
      <c r="K30" s="19">
        <f t="shared" si="2"/>
        <v>5724</v>
      </c>
    </row>
    <row r="31" spans="1:11" x14ac:dyDescent="0.25">
      <c r="A31" s="35" t="str">
        <f>IF(OR(G31&lt;&gt;"",H31&lt;&gt;""),COUNT($G$12:G31)+COUNT($H$12:H31),"")</f>
        <v/>
      </c>
      <c r="B31" s="36"/>
      <c r="C31" s="37"/>
      <c r="D31" s="38"/>
      <c r="E31" s="38"/>
      <c r="F31" s="39"/>
      <c r="G31" s="21"/>
      <c r="H31" s="21"/>
      <c r="I31" s="21">
        <f t="shared" si="0"/>
        <v>0</v>
      </c>
      <c r="J31" s="21">
        <f t="shared" si="1"/>
        <v>0</v>
      </c>
      <c r="K31" s="22">
        <f t="shared" si="2"/>
        <v>5724</v>
      </c>
    </row>
    <row r="32" spans="1:11" x14ac:dyDescent="0.25">
      <c r="A32" s="4" t="s">
        <v>86</v>
      </c>
      <c r="B32" s="4"/>
      <c r="C32" s="4"/>
      <c r="D32" s="4"/>
      <c r="E32" s="4"/>
      <c r="F32" s="4"/>
      <c r="G32" s="29">
        <f>SUM(G12:G31)</f>
        <v>6846</v>
      </c>
      <c r="H32" s="29">
        <f>SUM(H12:H31)</f>
        <v>5234</v>
      </c>
      <c r="I32" s="29">
        <f>SUM(I12:I31)</f>
        <v>882.6</v>
      </c>
      <c r="J32" s="29">
        <f>SUM(J12:J31)</f>
        <v>11197.4</v>
      </c>
      <c r="K32" s="24">
        <f>K31</f>
        <v>5724</v>
      </c>
    </row>
    <row r="34" spans="1:11" x14ac:dyDescent="0.25">
      <c r="A34" s="12" t="s">
        <v>87</v>
      </c>
      <c r="B34" s="12"/>
      <c r="C34" s="12"/>
      <c r="D34" s="12"/>
      <c r="E34" s="12"/>
      <c r="G34" s="12" t="s">
        <v>88</v>
      </c>
      <c r="H34" s="12"/>
      <c r="I34" s="12"/>
      <c r="J34" s="12"/>
      <c r="K34" s="12"/>
    </row>
    <row r="35" spans="1:11" ht="28.35" customHeight="1" x14ac:dyDescent="0.25">
      <c r="A35" s="3" t="s">
        <v>89</v>
      </c>
      <c r="B35" s="3"/>
      <c r="C35" s="40" t="s">
        <v>90</v>
      </c>
      <c r="D35" s="40" t="s">
        <v>54</v>
      </c>
      <c r="E35" s="40" t="s">
        <v>53</v>
      </c>
      <c r="G35" s="11" t="s">
        <v>91</v>
      </c>
      <c r="H35" s="11"/>
      <c r="I35" s="11"/>
      <c r="J35" s="11"/>
      <c r="K35" s="29">
        <f>G32</f>
        <v>6846</v>
      </c>
    </row>
    <row r="36" spans="1:11" x14ac:dyDescent="0.25">
      <c r="A36" s="11" t="s">
        <v>92</v>
      </c>
      <c r="B36" s="11"/>
      <c r="C36" s="18">
        <f>SUMIFS($G$12:$G$31,$F$12:$F$31,0.19)</f>
        <v>3349</v>
      </c>
      <c r="D36" s="18">
        <f>C36-E36</f>
        <v>2814.29</v>
      </c>
      <c r="E36" s="18">
        <f>SUMIFS($I$12:$I$31,$F$12:$F$31,0.19,$G$12:$G$31,"&gt;0")</f>
        <v>534.71</v>
      </c>
      <c r="G36" s="9" t="s">
        <v>25</v>
      </c>
      <c r="H36" s="9"/>
      <c r="I36" s="9"/>
      <c r="J36" s="9"/>
      <c r="K36" s="29">
        <f>H32</f>
        <v>5234</v>
      </c>
    </row>
    <row r="37" spans="1:11" x14ac:dyDescent="0.25">
      <c r="A37" s="9" t="s">
        <v>93</v>
      </c>
      <c r="B37" s="9"/>
      <c r="C37" s="21">
        <f>SUMIFS($G$12:$G$31,$F$12:$F$31,0.07)</f>
        <v>3497</v>
      </c>
      <c r="D37" s="21">
        <f>C37-E37</f>
        <v>3268.22</v>
      </c>
      <c r="E37" s="21">
        <f>SUMIFS($I$12:$I$31,$F$12:$F$31,0.07,$G$12:$G$31,"&gt;0")</f>
        <v>228.78</v>
      </c>
      <c r="G37" s="11" t="s">
        <v>94</v>
      </c>
      <c r="H37" s="11"/>
      <c r="I37" s="11"/>
      <c r="J37" s="11"/>
      <c r="K37" s="29">
        <f>G32-H32</f>
        <v>1612</v>
      </c>
    </row>
    <row r="38" spans="1:11" x14ac:dyDescent="0.25">
      <c r="A38" s="11" t="s">
        <v>95</v>
      </c>
      <c r="B38" s="11"/>
      <c r="C38" s="18">
        <f>SUMIFS($G$12:$G$31,$F$12:$F$31,0)</f>
        <v>0</v>
      </c>
      <c r="D38" s="18">
        <f>C38-E38</f>
        <v>0</v>
      </c>
      <c r="E38" s="18">
        <f>SUMIFS($I$12:$I$31,$F$12:$F$31,0,$G$12:$G$31,"&gt;0")</f>
        <v>0</v>
      </c>
      <c r="G38" s="9" t="s">
        <v>96</v>
      </c>
      <c r="H38" s="9"/>
      <c r="I38" s="9"/>
      <c r="J38" s="9"/>
      <c r="K38" s="29">
        <f>E39</f>
        <v>763.49</v>
      </c>
    </row>
    <row r="39" spans="1:11" x14ac:dyDescent="0.25">
      <c r="A39" s="2" t="s">
        <v>97</v>
      </c>
      <c r="B39" s="2"/>
      <c r="C39" s="24">
        <f>SUM(C36:C38)</f>
        <v>6846</v>
      </c>
      <c r="D39" s="24">
        <f>SUM(D36:D38)</f>
        <v>6082.51</v>
      </c>
      <c r="E39" s="24">
        <f>SUM(E36:E38)</f>
        <v>763.49</v>
      </c>
      <c r="G39" s="11" t="s">
        <v>98</v>
      </c>
      <c r="H39" s="11"/>
      <c r="I39" s="11"/>
      <c r="J39" s="11"/>
      <c r="K39" s="29">
        <f>K32</f>
        <v>5724</v>
      </c>
    </row>
    <row r="41" spans="1:11" ht="42" customHeight="1" x14ac:dyDescent="0.25">
      <c r="A41" s="1" t="s">
        <v>99</v>
      </c>
      <c r="B41" s="1"/>
      <c r="C41" s="1"/>
      <c r="D41" s="1"/>
      <c r="E41" s="1"/>
      <c r="F41" s="1"/>
      <c r="G41" s="1"/>
      <c r="H41" s="1"/>
      <c r="I41" s="1"/>
      <c r="J41" s="1"/>
      <c r="K41" s="1"/>
    </row>
  </sheetData>
  <mergeCells count="35">
    <mergeCell ref="A39:B39"/>
    <mergeCell ref="G39:J39"/>
    <mergeCell ref="A41:K41"/>
    <mergeCell ref="A36:B36"/>
    <mergeCell ref="G36:J36"/>
    <mergeCell ref="A37:B37"/>
    <mergeCell ref="G37:J37"/>
    <mergeCell ref="A38:B38"/>
    <mergeCell ref="G38:J38"/>
    <mergeCell ref="A32:F32"/>
    <mergeCell ref="A34:E34"/>
    <mergeCell ref="G34:K34"/>
    <mergeCell ref="A35:B35"/>
    <mergeCell ref="G35:J35"/>
    <mergeCell ref="A7:B7"/>
    <mergeCell ref="C7:E7"/>
    <mergeCell ref="G7:I7"/>
    <mergeCell ref="J7:K7"/>
    <mergeCell ref="A8:B8"/>
    <mergeCell ref="C8:E8"/>
    <mergeCell ref="G8:I8"/>
    <mergeCell ref="J8:K8"/>
    <mergeCell ref="A5:B5"/>
    <mergeCell ref="C5:E5"/>
    <mergeCell ref="G5:I5"/>
    <mergeCell ref="J5:K5"/>
    <mergeCell ref="A6:B6"/>
    <mergeCell ref="C6:E6"/>
    <mergeCell ref="G6:I6"/>
    <mergeCell ref="J6:K6"/>
    <mergeCell ref="A1:K1"/>
    <mergeCell ref="A2:H2"/>
    <mergeCell ref="I2:K2"/>
    <mergeCell ref="A4:E4"/>
    <mergeCell ref="G4:K4"/>
  </mergeCells>
  <conditionalFormatting sqref="J8">
    <cfRule type="cellIs" dxfId="32" priority="3" operator="equal">
      <formula>0</formula>
    </cfRule>
    <cfRule type="cellIs" dxfId="31" priority="4" operator="notEqual">
      <formula>0</formula>
    </cfRule>
  </conditionalFormatting>
  <conditionalFormatting sqref="K11:K32">
    <cfRule type="cellIs" dxfId="30" priority="2" operator="lessThan">
      <formula>0</formula>
    </cfRule>
  </conditionalFormatting>
  <dataValidations count="2">
    <dataValidation type="list" allowBlank="1" sqref="F12:F31" xr:uid="{00000000-0002-0000-0200-000000000000}">
      <formula1>"0.19,0.07,0"</formula1>
      <formula2>0</formula2>
    </dataValidation>
    <dataValidation type="list" allowBlank="1" sqref="E12:E31" xr:uid="{00000000-0002-0000-0200-000001000000}">
      <formula1>"Speisenumsatz,Getränkeumsatz,Wareneinkauf,Personal,Betriebsbedarf,Reparatur/Wartung,Miete/Nebenkosten,Privatentnahme,Privateinlage,Geldtransit,Sonstiges"</formula1>
      <formula2>0</formula2>
    </dataValidation>
  </dataValidations>
  <printOptions horizontalCentered="1"/>
  <pageMargins left="0.3" right="0.3" top="0.4" bottom="0.4" header="0.511811023622047" footer="0.511811023622047"/>
  <pageSetup fitToHeight="0" orientation="landscape" horizontalDpi="300" verticalDpi="30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41"/>
  <sheetViews>
    <sheetView showGridLines="0" zoomScaleNormal="100" workbookViewId="0">
      <pane ySplit="10" topLeftCell="A11" activePane="bottomLeft" state="frozen"/>
      <selection pane="bottomLeft"/>
    </sheetView>
  </sheetViews>
  <sheetFormatPr baseColWidth="10" defaultColWidth="8.7109375" defaultRowHeight="15" x14ac:dyDescent="0.25"/>
  <cols>
    <col min="1" max="1" width="5" customWidth="1"/>
    <col min="2" max="2" width="12" customWidth="1"/>
    <col min="3" max="3" width="11" customWidth="1"/>
    <col min="4" max="4" width="30" customWidth="1"/>
    <col min="5" max="5" width="19" customWidth="1"/>
    <col min="6" max="6" width="8" customWidth="1"/>
    <col min="7" max="8" width="13" customWidth="1"/>
    <col min="9" max="10" width="12" customWidth="1"/>
    <col min="11" max="11" width="14" customWidth="1"/>
  </cols>
  <sheetData>
    <row r="1" spans="1:11" ht="31.5" customHeight="1" x14ac:dyDescent="0.25">
      <c r="A1" s="14" t="s">
        <v>30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18" customHeight="1" x14ac:dyDescent="0.25">
      <c r="A2" s="13" t="s">
        <v>31</v>
      </c>
      <c r="B2" s="13"/>
      <c r="C2" s="13"/>
      <c r="D2" s="13"/>
      <c r="E2" s="13"/>
      <c r="F2" s="13"/>
      <c r="G2" s="13"/>
      <c r="H2" s="13"/>
      <c r="I2" s="8" t="s">
        <v>115</v>
      </c>
      <c r="J2" s="8"/>
      <c r="K2" s="8"/>
    </row>
    <row r="4" spans="1:11" x14ac:dyDescent="0.25">
      <c r="A4" s="12" t="s">
        <v>33</v>
      </c>
      <c r="B4" s="12"/>
      <c r="C4" s="12"/>
      <c r="D4" s="12"/>
      <c r="E4" s="12"/>
      <c r="G4" s="12" t="s">
        <v>34</v>
      </c>
      <c r="H4" s="12"/>
      <c r="I4" s="12"/>
      <c r="J4" s="12"/>
      <c r="K4" s="12"/>
    </row>
    <row r="5" spans="1:11" x14ac:dyDescent="0.25">
      <c r="A5" s="9" t="s">
        <v>35</v>
      </c>
      <c r="B5" s="9"/>
      <c r="C5" s="7" t="s">
        <v>36</v>
      </c>
      <c r="D5" s="7"/>
      <c r="E5" s="7"/>
      <c r="G5" s="9" t="s">
        <v>37</v>
      </c>
      <c r="H5" s="9"/>
      <c r="I5" s="9"/>
      <c r="J5" s="41">
        <f>Februar!$J$6</f>
        <v>5724</v>
      </c>
      <c r="K5" s="41"/>
    </row>
    <row r="6" spans="1:11" x14ac:dyDescent="0.25">
      <c r="A6" s="9" t="s">
        <v>38</v>
      </c>
      <c r="B6" s="9"/>
      <c r="C6" s="7" t="s">
        <v>39</v>
      </c>
      <c r="D6" s="7"/>
      <c r="E6" s="7"/>
      <c r="G6" s="9" t="s">
        <v>40</v>
      </c>
      <c r="H6" s="9"/>
      <c r="I6" s="9"/>
      <c r="J6" s="5">
        <f>K32</f>
        <v>7871</v>
      </c>
      <c r="K6" s="5"/>
    </row>
    <row r="7" spans="1:11" x14ac:dyDescent="0.25">
      <c r="A7" s="9" t="s">
        <v>41</v>
      </c>
      <c r="B7" s="9"/>
      <c r="C7" s="11" t="s">
        <v>115</v>
      </c>
      <c r="D7" s="11"/>
      <c r="E7" s="11"/>
      <c r="G7" s="9" t="s">
        <v>42</v>
      </c>
      <c r="H7" s="9"/>
      <c r="I7" s="9"/>
      <c r="J7" s="6">
        <f>ROUND(J6,2)</f>
        <v>7871</v>
      </c>
      <c r="K7" s="6"/>
    </row>
    <row r="8" spans="1:11" x14ac:dyDescent="0.25">
      <c r="A8" s="9" t="s">
        <v>43</v>
      </c>
      <c r="B8" s="9"/>
      <c r="C8" s="11">
        <v>3</v>
      </c>
      <c r="D8" s="11"/>
      <c r="E8" s="11"/>
      <c r="G8" s="9" t="s">
        <v>44</v>
      </c>
      <c r="H8" s="9"/>
      <c r="I8" s="9"/>
      <c r="J8" s="5">
        <f>J7-J6</f>
        <v>0</v>
      </c>
      <c r="K8" s="5"/>
    </row>
    <row r="10" spans="1:11" ht="27.75" customHeight="1" x14ac:dyDescent="0.25">
      <c r="A10" s="16" t="s">
        <v>45</v>
      </c>
      <c r="B10" s="16" t="s">
        <v>46</v>
      </c>
      <c r="C10" s="16" t="s">
        <v>47</v>
      </c>
      <c r="D10" s="15" t="s">
        <v>48</v>
      </c>
      <c r="E10" s="15" t="s">
        <v>49</v>
      </c>
      <c r="F10" s="16" t="s">
        <v>50</v>
      </c>
      <c r="G10" s="16" t="s">
        <v>51</v>
      </c>
      <c r="H10" s="16" t="s">
        <v>52</v>
      </c>
      <c r="I10" s="16" t="s">
        <v>53</v>
      </c>
      <c r="J10" s="16" t="s">
        <v>54</v>
      </c>
      <c r="K10" s="16" t="s">
        <v>55</v>
      </c>
    </row>
    <row r="11" spans="1:11" x14ac:dyDescent="0.25">
      <c r="A11" s="25"/>
      <c r="B11" s="26">
        <v>46082</v>
      </c>
      <c r="C11" s="25"/>
      <c r="D11" s="27" t="s">
        <v>37</v>
      </c>
      <c r="E11" s="25"/>
      <c r="F11" s="25"/>
      <c r="G11" s="28"/>
      <c r="H11" s="28"/>
      <c r="I11" s="28"/>
      <c r="J11" s="28"/>
      <c r="K11" s="29">
        <f>$J$5</f>
        <v>5724</v>
      </c>
    </row>
    <row r="12" spans="1:11" x14ac:dyDescent="0.25">
      <c r="A12" s="30">
        <f>IF(OR(G12&lt;&gt;"",H12&lt;&gt;""),COUNT($G$12:G12)+COUNT($H$12:H12),"")</f>
        <v>1</v>
      </c>
      <c r="B12" s="31">
        <v>46084</v>
      </c>
      <c r="C12" s="32" t="s">
        <v>116</v>
      </c>
      <c r="D12" s="33" t="s">
        <v>57</v>
      </c>
      <c r="E12" s="33" t="s">
        <v>58</v>
      </c>
      <c r="F12" s="34">
        <v>0.19</v>
      </c>
      <c r="G12" s="18">
        <v>1121</v>
      </c>
      <c r="H12" s="18"/>
      <c r="I12" s="18">
        <f t="shared" ref="I12:I31" si="0">IFERROR(ROUND((N(G12)+N(H12))*F12/(1+F12),2),0)</f>
        <v>178.98</v>
      </c>
      <c r="J12" s="18">
        <f t="shared" ref="J12:J31" si="1">IFERROR((N(G12)+N(H12))-I12,0)</f>
        <v>942.02</v>
      </c>
      <c r="K12" s="19">
        <f t="shared" ref="K12:K31" si="2">K11+N(G12)-N(H12)</f>
        <v>6845</v>
      </c>
    </row>
    <row r="13" spans="1:11" x14ac:dyDescent="0.25">
      <c r="A13" s="35">
        <f>IF(OR(G13&lt;&gt;"",H13&lt;&gt;""),COUNT($G$12:G13)+COUNT($H$12:H13),"")</f>
        <v>2</v>
      </c>
      <c r="B13" s="36">
        <v>46084</v>
      </c>
      <c r="C13" s="37" t="s">
        <v>117</v>
      </c>
      <c r="D13" s="38" t="s">
        <v>60</v>
      </c>
      <c r="E13" s="38" t="s">
        <v>61</v>
      </c>
      <c r="F13" s="39">
        <v>7.0000000000000007E-2</v>
      </c>
      <c r="G13" s="21">
        <v>846</v>
      </c>
      <c r="H13" s="21"/>
      <c r="I13" s="21">
        <f t="shared" si="0"/>
        <v>55.35</v>
      </c>
      <c r="J13" s="21">
        <f t="shared" si="1"/>
        <v>790.65</v>
      </c>
      <c r="K13" s="22">
        <f t="shared" si="2"/>
        <v>7691</v>
      </c>
    </row>
    <row r="14" spans="1:11" x14ac:dyDescent="0.25">
      <c r="A14" s="30">
        <f>IF(OR(G14&lt;&gt;"",H14&lt;&gt;""),COUNT($G$12:G14)+COUNT($H$12:H14),"")</f>
        <v>3</v>
      </c>
      <c r="B14" s="31">
        <v>46086</v>
      </c>
      <c r="C14" s="32" t="s">
        <v>118</v>
      </c>
      <c r="D14" s="33" t="s">
        <v>63</v>
      </c>
      <c r="E14" s="33" t="s">
        <v>64</v>
      </c>
      <c r="F14" s="34">
        <v>0.19</v>
      </c>
      <c r="G14" s="18"/>
      <c r="H14" s="18">
        <v>342</v>
      </c>
      <c r="I14" s="18">
        <f t="shared" si="0"/>
        <v>54.61</v>
      </c>
      <c r="J14" s="18">
        <f t="shared" si="1"/>
        <v>287.39</v>
      </c>
      <c r="K14" s="19">
        <f t="shared" si="2"/>
        <v>7349</v>
      </c>
    </row>
    <row r="15" spans="1:11" x14ac:dyDescent="0.25">
      <c r="A15" s="35">
        <f>IF(OR(G15&lt;&gt;"",H15&lt;&gt;""),COUNT($G$12:G15)+COUNT($H$12:H15),"")</f>
        <v>4</v>
      </c>
      <c r="B15" s="36">
        <v>46087</v>
      </c>
      <c r="C15" s="37" t="s">
        <v>119</v>
      </c>
      <c r="D15" s="38" t="s">
        <v>66</v>
      </c>
      <c r="E15" s="38" t="s">
        <v>64</v>
      </c>
      <c r="F15" s="39">
        <v>7.0000000000000007E-2</v>
      </c>
      <c r="G15" s="21"/>
      <c r="H15" s="21">
        <v>204</v>
      </c>
      <c r="I15" s="21">
        <f t="shared" si="0"/>
        <v>13.35</v>
      </c>
      <c r="J15" s="21">
        <f t="shared" si="1"/>
        <v>190.65</v>
      </c>
      <c r="K15" s="22">
        <f t="shared" si="2"/>
        <v>7145</v>
      </c>
    </row>
    <row r="16" spans="1:11" x14ac:dyDescent="0.25">
      <c r="A16" s="30">
        <f>IF(OR(G16&lt;&gt;"",H16&lt;&gt;""),COUNT($G$12:G16)+COUNT($H$12:H16),"")</f>
        <v>5</v>
      </c>
      <c r="B16" s="31">
        <v>46091</v>
      </c>
      <c r="C16" s="32" t="s">
        <v>120</v>
      </c>
      <c r="D16" s="33" t="s">
        <v>57</v>
      </c>
      <c r="E16" s="33" t="s">
        <v>58</v>
      </c>
      <c r="F16" s="34">
        <v>0.19</v>
      </c>
      <c r="G16" s="18">
        <v>1273</v>
      </c>
      <c r="H16" s="18"/>
      <c r="I16" s="18">
        <f t="shared" si="0"/>
        <v>203.25</v>
      </c>
      <c r="J16" s="18">
        <f t="shared" si="1"/>
        <v>1069.75</v>
      </c>
      <c r="K16" s="19">
        <f t="shared" si="2"/>
        <v>8418</v>
      </c>
    </row>
    <row r="17" spans="1:11" x14ac:dyDescent="0.25">
      <c r="A17" s="35">
        <f>IF(OR(G17&lt;&gt;"",H17&lt;&gt;""),COUNT($G$12:G17)+COUNT($H$12:H17),"")</f>
        <v>6</v>
      </c>
      <c r="B17" s="36">
        <v>46091</v>
      </c>
      <c r="C17" s="37" t="s">
        <v>121</v>
      </c>
      <c r="D17" s="38" t="s">
        <v>60</v>
      </c>
      <c r="E17" s="38" t="s">
        <v>61</v>
      </c>
      <c r="F17" s="39">
        <v>7.0000000000000007E-2</v>
      </c>
      <c r="G17" s="21">
        <v>860</v>
      </c>
      <c r="H17" s="21"/>
      <c r="I17" s="21">
        <f t="shared" si="0"/>
        <v>56.26</v>
      </c>
      <c r="J17" s="21">
        <f t="shared" si="1"/>
        <v>803.74</v>
      </c>
      <c r="K17" s="22">
        <f t="shared" si="2"/>
        <v>9278</v>
      </c>
    </row>
    <row r="18" spans="1:11" x14ac:dyDescent="0.25">
      <c r="A18" s="30">
        <f>IF(OR(G18&lt;&gt;"",H18&lt;&gt;""),COUNT($G$12:G18)+COUNT($H$12:H18),"")</f>
        <v>7</v>
      </c>
      <c r="B18" s="31">
        <v>46093</v>
      </c>
      <c r="C18" s="32" t="s">
        <v>122</v>
      </c>
      <c r="D18" s="33" t="s">
        <v>70</v>
      </c>
      <c r="E18" s="33" t="s">
        <v>71</v>
      </c>
      <c r="F18" s="34">
        <v>0.19</v>
      </c>
      <c r="G18" s="18"/>
      <c r="H18" s="18">
        <v>72</v>
      </c>
      <c r="I18" s="18">
        <f t="shared" si="0"/>
        <v>11.5</v>
      </c>
      <c r="J18" s="18">
        <f t="shared" si="1"/>
        <v>60.5</v>
      </c>
      <c r="K18" s="19">
        <f t="shared" si="2"/>
        <v>9206</v>
      </c>
    </row>
    <row r="19" spans="1:11" x14ac:dyDescent="0.25">
      <c r="A19" s="35">
        <f>IF(OR(G19&lt;&gt;"",H19&lt;&gt;""),COUNT($G$12:G19)+COUNT($H$12:H19),"")</f>
        <v>8</v>
      </c>
      <c r="B19" s="36">
        <v>46095</v>
      </c>
      <c r="C19" s="37" t="s">
        <v>123</v>
      </c>
      <c r="D19" s="38" t="s">
        <v>73</v>
      </c>
      <c r="E19" s="38" t="s">
        <v>74</v>
      </c>
      <c r="F19" s="39">
        <v>0</v>
      </c>
      <c r="G19" s="21"/>
      <c r="H19" s="21">
        <v>1650</v>
      </c>
      <c r="I19" s="21">
        <f t="shared" si="0"/>
        <v>0</v>
      </c>
      <c r="J19" s="21">
        <f t="shared" si="1"/>
        <v>1650</v>
      </c>
      <c r="K19" s="22">
        <f t="shared" si="2"/>
        <v>7556</v>
      </c>
    </row>
    <row r="20" spans="1:11" x14ac:dyDescent="0.25">
      <c r="A20" s="30">
        <f>IF(OR(G20&lt;&gt;"",H20&lt;&gt;""),COUNT($G$12:G20)+COUNT($H$12:H20),"")</f>
        <v>9</v>
      </c>
      <c r="B20" s="31">
        <v>46098</v>
      </c>
      <c r="C20" s="32" t="s">
        <v>124</v>
      </c>
      <c r="D20" s="33" t="s">
        <v>76</v>
      </c>
      <c r="E20" s="33" t="s">
        <v>61</v>
      </c>
      <c r="F20" s="34">
        <v>7.0000000000000007E-2</v>
      </c>
      <c r="G20" s="18">
        <v>1311</v>
      </c>
      <c r="H20" s="18"/>
      <c r="I20" s="18">
        <f t="shared" si="0"/>
        <v>85.77</v>
      </c>
      <c r="J20" s="18">
        <f t="shared" si="1"/>
        <v>1225.23</v>
      </c>
      <c r="K20" s="19">
        <f t="shared" si="2"/>
        <v>8867</v>
      </c>
    </row>
    <row r="21" spans="1:11" x14ac:dyDescent="0.25">
      <c r="A21" s="35">
        <f>IF(OR(G21&lt;&gt;"",H21&lt;&gt;""),COUNT($G$12:G21)+COUNT($H$12:H21),"")</f>
        <v>10</v>
      </c>
      <c r="B21" s="36">
        <v>46099</v>
      </c>
      <c r="C21" s="37" t="s">
        <v>125</v>
      </c>
      <c r="D21" s="38" t="s">
        <v>78</v>
      </c>
      <c r="E21" s="38" t="s">
        <v>79</v>
      </c>
      <c r="F21" s="39">
        <v>0</v>
      </c>
      <c r="G21" s="21"/>
      <c r="H21" s="21">
        <v>1200</v>
      </c>
      <c r="I21" s="21">
        <f t="shared" si="0"/>
        <v>0</v>
      </c>
      <c r="J21" s="21">
        <f t="shared" si="1"/>
        <v>1200</v>
      </c>
      <c r="K21" s="22">
        <f t="shared" si="2"/>
        <v>7667</v>
      </c>
    </row>
    <row r="22" spans="1:11" x14ac:dyDescent="0.25">
      <c r="A22" s="30">
        <f>IF(OR(G22&lt;&gt;"",H22&lt;&gt;""),COUNT($G$12:G22)+COUNT($H$12:H22),"")</f>
        <v>11</v>
      </c>
      <c r="B22" s="31">
        <v>46103</v>
      </c>
      <c r="C22" s="32" t="s">
        <v>126</v>
      </c>
      <c r="D22" s="33" t="s">
        <v>57</v>
      </c>
      <c r="E22" s="33" t="s">
        <v>58</v>
      </c>
      <c r="F22" s="34">
        <v>0.19</v>
      </c>
      <c r="G22" s="18">
        <v>1349</v>
      </c>
      <c r="H22" s="18"/>
      <c r="I22" s="18">
        <f t="shared" si="0"/>
        <v>215.39</v>
      </c>
      <c r="J22" s="18">
        <f t="shared" si="1"/>
        <v>1133.6100000000001</v>
      </c>
      <c r="K22" s="19">
        <f t="shared" si="2"/>
        <v>9016</v>
      </c>
    </row>
    <row r="23" spans="1:11" x14ac:dyDescent="0.25">
      <c r="A23" s="35">
        <f>IF(OR(G23&lt;&gt;"",H23&lt;&gt;""),COUNT($G$12:G23)+COUNT($H$12:H23),"")</f>
        <v>12</v>
      </c>
      <c r="B23" s="36">
        <v>46103</v>
      </c>
      <c r="C23" s="37" t="s">
        <v>127</v>
      </c>
      <c r="D23" s="38" t="s">
        <v>60</v>
      </c>
      <c r="E23" s="38" t="s">
        <v>61</v>
      </c>
      <c r="F23" s="39">
        <v>7.0000000000000007E-2</v>
      </c>
      <c r="G23" s="21">
        <v>893</v>
      </c>
      <c r="H23" s="21"/>
      <c r="I23" s="21">
        <f t="shared" si="0"/>
        <v>58.42</v>
      </c>
      <c r="J23" s="21">
        <f t="shared" si="1"/>
        <v>834.58</v>
      </c>
      <c r="K23" s="22">
        <f t="shared" si="2"/>
        <v>9909</v>
      </c>
    </row>
    <row r="24" spans="1:11" x14ac:dyDescent="0.25">
      <c r="A24" s="30">
        <f>IF(OR(G24&lt;&gt;"",H24&lt;&gt;""),COUNT($G$12:G24)+COUNT($H$12:H24),"")</f>
        <v>13</v>
      </c>
      <c r="B24" s="31">
        <v>46106</v>
      </c>
      <c r="C24" s="32" t="s">
        <v>128</v>
      </c>
      <c r="D24" s="33" t="s">
        <v>63</v>
      </c>
      <c r="E24" s="33" t="s">
        <v>64</v>
      </c>
      <c r="F24" s="34">
        <v>0.19</v>
      </c>
      <c r="G24" s="18"/>
      <c r="H24" s="18">
        <v>328</v>
      </c>
      <c r="I24" s="18">
        <f t="shared" si="0"/>
        <v>52.37</v>
      </c>
      <c r="J24" s="18">
        <f t="shared" si="1"/>
        <v>275.63</v>
      </c>
      <c r="K24" s="19">
        <f t="shared" si="2"/>
        <v>9581</v>
      </c>
    </row>
    <row r="25" spans="1:11" x14ac:dyDescent="0.25">
      <c r="A25" s="35">
        <f>IF(OR(G25&lt;&gt;"",H25&lt;&gt;""),COUNT($G$12:G25)+COUNT($H$12:H25),"")</f>
        <v>14</v>
      </c>
      <c r="B25" s="36">
        <v>46109</v>
      </c>
      <c r="C25" s="37" t="s">
        <v>129</v>
      </c>
      <c r="D25" s="38" t="s">
        <v>84</v>
      </c>
      <c r="E25" s="38" t="s">
        <v>85</v>
      </c>
      <c r="F25" s="39">
        <v>0</v>
      </c>
      <c r="G25" s="21"/>
      <c r="H25" s="21">
        <v>1710</v>
      </c>
      <c r="I25" s="21">
        <f t="shared" si="0"/>
        <v>0</v>
      </c>
      <c r="J25" s="21">
        <f t="shared" si="1"/>
        <v>1710</v>
      </c>
      <c r="K25" s="22">
        <f t="shared" si="2"/>
        <v>7871</v>
      </c>
    </row>
    <row r="26" spans="1:11" x14ac:dyDescent="0.25">
      <c r="A26" s="30" t="str">
        <f>IF(OR(G26&lt;&gt;"",H26&lt;&gt;""),COUNT($G$12:G26)+COUNT($H$12:H26),"")</f>
        <v/>
      </c>
      <c r="B26" s="31"/>
      <c r="C26" s="32"/>
      <c r="D26" s="33"/>
      <c r="E26" s="33"/>
      <c r="F26" s="34"/>
      <c r="G26" s="18"/>
      <c r="H26" s="18"/>
      <c r="I26" s="18">
        <f t="shared" si="0"/>
        <v>0</v>
      </c>
      <c r="J26" s="18">
        <f t="shared" si="1"/>
        <v>0</v>
      </c>
      <c r="K26" s="19">
        <f t="shared" si="2"/>
        <v>7871</v>
      </c>
    </row>
    <row r="27" spans="1:11" x14ac:dyDescent="0.25">
      <c r="A27" s="35" t="str">
        <f>IF(OR(G27&lt;&gt;"",H27&lt;&gt;""),COUNT($G$12:G27)+COUNT($H$12:H27),"")</f>
        <v/>
      </c>
      <c r="B27" s="36"/>
      <c r="C27" s="37"/>
      <c r="D27" s="38"/>
      <c r="E27" s="38"/>
      <c r="F27" s="39"/>
      <c r="G27" s="21"/>
      <c r="H27" s="21"/>
      <c r="I27" s="21">
        <f t="shared" si="0"/>
        <v>0</v>
      </c>
      <c r="J27" s="21">
        <f t="shared" si="1"/>
        <v>0</v>
      </c>
      <c r="K27" s="22">
        <f t="shared" si="2"/>
        <v>7871</v>
      </c>
    </row>
    <row r="28" spans="1:11" x14ac:dyDescent="0.25">
      <c r="A28" s="30" t="str">
        <f>IF(OR(G28&lt;&gt;"",H28&lt;&gt;""),COUNT($G$12:G28)+COUNT($H$12:H28),"")</f>
        <v/>
      </c>
      <c r="B28" s="31"/>
      <c r="C28" s="32"/>
      <c r="D28" s="33"/>
      <c r="E28" s="33"/>
      <c r="F28" s="34"/>
      <c r="G28" s="18"/>
      <c r="H28" s="18"/>
      <c r="I28" s="18">
        <f t="shared" si="0"/>
        <v>0</v>
      </c>
      <c r="J28" s="18">
        <f t="shared" si="1"/>
        <v>0</v>
      </c>
      <c r="K28" s="19">
        <f t="shared" si="2"/>
        <v>7871</v>
      </c>
    </row>
    <row r="29" spans="1:11" x14ac:dyDescent="0.25">
      <c r="A29" s="35" t="str">
        <f>IF(OR(G29&lt;&gt;"",H29&lt;&gt;""),COUNT($G$12:G29)+COUNT($H$12:H29),"")</f>
        <v/>
      </c>
      <c r="B29" s="36"/>
      <c r="C29" s="37"/>
      <c r="D29" s="38"/>
      <c r="E29" s="38"/>
      <c r="F29" s="39"/>
      <c r="G29" s="21"/>
      <c r="H29" s="21"/>
      <c r="I29" s="21">
        <f t="shared" si="0"/>
        <v>0</v>
      </c>
      <c r="J29" s="21">
        <f t="shared" si="1"/>
        <v>0</v>
      </c>
      <c r="K29" s="22">
        <f t="shared" si="2"/>
        <v>7871</v>
      </c>
    </row>
    <row r="30" spans="1:11" x14ac:dyDescent="0.25">
      <c r="A30" s="30" t="str">
        <f>IF(OR(G30&lt;&gt;"",H30&lt;&gt;""),COUNT($G$12:G30)+COUNT($H$12:H30),"")</f>
        <v/>
      </c>
      <c r="B30" s="31"/>
      <c r="C30" s="32"/>
      <c r="D30" s="33"/>
      <c r="E30" s="33"/>
      <c r="F30" s="34"/>
      <c r="G30" s="18"/>
      <c r="H30" s="18"/>
      <c r="I30" s="18">
        <f t="shared" si="0"/>
        <v>0</v>
      </c>
      <c r="J30" s="18">
        <f t="shared" si="1"/>
        <v>0</v>
      </c>
      <c r="K30" s="19">
        <f t="shared" si="2"/>
        <v>7871</v>
      </c>
    </row>
    <row r="31" spans="1:11" x14ac:dyDescent="0.25">
      <c r="A31" s="35" t="str">
        <f>IF(OR(G31&lt;&gt;"",H31&lt;&gt;""),COUNT($G$12:G31)+COUNT($H$12:H31),"")</f>
        <v/>
      </c>
      <c r="B31" s="36"/>
      <c r="C31" s="37"/>
      <c r="D31" s="38"/>
      <c r="E31" s="38"/>
      <c r="F31" s="39"/>
      <c r="G31" s="21"/>
      <c r="H31" s="21"/>
      <c r="I31" s="21">
        <f t="shared" si="0"/>
        <v>0</v>
      </c>
      <c r="J31" s="21">
        <f t="shared" si="1"/>
        <v>0</v>
      </c>
      <c r="K31" s="22">
        <f t="shared" si="2"/>
        <v>7871</v>
      </c>
    </row>
    <row r="32" spans="1:11" x14ac:dyDescent="0.25">
      <c r="A32" s="4" t="s">
        <v>86</v>
      </c>
      <c r="B32" s="4"/>
      <c r="C32" s="4"/>
      <c r="D32" s="4"/>
      <c r="E32" s="4"/>
      <c r="F32" s="4"/>
      <c r="G32" s="29">
        <f>SUM(G12:G31)</f>
        <v>7653</v>
      </c>
      <c r="H32" s="29">
        <f>SUM(H12:H31)</f>
        <v>5506</v>
      </c>
      <c r="I32" s="29">
        <f>SUM(I12:I31)</f>
        <v>985.25</v>
      </c>
      <c r="J32" s="29">
        <f>SUM(J12:J31)</f>
        <v>12173.75</v>
      </c>
      <c r="K32" s="24">
        <f>K31</f>
        <v>7871</v>
      </c>
    </row>
    <row r="34" spans="1:11" x14ac:dyDescent="0.25">
      <c r="A34" s="12" t="s">
        <v>87</v>
      </c>
      <c r="B34" s="12"/>
      <c r="C34" s="12"/>
      <c r="D34" s="12"/>
      <c r="E34" s="12"/>
      <c r="G34" s="12" t="s">
        <v>88</v>
      </c>
      <c r="H34" s="12"/>
      <c r="I34" s="12"/>
      <c r="J34" s="12"/>
      <c r="K34" s="12"/>
    </row>
    <row r="35" spans="1:11" ht="28.35" customHeight="1" x14ac:dyDescent="0.25">
      <c r="A35" s="3" t="s">
        <v>89</v>
      </c>
      <c r="B35" s="3"/>
      <c r="C35" s="40" t="s">
        <v>90</v>
      </c>
      <c r="D35" s="40" t="s">
        <v>54</v>
      </c>
      <c r="E35" s="40" t="s">
        <v>53</v>
      </c>
      <c r="G35" s="11" t="s">
        <v>91</v>
      </c>
      <c r="H35" s="11"/>
      <c r="I35" s="11"/>
      <c r="J35" s="11"/>
      <c r="K35" s="29">
        <f>G32</f>
        <v>7653</v>
      </c>
    </row>
    <row r="36" spans="1:11" x14ac:dyDescent="0.25">
      <c r="A36" s="11" t="s">
        <v>92</v>
      </c>
      <c r="B36" s="11"/>
      <c r="C36" s="18">
        <f>SUMIFS($G$12:$G$31,$F$12:$F$31,0.19)</f>
        <v>3743</v>
      </c>
      <c r="D36" s="18">
        <f>C36-E36</f>
        <v>3145.38</v>
      </c>
      <c r="E36" s="18">
        <f>SUMIFS($I$12:$I$31,$F$12:$F$31,0.19,$G$12:$G$31,"&gt;0")</f>
        <v>597.62</v>
      </c>
      <c r="G36" s="9" t="s">
        <v>25</v>
      </c>
      <c r="H36" s="9"/>
      <c r="I36" s="9"/>
      <c r="J36" s="9"/>
      <c r="K36" s="29">
        <f>H32</f>
        <v>5506</v>
      </c>
    </row>
    <row r="37" spans="1:11" x14ac:dyDescent="0.25">
      <c r="A37" s="9" t="s">
        <v>93</v>
      </c>
      <c r="B37" s="9"/>
      <c r="C37" s="21">
        <f>SUMIFS($G$12:$G$31,$F$12:$F$31,0.07)</f>
        <v>3910</v>
      </c>
      <c r="D37" s="21">
        <f>C37-E37</f>
        <v>3654.2</v>
      </c>
      <c r="E37" s="21">
        <f>SUMIFS($I$12:$I$31,$F$12:$F$31,0.07,$G$12:$G$31,"&gt;0")</f>
        <v>255.8</v>
      </c>
      <c r="G37" s="11" t="s">
        <v>94</v>
      </c>
      <c r="H37" s="11"/>
      <c r="I37" s="11"/>
      <c r="J37" s="11"/>
      <c r="K37" s="29">
        <f>G32-H32</f>
        <v>2147</v>
      </c>
    </row>
    <row r="38" spans="1:11" x14ac:dyDescent="0.25">
      <c r="A38" s="11" t="s">
        <v>95</v>
      </c>
      <c r="B38" s="11"/>
      <c r="C38" s="18">
        <f>SUMIFS($G$12:$G$31,$F$12:$F$31,0)</f>
        <v>0</v>
      </c>
      <c r="D38" s="18">
        <f>C38-E38</f>
        <v>0</v>
      </c>
      <c r="E38" s="18">
        <f>SUMIFS($I$12:$I$31,$F$12:$F$31,0,$G$12:$G$31,"&gt;0")</f>
        <v>0</v>
      </c>
      <c r="G38" s="9" t="s">
        <v>96</v>
      </c>
      <c r="H38" s="9"/>
      <c r="I38" s="9"/>
      <c r="J38" s="9"/>
      <c r="K38" s="29">
        <f>E39</f>
        <v>853.42000000000007</v>
      </c>
    </row>
    <row r="39" spans="1:11" x14ac:dyDescent="0.25">
      <c r="A39" s="2" t="s">
        <v>97</v>
      </c>
      <c r="B39" s="2"/>
      <c r="C39" s="24">
        <f>SUM(C36:C38)</f>
        <v>7653</v>
      </c>
      <c r="D39" s="24">
        <f>SUM(D36:D38)</f>
        <v>6799.58</v>
      </c>
      <c r="E39" s="24">
        <f>SUM(E36:E38)</f>
        <v>853.42000000000007</v>
      </c>
      <c r="G39" s="11" t="s">
        <v>98</v>
      </c>
      <c r="H39" s="11"/>
      <c r="I39" s="11"/>
      <c r="J39" s="11"/>
      <c r="K39" s="29">
        <f>K32</f>
        <v>7871</v>
      </c>
    </row>
    <row r="41" spans="1:11" ht="42" customHeight="1" x14ac:dyDescent="0.25">
      <c r="A41" s="1" t="s">
        <v>99</v>
      </c>
      <c r="B41" s="1"/>
      <c r="C41" s="1"/>
      <c r="D41" s="1"/>
      <c r="E41" s="1"/>
      <c r="F41" s="1"/>
      <c r="G41" s="1"/>
      <c r="H41" s="1"/>
      <c r="I41" s="1"/>
      <c r="J41" s="1"/>
      <c r="K41" s="1"/>
    </row>
  </sheetData>
  <mergeCells count="35">
    <mergeCell ref="A39:B39"/>
    <mergeCell ref="G39:J39"/>
    <mergeCell ref="A41:K41"/>
    <mergeCell ref="A36:B36"/>
    <mergeCell ref="G36:J36"/>
    <mergeCell ref="A37:B37"/>
    <mergeCell ref="G37:J37"/>
    <mergeCell ref="A38:B38"/>
    <mergeCell ref="G38:J38"/>
    <mergeCell ref="A32:F32"/>
    <mergeCell ref="A34:E34"/>
    <mergeCell ref="G34:K34"/>
    <mergeCell ref="A35:B35"/>
    <mergeCell ref="G35:J35"/>
    <mergeCell ref="A7:B7"/>
    <mergeCell ref="C7:E7"/>
    <mergeCell ref="G7:I7"/>
    <mergeCell ref="J7:K7"/>
    <mergeCell ref="A8:B8"/>
    <mergeCell ref="C8:E8"/>
    <mergeCell ref="G8:I8"/>
    <mergeCell ref="J8:K8"/>
    <mergeCell ref="A5:B5"/>
    <mergeCell ref="C5:E5"/>
    <mergeCell ref="G5:I5"/>
    <mergeCell ref="J5:K5"/>
    <mergeCell ref="A6:B6"/>
    <mergeCell ref="C6:E6"/>
    <mergeCell ref="G6:I6"/>
    <mergeCell ref="J6:K6"/>
    <mergeCell ref="A1:K1"/>
    <mergeCell ref="A2:H2"/>
    <mergeCell ref="I2:K2"/>
    <mergeCell ref="A4:E4"/>
    <mergeCell ref="G4:K4"/>
  </mergeCells>
  <conditionalFormatting sqref="J8">
    <cfRule type="cellIs" dxfId="29" priority="3" operator="equal">
      <formula>0</formula>
    </cfRule>
    <cfRule type="cellIs" dxfId="28" priority="4" operator="notEqual">
      <formula>0</formula>
    </cfRule>
  </conditionalFormatting>
  <conditionalFormatting sqref="K11:K32">
    <cfRule type="cellIs" dxfId="27" priority="2" operator="lessThan">
      <formula>0</formula>
    </cfRule>
  </conditionalFormatting>
  <dataValidations count="2">
    <dataValidation type="list" allowBlank="1" sqref="F12:F31" xr:uid="{00000000-0002-0000-0300-000000000000}">
      <formula1>"0.19,0.07,0"</formula1>
      <formula2>0</formula2>
    </dataValidation>
    <dataValidation type="list" allowBlank="1" sqref="E12:E31" xr:uid="{00000000-0002-0000-0300-000001000000}">
      <formula1>"Speisenumsatz,Getränkeumsatz,Wareneinkauf,Personal,Betriebsbedarf,Reparatur/Wartung,Miete/Nebenkosten,Privatentnahme,Privateinlage,Geldtransit,Sonstiges"</formula1>
      <formula2>0</formula2>
    </dataValidation>
  </dataValidations>
  <printOptions horizontalCentered="1"/>
  <pageMargins left="0.3" right="0.3" top="0.4" bottom="0.4" header="0.511811023622047" footer="0.511811023622047"/>
  <pageSetup fitToHeight="0" orientation="landscape" horizontalDpi="300" verticalDpi="30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41"/>
  <sheetViews>
    <sheetView showGridLines="0" zoomScaleNormal="100" workbookViewId="0">
      <pane ySplit="10" topLeftCell="A11" activePane="bottomLeft" state="frozen"/>
      <selection pane="bottomLeft"/>
    </sheetView>
  </sheetViews>
  <sheetFormatPr baseColWidth="10" defaultColWidth="8.7109375" defaultRowHeight="15" x14ac:dyDescent="0.25"/>
  <cols>
    <col min="1" max="1" width="5" customWidth="1"/>
    <col min="2" max="2" width="12" customWidth="1"/>
    <col min="3" max="3" width="11" customWidth="1"/>
    <col min="4" max="4" width="30" customWidth="1"/>
    <col min="5" max="5" width="19" customWidth="1"/>
    <col min="6" max="6" width="8" customWidth="1"/>
    <col min="7" max="8" width="13" customWidth="1"/>
    <col min="9" max="10" width="12" customWidth="1"/>
    <col min="11" max="11" width="14" customWidth="1"/>
  </cols>
  <sheetData>
    <row r="1" spans="1:11" ht="31.5" customHeight="1" x14ac:dyDescent="0.25">
      <c r="A1" s="14" t="s">
        <v>30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18" customHeight="1" x14ac:dyDescent="0.25">
      <c r="A2" s="13" t="s">
        <v>31</v>
      </c>
      <c r="B2" s="13"/>
      <c r="C2" s="13"/>
      <c r="D2" s="13"/>
      <c r="E2" s="13"/>
      <c r="F2" s="13"/>
      <c r="G2" s="13"/>
      <c r="H2" s="13"/>
      <c r="I2" s="8" t="s">
        <v>130</v>
      </c>
      <c r="J2" s="8"/>
      <c r="K2" s="8"/>
    </row>
    <row r="4" spans="1:11" x14ac:dyDescent="0.25">
      <c r="A4" s="12" t="s">
        <v>33</v>
      </c>
      <c r="B4" s="12"/>
      <c r="C4" s="12"/>
      <c r="D4" s="12"/>
      <c r="E4" s="12"/>
      <c r="G4" s="12" t="s">
        <v>34</v>
      </c>
      <c r="H4" s="12"/>
      <c r="I4" s="12"/>
      <c r="J4" s="12"/>
      <c r="K4" s="12"/>
    </row>
    <row r="5" spans="1:11" x14ac:dyDescent="0.25">
      <c r="A5" s="9" t="s">
        <v>35</v>
      </c>
      <c r="B5" s="9"/>
      <c r="C5" s="7" t="s">
        <v>36</v>
      </c>
      <c r="D5" s="7"/>
      <c r="E5" s="7"/>
      <c r="G5" s="9" t="s">
        <v>37</v>
      </c>
      <c r="H5" s="9"/>
      <c r="I5" s="9"/>
      <c r="J5" s="41">
        <f>März!$J$6</f>
        <v>7871</v>
      </c>
      <c r="K5" s="41"/>
    </row>
    <row r="6" spans="1:11" x14ac:dyDescent="0.25">
      <c r="A6" s="9" t="s">
        <v>38</v>
      </c>
      <c r="B6" s="9"/>
      <c r="C6" s="7" t="s">
        <v>39</v>
      </c>
      <c r="D6" s="7"/>
      <c r="E6" s="7"/>
      <c r="G6" s="9" t="s">
        <v>40</v>
      </c>
      <c r="H6" s="9"/>
      <c r="I6" s="9"/>
      <c r="J6" s="5">
        <f>K32</f>
        <v>10284</v>
      </c>
      <c r="K6" s="5"/>
    </row>
    <row r="7" spans="1:11" x14ac:dyDescent="0.25">
      <c r="A7" s="9" t="s">
        <v>41</v>
      </c>
      <c r="B7" s="9"/>
      <c r="C7" s="11" t="s">
        <v>130</v>
      </c>
      <c r="D7" s="11"/>
      <c r="E7" s="11"/>
      <c r="G7" s="9" t="s">
        <v>42</v>
      </c>
      <c r="H7" s="9"/>
      <c r="I7" s="9"/>
      <c r="J7" s="6">
        <f>ROUND(J6,2)</f>
        <v>10284</v>
      </c>
      <c r="K7" s="6"/>
    </row>
    <row r="8" spans="1:11" x14ac:dyDescent="0.25">
      <c r="A8" s="9" t="s">
        <v>43</v>
      </c>
      <c r="B8" s="9"/>
      <c r="C8" s="11">
        <v>4</v>
      </c>
      <c r="D8" s="11"/>
      <c r="E8" s="11"/>
      <c r="G8" s="9" t="s">
        <v>44</v>
      </c>
      <c r="H8" s="9"/>
      <c r="I8" s="9"/>
      <c r="J8" s="5">
        <f>J7-J6</f>
        <v>0</v>
      </c>
      <c r="K8" s="5"/>
    </row>
    <row r="10" spans="1:11" ht="27.75" customHeight="1" x14ac:dyDescent="0.25">
      <c r="A10" s="16" t="s">
        <v>45</v>
      </c>
      <c r="B10" s="16" t="s">
        <v>46</v>
      </c>
      <c r="C10" s="16" t="s">
        <v>47</v>
      </c>
      <c r="D10" s="15" t="s">
        <v>48</v>
      </c>
      <c r="E10" s="15" t="s">
        <v>49</v>
      </c>
      <c r="F10" s="16" t="s">
        <v>50</v>
      </c>
      <c r="G10" s="16" t="s">
        <v>51</v>
      </c>
      <c r="H10" s="16" t="s">
        <v>52</v>
      </c>
      <c r="I10" s="16" t="s">
        <v>53</v>
      </c>
      <c r="J10" s="16" t="s">
        <v>54</v>
      </c>
      <c r="K10" s="16" t="s">
        <v>55</v>
      </c>
    </row>
    <row r="11" spans="1:11" x14ac:dyDescent="0.25">
      <c r="A11" s="25"/>
      <c r="B11" s="26">
        <v>46113</v>
      </c>
      <c r="C11" s="25"/>
      <c r="D11" s="27" t="s">
        <v>37</v>
      </c>
      <c r="E11" s="25"/>
      <c r="F11" s="25"/>
      <c r="G11" s="28"/>
      <c r="H11" s="28"/>
      <c r="I11" s="28"/>
      <c r="J11" s="28"/>
      <c r="K11" s="29">
        <f>$J$5</f>
        <v>7871</v>
      </c>
    </row>
    <row r="12" spans="1:11" x14ac:dyDescent="0.25">
      <c r="A12" s="30">
        <f>IF(OR(G12&lt;&gt;"",H12&lt;&gt;""),COUNT($G$12:G12)+COUNT($H$12:H12),"")</f>
        <v>1</v>
      </c>
      <c r="B12" s="31">
        <v>46115</v>
      </c>
      <c r="C12" s="32" t="s">
        <v>131</v>
      </c>
      <c r="D12" s="33" t="s">
        <v>57</v>
      </c>
      <c r="E12" s="33" t="s">
        <v>58</v>
      </c>
      <c r="F12" s="34">
        <v>0.19</v>
      </c>
      <c r="G12" s="18">
        <v>1180</v>
      </c>
      <c r="H12" s="18"/>
      <c r="I12" s="18">
        <f t="shared" ref="I12:I31" si="0">IFERROR(ROUND((N(G12)+N(H12))*F12/(1+F12),2),0)</f>
        <v>188.4</v>
      </c>
      <c r="J12" s="18">
        <f t="shared" ref="J12:J31" si="1">IFERROR((N(G12)+N(H12))-I12,0)</f>
        <v>991.6</v>
      </c>
      <c r="K12" s="19">
        <f t="shared" ref="K12:K31" si="2">K11+N(G12)-N(H12)</f>
        <v>9051</v>
      </c>
    </row>
    <row r="13" spans="1:11" x14ac:dyDescent="0.25">
      <c r="A13" s="35">
        <f>IF(OR(G13&lt;&gt;"",H13&lt;&gt;""),COUNT($G$12:G13)+COUNT($H$12:H13),"")</f>
        <v>2</v>
      </c>
      <c r="B13" s="36">
        <v>46115</v>
      </c>
      <c r="C13" s="37" t="s">
        <v>132</v>
      </c>
      <c r="D13" s="38" t="s">
        <v>60</v>
      </c>
      <c r="E13" s="38" t="s">
        <v>61</v>
      </c>
      <c r="F13" s="39">
        <v>7.0000000000000007E-2</v>
      </c>
      <c r="G13" s="21">
        <v>890</v>
      </c>
      <c r="H13" s="21"/>
      <c r="I13" s="21">
        <f t="shared" si="0"/>
        <v>58.22</v>
      </c>
      <c r="J13" s="21">
        <f t="shared" si="1"/>
        <v>831.78</v>
      </c>
      <c r="K13" s="22">
        <f t="shared" si="2"/>
        <v>9941</v>
      </c>
    </row>
    <row r="14" spans="1:11" x14ac:dyDescent="0.25">
      <c r="A14" s="30">
        <f>IF(OR(G14&lt;&gt;"",H14&lt;&gt;""),COUNT($G$12:G14)+COUNT($H$12:H14),"")</f>
        <v>3</v>
      </c>
      <c r="B14" s="31">
        <v>46117</v>
      </c>
      <c r="C14" s="32" t="s">
        <v>133</v>
      </c>
      <c r="D14" s="33" t="s">
        <v>63</v>
      </c>
      <c r="E14" s="33" t="s">
        <v>64</v>
      </c>
      <c r="F14" s="34">
        <v>0.19</v>
      </c>
      <c r="G14" s="18"/>
      <c r="H14" s="18">
        <v>360</v>
      </c>
      <c r="I14" s="18">
        <f t="shared" si="0"/>
        <v>57.48</v>
      </c>
      <c r="J14" s="18">
        <f t="shared" si="1"/>
        <v>302.52</v>
      </c>
      <c r="K14" s="19">
        <f t="shared" si="2"/>
        <v>9581</v>
      </c>
    </row>
    <row r="15" spans="1:11" x14ac:dyDescent="0.25">
      <c r="A15" s="35">
        <f>IF(OR(G15&lt;&gt;"",H15&lt;&gt;""),COUNT($G$12:G15)+COUNT($H$12:H15),"")</f>
        <v>4</v>
      </c>
      <c r="B15" s="36">
        <v>46118</v>
      </c>
      <c r="C15" s="37" t="s">
        <v>134</v>
      </c>
      <c r="D15" s="38" t="s">
        <v>66</v>
      </c>
      <c r="E15" s="38" t="s">
        <v>64</v>
      </c>
      <c r="F15" s="39">
        <v>7.0000000000000007E-2</v>
      </c>
      <c r="G15" s="21"/>
      <c r="H15" s="21">
        <v>215</v>
      </c>
      <c r="I15" s="21">
        <f t="shared" si="0"/>
        <v>14.07</v>
      </c>
      <c r="J15" s="21">
        <f t="shared" si="1"/>
        <v>200.93</v>
      </c>
      <c r="K15" s="22">
        <f t="shared" si="2"/>
        <v>9366</v>
      </c>
    </row>
    <row r="16" spans="1:11" x14ac:dyDescent="0.25">
      <c r="A16" s="30">
        <f>IF(OR(G16&lt;&gt;"",H16&lt;&gt;""),COUNT($G$12:G16)+COUNT($H$12:H16),"")</f>
        <v>5</v>
      </c>
      <c r="B16" s="31">
        <v>46122</v>
      </c>
      <c r="C16" s="32" t="s">
        <v>135</v>
      </c>
      <c r="D16" s="33" t="s">
        <v>57</v>
      </c>
      <c r="E16" s="33" t="s">
        <v>58</v>
      </c>
      <c r="F16" s="34">
        <v>0.19</v>
      </c>
      <c r="G16" s="18">
        <v>1340</v>
      </c>
      <c r="H16" s="18"/>
      <c r="I16" s="18">
        <f t="shared" si="0"/>
        <v>213.95</v>
      </c>
      <c r="J16" s="18">
        <f t="shared" si="1"/>
        <v>1126.05</v>
      </c>
      <c r="K16" s="19">
        <f t="shared" si="2"/>
        <v>10706</v>
      </c>
    </row>
    <row r="17" spans="1:11" x14ac:dyDescent="0.25">
      <c r="A17" s="35">
        <f>IF(OR(G17&lt;&gt;"",H17&lt;&gt;""),COUNT($G$12:G17)+COUNT($H$12:H17),"")</f>
        <v>6</v>
      </c>
      <c r="B17" s="36">
        <v>46122</v>
      </c>
      <c r="C17" s="37" t="s">
        <v>136</v>
      </c>
      <c r="D17" s="38" t="s">
        <v>60</v>
      </c>
      <c r="E17" s="38" t="s">
        <v>61</v>
      </c>
      <c r="F17" s="39">
        <v>7.0000000000000007E-2</v>
      </c>
      <c r="G17" s="21">
        <v>905</v>
      </c>
      <c r="H17" s="21"/>
      <c r="I17" s="21">
        <f t="shared" si="0"/>
        <v>59.21</v>
      </c>
      <c r="J17" s="21">
        <f t="shared" si="1"/>
        <v>845.79</v>
      </c>
      <c r="K17" s="22">
        <f t="shared" si="2"/>
        <v>11611</v>
      </c>
    </row>
    <row r="18" spans="1:11" x14ac:dyDescent="0.25">
      <c r="A18" s="30">
        <f>IF(OR(G18&lt;&gt;"",H18&lt;&gt;""),COUNT($G$12:G18)+COUNT($H$12:H18),"")</f>
        <v>7</v>
      </c>
      <c r="B18" s="31">
        <v>46124</v>
      </c>
      <c r="C18" s="32" t="s">
        <v>137</v>
      </c>
      <c r="D18" s="33" t="s">
        <v>70</v>
      </c>
      <c r="E18" s="33" t="s">
        <v>71</v>
      </c>
      <c r="F18" s="34">
        <v>0.19</v>
      </c>
      <c r="G18" s="18"/>
      <c r="H18" s="18">
        <v>72</v>
      </c>
      <c r="I18" s="18">
        <f t="shared" si="0"/>
        <v>11.5</v>
      </c>
      <c r="J18" s="18">
        <f t="shared" si="1"/>
        <v>60.5</v>
      </c>
      <c r="K18" s="19">
        <f t="shared" si="2"/>
        <v>11539</v>
      </c>
    </row>
    <row r="19" spans="1:11" x14ac:dyDescent="0.25">
      <c r="A19" s="35">
        <f>IF(OR(G19&lt;&gt;"",H19&lt;&gt;""),COUNT($G$12:G19)+COUNT($H$12:H19),"")</f>
        <v>8</v>
      </c>
      <c r="B19" s="36">
        <v>46126</v>
      </c>
      <c r="C19" s="37" t="s">
        <v>138</v>
      </c>
      <c r="D19" s="38" t="s">
        <v>73</v>
      </c>
      <c r="E19" s="38" t="s">
        <v>74</v>
      </c>
      <c r="F19" s="39">
        <v>0</v>
      </c>
      <c r="G19" s="21"/>
      <c r="H19" s="21">
        <v>1650</v>
      </c>
      <c r="I19" s="21">
        <f t="shared" si="0"/>
        <v>0</v>
      </c>
      <c r="J19" s="21">
        <f t="shared" si="1"/>
        <v>1650</v>
      </c>
      <c r="K19" s="22">
        <f t="shared" si="2"/>
        <v>9889</v>
      </c>
    </row>
    <row r="20" spans="1:11" x14ac:dyDescent="0.25">
      <c r="A20" s="30">
        <f>IF(OR(G20&lt;&gt;"",H20&lt;&gt;""),COUNT($G$12:G20)+COUNT($H$12:H20),"")</f>
        <v>9</v>
      </c>
      <c r="B20" s="31">
        <v>46129</v>
      </c>
      <c r="C20" s="32" t="s">
        <v>139</v>
      </c>
      <c r="D20" s="33" t="s">
        <v>76</v>
      </c>
      <c r="E20" s="33" t="s">
        <v>61</v>
      </c>
      <c r="F20" s="34">
        <v>7.0000000000000007E-2</v>
      </c>
      <c r="G20" s="18">
        <v>1380</v>
      </c>
      <c r="H20" s="18"/>
      <c r="I20" s="18">
        <f t="shared" si="0"/>
        <v>90.28</v>
      </c>
      <c r="J20" s="18">
        <f t="shared" si="1"/>
        <v>1289.72</v>
      </c>
      <c r="K20" s="19">
        <f t="shared" si="2"/>
        <v>11269</v>
      </c>
    </row>
    <row r="21" spans="1:11" x14ac:dyDescent="0.25">
      <c r="A21" s="35">
        <f>IF(OR(G21&lt;&gt;"",H21&lt;&gt;""),COUNT($G$12:G21)+COUNT($H$12:H21),"")</f>
        <v>10</v>
      </c>
      <c r="B21" s="36">
        <v>46130</v>
      </c>
      <c r="C21" s="37" t="s">
        <v>140</v>
      </c>
      <c r="D21" s="38" t="s">
        <v>78</v>
      </c>
      <c r="E21" s="38" t="s">
        <v>79</v>
      </c>
      <c r="F21" s="39">
        <v>0</v>
      </c>
      <c r="G21" s="21"/>
      <c r="H21" s="21">
        <v>1200</v>
      </c>
      <c r="I21" s="21">
        <f t="shared" si="0"/>
        <v>0</v>
      </c>
      <c r="J21" s="21">
        <f t="shared" si="1"/>
        <v>1200</v>
      </c>
      <c r="K21" s="22">
        <f t="shared" si="2"/>
        <v>10069</v>
      </c>
    </row>
    <row r="22" spans="1:11" x14ac:dyDescent="0.25">
      <c r="A22" s="30">
        <f>IF(OR(G22&lt;&gt;"",H22&lt;&gt;""),COUNT($G$12:G22)+COUNT($H$12:H22),"")</f>
        <v>11</v>
      </c>
      <c r="B22" s="31">
        <v>46134</v>
      </c>
      <c r="C22" s="32" t="s">
        <v>141</v>
      </c>
      <c r="D22" s="33" t="s">
        <v>57</v>
      </c>
      <c r="E22" s="33" t="s">
        <v>58</v>
      </c>
      <c r="F22" s="34">
        <v>0.19</v>
      </c>
      <c r="G22" s="18">
        <v>1420</v>
      </c>
      <c r="H22" s="18"/>
      <c r="I22" s="18">
        <f t="shared" si="0"/>
        <v>226.72</v>
      </c>
      <c r="J22" s="18">
        <f t="shared" si="1"/>
        <v>1193.28</v>
      </c>
      <c r="K22" s="19">
        <f t="shared" si="2"/>
        <v>11489</v>
      </c>
    </row>
    <row r="23" spans="1:11" x14ac:dyDescent="0.25">
      <c r="A23" s="35">
        <f>IF(OR(G23&lt;&gt;"",H23&lt;&gt;""),COUNT($G$12:G23)+COUNT($H$12:H23),"")</f>
        <v>12</v>
      </c>
      <c r="B23" s="36">
        <v>46134</v>
      </c>
      <c r="C23" s="37" t="s">
        <v>142</v>
      </c>
      <c r="D23" s="38" t="s">
        <v>60</v>
      </c>
      <c r="E23" s="38" t="s">
        <v>61</v>
      </c>
      <c r="F23" s="39">
        <v>7.0000000000000007E-2</v>
      </c>
      <c r="G23" s="21">
        <v>940</v>
      </c>
      <c r="H23" s="21"/>
      <c r="I23" s="21">
        <f t="shared" si="0"/>
        <v>61.5</v>
      </c>
      <c r="J23" s="21">
        <f t="shared" si="1"/>
        <v>878.5</v>
      </c>
      <c r="K23" s="22">
        <f t="shared" si="2"/>
        <v>12429</v>
      </c>
    </row>
    <row r="24" spans="1:11" x14ac:dyDescent="0.25">
      <c r="A24" s="30">
        <f>IF(OR(G24&lt;&gt;"",H24&lt;&gt;""),COUNT($G$12:G24)+COUNT($H$12:H24),"")</f>
        <v>13</v>
      </c>
      <c r="B24" s="31">
        <v>46137</v>
      </c>
      <c r="C24" s="32" t="s">
        <v>143</v>
      </c>
      <c r="D24" s="33" t="s">
        <v>63</v>
      </c>
      <c r="E24" s="33" t="s">
        <v>64</v>
      </c>
      <c r="F24" s="34">
        <v>0.19</v>
      </c>
      <c r="G24" s="18"/>
      <c r="H24" s="18">
        <v>345</v>
      </c>
      <c r="I24" s="18">
        <f t="shared" si="0"/>
        <v>55.08</v>
      </c>
      <c r="J24" s="18">
        <f t="shared" si="1"/>
        <v>289.92</v>
      </c>
      <c r="K24" s="19">
        <f t="shared" si="2"/>
        <v>12084</v>
      </c>
    </row>
    <row r="25" spans="1:11" x14ac:dyDescent="0.25">
      <c r="A25" s="35">
        <f>IF(OR(G25&lt;&gt;"",H25&lt;&gt;""),COUNT($G$12:G25)+COUNT($H$12:H25),"")</f>
        <v>14</v>
      </c>
      <c r="B25" s="36">
        <v>46140</v>
      </c>
      <c r="C25" s="37" t="s">
        <v>144</v>
      </c>
      <c r="D25" s="38" t="s">
        <v>84</v>
      </c>
      <c r="E25" s="38" t="s">
        <v>85</v>
      </c>
      <c r="F25" s="39">
        <v>0</v>
      </c>
      <c r="G25" s="21"/>
      <c r="H25" s="21">
        <v>1800</v>
      </c>
      <c r="I25" s="21">
        <f t="shared" si="0"/>
        <v>0</v>
      </c>
      <c r="J25" s="21">
        <f t="shared" si="1"/>
        <v>1800</v>
      </c>
      <c r="K25" s="22">
        <f t="shared" si="2"/>
        <v>10284</v>
      </c>
    </row>
    <row r="26" spans="1:11" x14ac:dyDescent="0.25">
      <c r="A26" s="30" t="str">
        <f>IF(OR(G26&lt;&gt;"",H26&lt;&gt;""),COUNT($G$12:G26)+COUNT($H$12:H26),"")</f>
        <v/>
      </c>
      <c r="B26" s="31"/>
      <c r="C26" s="32"/>
      <c r="D26" s="33"/>
      <c r="E26" s="33"/>
      <c r="F26" s="34"/>
      <c r="G26" s="18"/>
      <c r="H26" s="18"/>
      <c r="I26" s="18">
        <f t="shared" si="0"/>
        <v>0</v>
      </c>
      <c r="J26" s="18">
        <f t="shared" si="1"/>
        <v>0</v>
      </c>
      <c r="K26" s="19">
        <f t="shared" si="2"/>
        <v>10284</v>
      </c>
    </row>
    <row r="27" spans="1:11" x14ac:dyDescent="0.25">
      <c r="A27" s="35" t="str">
        <f>IF(OR(G27&lt;&gt;"",H27&lt;&gt;""),COUNT($G$12:G27)+COUNT($H$12:H27),"")</f>
        <v/>
      </c>
      <c r="B27" s="36"/>
      <c r="C27" s="37"/>
      <c r="D27" s="38"/>
      <c r="E27" s="38"/>
      <c r="F27" s="39"/>
      <c r="G27" s="21"/>
      <c r="H27" s="21"/>
      <c r="I27" s="21">
        <f t="shared" si="0"/>
        <v>0</v>
      </c>
      <c r="J27" s="21">
        <f t="shared" si="1"/>
        <v>0</v>
      </c>
      <c r="K27" s="22">
        <f t="shared" si="2"/>
        <v>10284</v>
      </c>
    </row>
    <row r="28" spans="1:11" x14ac:dyDescent="0.25">
      <c r="A28" s="30" t="str">
        <f>IF(OR(G28&lt;&gt;"",H28&lt;&gt;""),COUNT($G$12:G28)+COUNT($H$12:H28),"")</f>
        <v/>
      </c>
      <c r="B28" s="31"/>
      <c r="C28" s="32"/>
      <c r="D28" s="33"/>
      <c r="E28" s="33"/>
      <c r="F28" s="34"/>
      <c r="G28" s="18"/>
      <c r="H28" s="18"/>
      <c r="I28" s="18">
        <f t="shared" si="0"/>
        <v>0</v>
      </c>
      <c r="J28" s="18">
        <f t="shared" si="1"/>
        <v>0</v>
      </c>
      <c r="K28" s="19">
        <f t="shared" si="2"/>
        <v>10284</v>
      </c>
    </row>
    <row r="29" spans="1:11" x14ac:dyDescent="0.25">
      <c r="A29" s="35" t="str">
        <f>IF(OR(G29&lt;&gt;"",H29&lt;&gt;""),COUNT($G$12:G29)+COUNT($H$12:H29),"")</f>
        <v/>
      </c>
      <c r="B29" s="36"/>
      <c r="C29" s="37"/>
      <c r="D29" s="38"/>
      <c r="E29" s="38"/>
      <c r="F29" s="39"/>
      <c r="G29" s="21"/>
      <c r="H29" s="21"/>
      <c r="I29" s="21">
        <f t="shared" si="0"/>
        <v>0</v>
      </c>
      <c r="J29" s="21">
        <f t="shared" si="1"/>
        <v>0</v>
      </c>
      <c r="K29" s="22">
        <f t="shared" si="2"/>
        <v>10284</v>
      </c>
    </row>
    <row r="30" spans="1:11" x14ac:dyDescent="0.25">
      <c r="A30" s="30" t="str">
        <f>IF(OR(G30&lt;&gt;"",H30&lt;&gt;""),COUNT($G$12:G30)+COUNT($H$12:H30),"")</f>
        <v/>
      </c>
      <c r="B30" s="31"/>
      <c r="C30" s="32"/>
      <c r="D30" s="33"/>
      <c r="E30" s="33"/>
      <c r="F30" s="34"/>
      <c r="G30" s="18"/>
      <c r="H30" s="18"/>
      <c r="I30" s="18">
        <f t="shared" si="0"/>
        <v>0</v>
      </c>
      <c r="J30" s="18">
        <f t="shared" si="1"/>
        <v>0</v>
      </c>
      <c r="K30" s="19">
        <f t="shared" si="2"/>
        <v>10284</v>
      </c>
    </row>
    <row r="31" spans="1:11" x14ac:dyDescent="0.25">
      <c r="A31" s="35" t="str">
        <f>IF(OR(G31&lt;&gt;"",H31&lt;&gt;""),COUNT($G$12:G31)+COUNT($H$12:H31),"")</f>
        <v/>
      </c>
      <c r="B31" s="36"/>
      <c r="C31" s="37"/>
      <c r="D31" s="38"/>
      <c r="E31" s="38"/>
      <c r="F31" s="39"/>
      <c r="G31" s="21"/>
      <c r="H31" s="21"/>
      <c r="I31" s="21">
        <f t="shared" si="0"/>
        <v>0</v>
      </c>
      <c r="J31" s="21">
        <f t="shared" si="1"/>
        <v>0</v>
      </c>
      <c r="K31" s="22">
        <f t="shared" si="2"/>
        <v>10284</v>
      </c>
    </row>
    <row r="32" spans="1:11" x14ac:dyDescent="0.25">
      <c r="A32" s="4" t="s">
        <v>86</v>
      </c>
      <c r="B32" s="4"/>
      <c r="C32" s="4"/>
      <c r="D32" s="4"/>
      <c r="E32" s="4"/>
      <c r="F32" s="4"/>
      <c r="G32" s="29">
        <f>SUM(G12:G31)</f>
        <v>8055</v>
      </c>
      <c r="H32" s="29">
        <f>SUM(H12:H31)</f>
        <v>5642</v>
      </c>
      <c r="I32" s="29">
        <f>SUM(I12:I31)</f>
        <v>1036.4100000000001</v>
      </c>
      <c r="J32" s="29">
        <f>SUM(J12:J31)</f>
        <v>12660.59</v>
      </c>
      <c r="K32" s="24">
        <f>K31</f>
        <v>10284</v>
      </c>
    </row>
    <row r="34" spans="1:11" x14ac:dyDescent="0.25">
      <c r="A34" s="12" t="s">
        <v>87</v>
      </c>
      <c r="B34" s="12"/>
      <c r="C34" s="12"/>
      <c r="D34" s="12"/>
      <c r="E34" s="12"/>
      <c r="G34" s="12" t="s">
        <v>88</v>
      </c>
      <c r="H34" s="12"/>
      <c r="I34" s="12"/>
      <c r="J34" s="12"/>
      <c r="K34" s="12"/>
    </row>
    <row r="35" spans="1:11" ht="28.35" customHeight="1" x14ac:dyDescent="0.25">
      <c r="A35" s="3" t="s">
        <v>89</v>
      </c>
      <c r="B35" s="3"/>
      <c r="C35" s="40" t="s">
        <v>90</v>
      </c>
      <c r="D35" s="40" t="s">
        <v>54</v>
      </c>
      <c r="E35" s="40" t="s">
        <v>53</v>
      </c>
      <c r="G35" s="11" t="s">
        <v>91</v>
      </c>
      <c r="H35" s="11"/>
      <c r="I35" s="11"/>
      <c r="J35" s="11"/>
      <c r="K35" s="29">
        <f>G32</f>
        <v>8055</v>
      </c>
    </row>
    <row r="36" spans="1:11" x14ac:dyDescent="0.25">
      <c r="A36" s="11" t="s">
        <v>92</v>
      </c>
      <c r="B36" s="11"/>
      <c r="C36" s="18">
        <f>SUMIFS($G$12:$G$31,$F$12:$F$31,0.19)</f>
        <v>3940</v>
      </c>
      <c r="D36" s="18">
        <f>C36-E36</f>
        <v>3310.93</v>
      </c>
      <c r="E36" s="18">
        <f>SUMIFS($I$12:$I$31,$F$12:$F$31,0.19,$G$12:$G$31,"&gt;0")</f>
        <v>629.07000000000005</v>
      </c>
      <c r="G36" s="9" t="s">
        <v>25</v>
      </c>
      <c r="H36" s="9"/>
      <c r="I36" s="9"/>
      <c r="J36" s="9"/>
      <c r="K36" s="29">
        <f>H32</f>
        <v>5642</v>
      </c>
    </row>
    <row r="37" spans="1:11" x14ac:dyDescent="0.25">
      <c r="A37" s="9" t="s">
        <v>93</v>
      </c>
      <c r="B37" s="9"/>
      <c r="C37" s="21">
        <f>SUMIFS($G$12:$G$31,$F$12:$F$31,0.07)</f>
        <v>4115</v>
      </c>
      <c r="D37" s="21">
        <f>C37-E37</f>
        <v>3845.79</v>
      </c>
      <c r="E37" s="21">
        <f>SUMIFS($I$12:$I$31,$F$12:$F$31,0.07,$G$12:$G$31,"&gt;0")</f>
        <v>269.21000000000004</v>
      </c>
      <c r="G37" s="11" t="s">
        <v>94</v>
      </c>
      <c r="H37" s="11"/>
      <c r="I37" s="11"/>
      <c r="J37" s="11"/>
      <c r="K37" s="29">
        <f>G32-H32</f>
        <v>2413</v>
      </c>
    </row>
    <row r="38" spans="1:11" x14ac:dyDescent="0.25">
      <c r="A38" s="11" t="s">
        <v>95</v>
      </c>
      <c r="B38" s="11"/>
      <c r="C38" s="18">
        <f>SUMIFS($G$12:$G$31,$F$12:$F$31,0)</f>
        <v>0</v>
      </c>
      <c r="D38" s="18">
        <f>C38-E38</f>
        <v>0</v>
      </c>
      <c r="E38" s="18">
        <f>SUMIFS($I$12:$I$31,$F$12:$F$31,0,$G$12:$G$31,"&gt;0")</f>
        <v>0</v>
      </c>
      <c r="G38" s="9" t="s">
        <v>96</v>
      </c>
      <c r="H38" s="9"/>
      <c r="I38" s="9"/>
      <c r="J38" s="9"/>
      <c r="K38" s="29">
        <f>E39</f>
        <v>898.28000000000009</v>
      </c>
    </row>
    <row r="39" spans="1:11" x14ac:dyDescent="0.25">
      <c r="A39" s="2" t="s">
        <v>97</v>
      </c>
      <c r="B39" s="2"/>
      <c r="C39" s="24">
        <f>SUM(C36:C38)</f>
        <v>8055</v>
      </c>
      <c r="D39" s="24">
        <f>SUM(D36:D38)</f>
        <v>7156.7199999999993</v>
      </c>
      <c r="E39" s="24">
        <f>SUM(E36:E38)</f>
        <v>898.28000000000009</v>
      </c>
      <c r="G39" s="11" t="s">
        <v>98</v>
      </c>
      <c r="H39" s="11"/>
      <c r="I39" s="11"/>
      <c r="J39" s="11"/>
      <c r="K39" s="29">
        <f>K32</f>
        <v>10284</v>
      </c>
    </row>
    <row r="41" spans="1:11" ht="42" customHeight="1" x14ac:dyDescent="0.25">
      <c r="A41" s="1" t="s">
        <v>99</v>
      </c>
      <c r="B41" s="1"/>
      <c r="C41" s="1"/>
      <c r="D41" s="1"/>
      <c r="E41" s="1"/>
      <c r="F41" s="1"/>
      <c r="G41" s="1"/>
      <c r="H41" s="1"/>
      <c r="I41" s="1"/>
      <c r="J41" s="1"/>
      <c r="K41" s="1"/>
    </row>
  </sheetData>
  <mergeCells count="35">
    <mergeCell ref="A39:B39"/>
    <mergeCell ref="G39:J39"/>
    <mergeCell ref="A41:K41"/>
    <mergeCell ref="A36:B36"/>
    <mergeCell ref="G36:J36"/>
    <mergeCell ref="A37:B37"/>
    <mergeCell ref="G37:J37"/>
    <mergeCell ref="A38:B38"/>
    <mergeCell ref="G38:J38"/>
    <mergeCell ref="A32:F32"/>
    <mergeCell ref="A34:E34"/>
    <mergeCell ref="G34:K34"/>
    <mergeCell ref="A35:B35"/>
    <mergeCell ref="G35:J35"/>
    <mergeCell ref="A7:B7"/>
    <mergeCell ref="C7:E7"/>
    <mergeCell ref="G7:I7"/>
    <mergeCell ref="J7:K7"/>
    <mergeCell ref="A8:B8"/>
    <mergeCell ref="C8:E8"/>
    <mergeCell ref="G8:I8"/>
    <mergeCell ref="J8:K8"/>
    <mergeCell ref="A5:B5"/>
    <mergeCell ref="C5:E5"/>
    <mergeCell ref="G5:I5"/>
    <mergeCell ref="J5:K5"/>
    <mergeCell ref="A6:B6"/>
    <mergeCell ref="C6:E6"/>
    <mergeCell ref="G6:I6"/>
    <mergeCell ref="J6:K6"/>
    <mergeCell ref="A1:K1"/>
    <mergeCell ref="A2:H2"/>
    <mergeCell ref="I2:K2"/>
    <mergeCell ref="A4:E4"/>
    <mergeCell ref="G4:K4"/>
  </mergeCells>
  <conditionalFormatting sqref="J8">
    <cfRule type="cellIs" dxfId="26" priority="3" operator="equal">
      <formula>0</formula>
    </cfRule>
    <cfRule type="cellIs" dxfId="25" priority="4" operator="notEqual">
      <formula>0</formula>
    </cfRule>
  </conditionalFormatting>
  <conditionalFormatting sqref="K11:K32">
    <cfRule type="cellIs" dxfId="24" priority="2" operator="lessThan">
      <formula>0</formula>
    </cfRule>
  </conditionalFormatting>
  <dataValidations count="2">
    <dataValidation type="list" allowBlank="1" sqref="F12:F31" xr:uid="{00000000-0002-0000-0400-000000000000}">
      <formula1>"0.19,0.07,0"</formula1>
      <formula2>0</formula2>
    </dataValidation>
    <dataValidation type="list" allowBlank="1" sqref="E12:E31" xr:uid="{00000000-0002-0000-0400-000001000000}">
      <formula1>"Speisenumsatz,Getränkeumsatz,Wareneinkauf,Personal,Betriebsbedarf,Reparatur/Wartung,Miete/Nebenkosten,Privatentnahme,Privateinlage,Geldtransit,Sonstiges"</formula1>
      <formula2>0</formula2>
    </dataValidation>
  </dataValidations>
  <printOptions horizontalCentered="1"/>
  <pageMargins left="0.3" right="0.3" top="0.4" bottom="0.4" header="0.511811023622047" footer="0.511811023622047"/>
  <pageSetup fitToHeight="0" orientation="landscape" horizontalDpi="300" verticalDpi="300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41"/>
  <sheetViews>
    <sheetView showGridLines="0" zoomScaleNormal="100" workbookViewId="0">
      <pane ySplit="10" topLeftCell="A11" activePane="bottomLeft" state="frozen"/>
      <selection pane="bottomLeft"/>
    </sheetView>
  </sheetViews>
  <sheetFormatPr baseColWidth="10" defaultColWidth="8.7109375" defaultRowHeight="15" x14ac:dyDescent="0.25"/>
  <cols>
    <col min="1" max="1" width="5" customWidth="1"/>
    <col min="2" max="2" width="12" customWidth="1"/>
    <col min="3" max="3" width="11" customWidth="1"/>
    <col min="4" max="4" width="30" customWidth="1"/>
    <col min="5" max="5" width="19" customWidth="1"/>
    <col min="6" max="6" width="8" customWidth="1"/>
    <col min="7" max="8" width="13" customWidth="1"/>
    <col min="9" max="10" width="12" customWidth="1"/>
    <col min="11" max="11" width="14" customWidth="1"/>
  </cols>
  <sheetData>
    <row r="1" spans="1:11" ht="31.5" customHeight="1" x14ac:dyDescent="0.25">
      <c r="A1" s="14" t="s">
        <v>30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18" customHeight="1" x14ac:dyDescent="0.25">
      <c r="A2" s="13" t="s">
        <v>31</v>
      </c>
      <c r="B2" s="13"/>
      <c r="C2" s="13"/>
      <c r="D2" s="13"/>
      <c r="E2" s="13"/>
      <c r="F2" s="13"/>
      <c r="G2" s="13"/>
      <c r="H2" s="13"/>
      <c r="I2" s="8" t="s">
        <v>145</v>
      </c>
      <c r="J2" s="8"/>
      <c r="K2" s="8"/>
    </row>
    <row r="4" spans="1:11" x14ac:dyDescent="0.25">
      <c r="A4" s="12" t="s">
        <v>33</v>
      </c>
      <c r="B4" s="12"/>
      <c r="C4" s="12"/>
      <c r="D4" s="12"/>
      <c r="E4" s="12"/>
      <c r="G4" s="12" t="s">
        <v>34</v>
      </c>
      <c r="H4" s="12"/>
      <c r="I4" s="12"/>
      <c r="J4" s="12"/>
      <c r="K4" s="12"/>
    </row>
    <row r="5" spans="1:11" x14ac:dyDescent="0.25">
      <c r="A5" s="9" t="s">
        <v>35</v>
      </c>
      <c r="B5" s="9"/>
      <c r="C5" s="7" t="s">
        <v>36</v>
      </c>
      <c r="D5" s="7"/>
      <c r="E5" s="7"/>
      <c r="G5" s="9" t="s">
        <v>37</v>
      </c>
      <c r="H5" s="9"/>
      <c r="I5" s="9"/>
      <c r="J5" s="41">
        <f>April!$J$6</f>
        <v>10284</v>
      </c>
      <c r="K5" s="41"/>
    </row>
    <row r="6" spans="1:11" x14ac:dyDescent="0.25">
      <c r="A6" s="9" t="s">
        <v>38</v>
      </c>
      <c r="B6" s="9"/>
      <c r="C6" s="7" t="s">
        <v>39</v>
      </c>
      <c r="D6" s="7"/>
      <c r="E6" s="7"/>
      <c r="G6" s="9" t="s">
        <v>40</v>
      </c>
      <c r="H6" s="9"/>
      <c r="I6" s="9"/>
      <c r="J6" s="5">
        <f>K32</f>
        <v>13230</v>
      </c>
      <c r="K6" s="5"/>
    </row>
    <row r="7" spans="1:11" x14ac:dyDescent="0.25">
      <c r="A7" s="9" t="s">
        <v>41</v>
      </c>
      <c r="B7" s="9"/>
      <c r="C7" s="11" t="s">
        <v>145</v>
      </c>
      <c r="D7" s="11"/>
      <c r="E7" s="11"/>
      <c r="G7" s="9" t="s">
        <v>42</v>
      </c>
      <c r="H7" s="9"/>
      <c r="I7" s="9"/>
      <c r="J7" s="6">
        <f>ROUND(J6,2)</f>
        <v>13230</v>
      </c>
      <c r="K7" s="6"/>
    </row>
    <row r="8" spans="1:11" x14ac:dyDescent="0.25">
      <c r="A8" s="9" t="s">
        <v>43</v>
      </c>
      <c r="B8" s="9"/>
      <c r="C8" s="11">
        <v>5</v>
      </c>
      <c r="D8" s="11"/>
      <c r="E8" s="11"/>
      <c r="G8" s="9" t="s">
        <v>44</v>
      </c>
      <c r="H8" s="9"/>
      <c r="I8" s="9"/>
      <c r="J8" s="5">
        <f>J7-J6</f>
        <v>0</v>
      </c>
      <c r="K8" s="5"/>
    </row>
    <row r="10" spans="1:11" ht="27.75" customHeight="1" x14ac:dyDescent="0.25">
      <c r="A10" s="16" t="s">
        <v>45</v>
      </c>
      <c r="B10" s="16" t="s">
        <v>46</v>
      </c>
      <c r="C10" s="16" t="s">
        <v>47</v>
      </c>
      <c r="D10" s="15" t="s">
        <v>48</v>
      </c>
      <c r="E10" s="15" t="s">
        <v>49</v>
      </c>
      <c r="F10" s="16" t="s">
        <v>50</v>
      </c>
      <c r="G10" s="16" t="s">
        <v>51</v>
      </c>
      <c r="H10" s="16" t="s">
        <v>52</v>
      </c>
      <c r="I10" s="16" t="s">
        <v>53</v>
      </c>
      <c r="J10" s="16" t="s">
        <v>54</v>
      </c>
      <c r="K10" s="16" t="s">
        <v>55</v>
      </c>
    </row>
    <row r="11" spans="1:11" x14ac:dyDescent="0.25">
      <c r="A11" s="25"/>
      <c r="B11" s="26">
        <v>46143</v>
      </c>
      <c r="C11" s="25"/>
      <c r="D11" s="27" t="s">
        <v>37</v>
      </c>
      <c r="E11" s="25"/>
      <c r="F11" s="25"/>
      <c r="G11" s="28"/>
      <c r="H11" s="28"/>
      <c r="I11" s="28"/>
      <c r="J11" s="28"/>
      <c r="K11" s="29">
        <f>$J$5</f>
        <v>10284</v>
      </c>
    </row>
    <row r="12" spans="1:11" x14ac:dyDescent="0.25">
      <c r="A12" s="30">
        <f>IF(OR(G12&lt;&gt;"",H12&lt;&gt;""),COUNT($G$12:G12)+COUNT($H$12:H12),"")</f>
        <v>1</v>
      </c>
      <c r="B12" s="31">
        <v>46145</v>
      </c>
      <c r="C12" s="32" t="s">
        <v>146</v>
      </c>
      <c r="D12" s="33" t="s">
        <v>57</v>
      </c>
      <c r="E12" s="33" t="s">
        <v>58</v>
      </c>
      <c r="F12" s="34">
        <v>0.19</v>
      </c>
      <c r="G12" s="18">
        <v>1298</v>
      </c>
      <c r="H12" s="18"/>
      <c r="I12" s="18">
        <f t="shared" ref="I12:I31" si="0">IFERROR(ROUND((N(G12)+N(H12))*F12/(1+F12),2),0)</f>
        <v>207.24</v>
      </c>
      <c r="J12" s="18">
        <f t="shared" ref="J12:J31" si="1">IFERROR((N(G12)+N(H12))-I12,0)</f>
        <v>1090.76</v>
      </c>
      <c r="K12" s="19">
        <f t="shared" ref="K12:K31" si="2">K11+N(G12)-N(H12)</f>
        <v>11582</v>
      </c>
    </row>
    <row r="13" spans="1:11" x14ac:dyDescent="0.25">
      <c r="A13" s="35">
        <f>IF(OR(G13&lt;&gt;"",H13&lt;&gt;""),COUNT($G$12:G13)+COUNT($H$12:H13),"")</f>
        <v>2</v>
      </c>
      <c r="B13" s="36">
        <v>46145</v>
      </c>
      <c r="C13" s="37" t="s">
        <v>147</v>
      </c>
      <c r="D13" s="38" t="s">
        <v>60</v>
      </c>
      <c r="E13" s="38" t="s">
        <v>61</v>
      </c>
      <c r="F13" s="39">
        <v>7.0000000000000007E-2</v>
      </c>
      <c r="G13" s="21">
        <v>979</v>
      </c>
      <c r="H13" s="21"/>
      <c r="I13" s="21">
        <f t="shared" si="0"/>
        <v>64.05</v>
      </c>
      <c r="J13" s="21">
        <f t="shared" si="1"/>
        <v>914.95</v>
      </c>
      <c r="K13" s="22">
        <f t="shared" si="2"/>
        <v>12561</v>
      </c>
    </row>
    <row r="14" spans="1:11" x14ac:dyDescent="0.25">
      <c r="A14" s="30">
        <f>IF(OR(G14&lt;&gt;"",H14&lt;&gt;""),COUNT($G$12:G14)+COUNT($H$12:H14),"")</f>
        <v>3</v>
      </c>
      <c r="B14" s="31">
        <v>46147</v>
      </c>
      <c r="C14" s="32" t="s">
        <v>148</v>
      </c>
      <c r="D14" s="33" t="s">
        <v>63</v>
      </c>
      <c r="E14" s="33" t="s">
        <v>64</v>
      </c>
      <c r="F14" s="34">
        <v>0.19</v>
      </c>
      <c r="G14" s="18"/>
      <c r="H14" s="18">
        <v>396</v>
      </c>
      <c r="I14" s="18">
        <f t="shared" si="0"/>
        <v>63.23</v>
      </c>
      <c r="J14" s="18">
        <f t="shared" si="1"/>
        <v>332.77</v>
      </c>
      <c r="K14" s="19">
        <f t="shared" si="2"/>
        <v>12165</v>
      </c>
    </row>
    <row r="15" spans="1:11" x14ac:dyDescent="0.25">
      <c r="A15" s="35">
        <f>IF(OR(G15&lt;&gt;"",H15&lt;&gt;""),COUNT($G$12:G15)+COUNT($H$12:H15),"")</f>
        <v>4</v>
      </c>
      <c r="B15" s="36">
        <v>46148</v>
      </c>
      <c r="C15" s="37" t="s">
        <v>149</v>
      </c>
      <c r="D15" s="38" t="s">
        <v>66</v>
      </c>
      <c r="E15" s="38" t="s">
        <v>64</v>
      </c>
      <c r="F15" s="39">
        <v>7.0000000000000007E-2</v>
      </c>
      <c r="G15" s="21"/>
      <c r="H15" s="21">
        <v>237</v>
      </c>
      <c r="I15" s="21">
        <f t="shared" si="0"/>
        <v>15.5</v>
      </c>
      <c r="J15" s="21">
        <f t="shared" si="1"/>
        <v>221.5</v>
      </c>
      <c r="K15" s="22">
        <f t="shared" si="2"/>
        <v>11928</v>
      </c>
    </row>
    <row r="16" spans="1:11" x14ac:dyDescent="0.25">
      <c r="A16" s="30">
        <f>IF(OR(G16&lt;&gt;"",H16&lt;&gt;""),COUNT($G$12:G16)+COUNT($H$12:H16),"")</f>
        <v>5</v>
      </c>
      <c r="B16" s="31">
        <v>46152</v>
      </c>
      <c r="C16" s="32" t="s">
        <v>150</v>
      </c>
      <c r="D16" s="33" t="s">
        <v>57</v>
      </c>
      <c r="E16" s="33" t="s">
        <v>58</v>
      </c>
      <c r="F16" s="34">
        <v>0.19</v>
      </c>
      <c r="G16" s="18">
        <v>1474</v>
      </c>
      <c r="H16" s="18"/>
      <c r="I16" s="18">
        <f t="shared" si="0"/>
        <v>235.34</v>
      </c>
      <c r="J16" s="18">
        <f t="shared" si="1"/>
        <v>1238.6600000000001</v>
      </c>
      <c r="K16" s="19">
        <f t="shared" si="2"/>
        <v>13402</v>
      </c>
    </row>
    <row r="17" spans="1:11" x14ac:dyDescent="0.25">
      <c r="A17" s="35">
        <f>IF(OR(G17&lt;&gt;"",H17&lt;&gt;""),COUNT($G$12:G17)+COUNT($H$12:H17),"")</f>
        <v>6</v>
      </c>
      <c r="B17" s="36">
        <v>46152</v>
      </c>
      <c r="C17" s="37" t="s">
        <v>151</v>
      </c>
      <c r="D17" s="38" t="s">
        <v>60</v>
      </c>
      <c r="E17" s="38" t="s">
        <v>61</v>
      </c>
      <c r="F17" s="39">
        <v>7.0000000000000007E-2</v>
      </c>
      <c r="G17" s="21">
        <v>996</v>
      </c>
      <c r="H17" s="21"/>
      <c r="I17" s="21">
        <f t="shared" si="0"/>
        <v>65.16</v>
      </c>
      <c r="J17" s="21">
        <f t="shared" si="1"/>
        <v>930.84</v>
      </c>
      <c r="K17" s="22">
        <f t="shared" si="2"/>
        <v>14398</v>
      </c>
    </row>
    <row r="18" spans="1:11" x14ac:dyDescent="0.25">
      <c r="A18" s="30">
        <f>IF(OR(G18&lt;&gt;"",H18&lt;&gt;""),COUNT($G$12:G18)+COUNT($H$12:H18),"")</f>
        <v>7</v>
      </c>
      <c r="B18" s="31">
        <v>46154</v>
      </c>
      <c r="C18" s="32" t="s">
        <v>152</v>
      </c>
      <c r="D18" s="33" t="s">
        <v>70</v>
      </c>
      <c r="E18" s="33" t="s">
        <v>71</v>
      </c>
      <c r="F18" s="34">
        <v>0.19</v>
      </c>
      <c r="G18" s="18"/>
      <c r="H18" s="18">
        <v>72</v>
      </c>
      <c r="I18" s="18">
        <f t="shared" si="0"/>
        <v>11.5</v>
      </c>
      <c r="J18" s="18">
        <f t="shared" si="1"/>
        <v>60.5</v>
      </c>
      <c r="K18" s="19">
        <f t="shared" si="2"/>
        <v>14326</v>
      </c>
    </row>
    <row r="19" spans="1:11" x14ac:dyDescent="0.25">
      <c r="A19" s="35">
        <f>IF(OR(G19&lt;&gt;"",H19&lt;&gt;""),COUNT($G$12:G19)+COUNT($H$12:H19),"")</f>
        <v>8</v>
      </c>
      <c r="B19" s="36">
        <v>46156</v>
      </c>
      <c r="C19" s="37" t="s">
        <v>153</v>
      </c>
      <c r="D19" s="38" t="s">
        <v>73</v>
      </c>
      <c r="E19" s="38" t="s">
        <v>74</v>
      </c>
      <c r="F19" s="39">
        <v>0</v>
      </c>
      <c r="G19" s="21"/>
      <c r="H19" s="21">
        <v>1650</v>
      </c>
      <c r="I19" s="21">
        <f t="shared" si="0"/>
        <v>0</v>
      </c>
      <c r="J19" s="21">
        <f t="shared" si="1"/>
        <v>1650</v>
      </c>
      <c r="K19" s="22">
        <f t="shared" si="2"/>
        <v>12676</v>
      </c>
    </row>
    <row r="20" spans="1:11" x14ac:dyDescent="0.25">
      <c r="A20" s="30">
        <f>IF(OR(G20&lt;&gt;"",H20&lt;&gt;""),COUNT($G$12:G20)+COUNT($H$12:H20),"")</f>
        <v>9</v>
      </c>
      <c r="B20" s="31">
        <v>46159</v>
      </c>
      <c r="C20" s="32" t="s">
        <v>154</v>
      </c>
      <c r="D20" s="33" t="s">
        <v>76</v>
      </c>
      <c r="E20" s="33" t="s">
        <v>61</v>
      </c>
      <c r="F20" s="34">
        <v>7.0000000000000007E-2</v>
      </c>
      <c r="G20" s="18">
        <v>1518</v>
      </c>
      <c r="H20" s="18"/>
      <c r="I20" s="18">
        <f t="shared" si="0"/>
        <v>99.31</v>
      </c>
      <c r="J20" s="18">
        <f t="shared" si="1"/>
        <v>1418.69</v>
      </c>
      <c r="K20" s="19">
        <f t="shared" si="2"/>
        <v>14194</v>
      </c>
    </row>
    <row r="21" spans="1:11" x14ac:dyDescent="0.25">
      <c r="A21" s="35">
        <f>IF(OR(G21&lt;&gt;"",H21&lt;&gt;""),COUNT($G$12:G21)+COUNT($H$12:H21),"")</f>
        <v>10</v>
      </c>
      <c r="B21" s="36">
        <v>46160</v>
      </c>
      <c r="C21" s="37" t="s">
        <v>155</v>
      </c>
      <c r="D21" s="38" t="s">
        <v>78</v>
      </c>
      <c r="E21" s="38" t="s">
        <v>79</v>
      </c>
      <c r="F21" s="39">
        <v>0</v>
      </c>
      <c r="G21" s="21"/>
      <c r="H21" s="21">
        <v>1200</v>
      </c>
      <c r="I21" s="21">
        <f t="shared" si="0"/>
        <v>0</v>
      </c>
      <c r="J21" s="21">
        <f t="shared" si="1"/>
        <v>1200</v>
      </c>
      <c r="K21" s="22">
        <f t="shared" si="2"/>
        <v>12994</v>
      </c>
    </row>
    <row r="22" spans="1:11" x14ac:dyDescent="0.25">
      <c r="A22" s="30">
        <f>IF(OR(G22&lt;&gt;"",H22&lt;&gt;""),COUNT($G$12:G22)+COUNT($H$12:H22),"")</f>
        <v>11</v>
      </c>
      <c r="B22" s="31">
        <v>46164</v>
      </c>
      <c r="C22" s="32" t="s">
        <v>156</v>
      </c>
      <c r="D22" s="33" t="s">
        <v>57</v>
      </c>
      <c r="E22" s="33" t="s">
        <v>58</v>
      </c>
      <c r="F22" s="34">
        <v>0.19</v>
      </c>
      <c r="G22" s="18">
        <v>1562</v>
      </c>
      <c r="H22" s="18"/>
      <c r="I22" s="18">
        <f t="shared" si="0"/>
        <v>249.39</v>
      </c>
      <c r="J22" s="18">
        <f t="shared" si="1"/>
        <v>1312.6100000000001</v>
      </c>
      <c r="K22" s="19">
        <f t="shared" si="2"/>
        <v>14556</v>
      </c>
    </row>
    <row r="23" spans="1:11" x14ac:dyDescent="0.25">
      <c r="A23" s="35">
        <f>IF(OR(G23&lt;&gt;"",H23&lt;&gt;""),COUNT($G$12:G23)+COUNT($H$12:H23),"")</f>
        <v>12</v>
      </c>
      <c r="B23" s="36">
        <v>46164</v>
      </c>
      <c r="C23" s="37" t="s">
        <v>157</v>
      </c>
      <c r="D23" s="38" t="s">
        <v>60</v>
      </c>
      <c r="E23" s="38" t="s">
        <v>61</v>
      </c>
      <c r="F23" s="39">
        <v>7.0000000000000007E-2</v>
      </c>
      <c r="G23" s="21">
        <v>1034</v>
      </c>
      <c r="H23" s="21"/>
      <c r="I23" s="21">
        <f t="shared" si="0"/>
        <v>67.64</v>
      </c>
      <c r="J23" s="21">
        <f t="shared" si="1"/>
        <v>966.36</v>
      </c>
      <c r="K23" s="22">
        <f t="shared" si="2"/>
        <v>15590</v>
      </c>
    </row>
    <row r="24" spans="1:11" x14ac:dyDescent="0.25">
      <c r="A24" s="30">
        <f>IF(OR(G24&lt;&gt;"",H24&lt;&gt;""),COUNT($G$12:G24)+COUNT($H$12:H24),"")</f>
        <v>13</v>
      </c>
      <c r="B24" s="31">
        <v>46167</v>
      </c>
      <c r="C24" s="32" t="s">
        <v>158</v>
      </c>
      <c r="D24" s="33" t="s">
        <v>63</v>
      </c>
      <c r="E24" s="33" t="s">
        <v>64</v>
      </c>
      <c r="F24" s="34">
        <v>0.19</v>
      </c>
      <c r="G24" s="18"/>
      <c r="H24" s="18">
        <v>380</v>
      </c>
      <c r="I24" s="18">
        <f t="shared" si="0"/>
        <v>60.67</v>
      </c>
      <c r="J24" s="18">
        <f t="shared" si="1"/>
        <v>319.33</v>
      </c>
      <c r="K24" s="19">
        <f t="shared" si="2"/>
        <v>15210</v>
      </c>
    </row>
    <row r="25" spans="1:11" x14ac:dyDescent="0.25">
      <c r="A25" s="35">
        <f>IF(OR(G25&lt;&gt;"",H25&lt;&gt;""),COUNT($G$12:G25)+COUNT($H$12:H25),"")</f>
        <v>14</v>
      </c>
      <c r="B25" s="36">
        <v>46170</v>
      </c>
      <c r="C25" s="37" t="s">
        <v>159</v>
      </c>
      <c r="D25" s="38" t="s">
        <v>84</v>
      </c>
      <c r="E25" s="38" t="s">
        <v>85</v>
      </c>
      <c r="F25" s="39">
        <v>0</v>
      </c>
      <c r="G25" s="21"/>
      <c r="H25" s="21">
        <v>1980</v>
      </c>
      <c r="I25" s="21">
        <f t="shared" si="0"/>
        <v>0</v>
      </c>
      <c r="J25" s="21">
        <f t="shared" si="1"/>
        <v>1980</v>
      </c>
      <c r="K25" s="22">
        <f t="shared" si="2"/>
        <v>13230</v>
      </c>
    </row>
    <row r="26" spans="1:11" x14ac:dyDescent="0.25">
      <c r="A26" s="30" t="str">
        <f>IF(OR(G26&lt;&gt;"",H26&lt;&gt;""),COUNT($G$12:G26)+COUNT($H$12:H26),"")</f>
        <v/>
      </c>
      <c r="B26" s="31"/>
      <c r="C26" s="32"/>
      <c r="D26" s="33"/>
      <c r="E26" s="33"/>
      <c r="F26" s="34"/>
      <c r="G26" s="18"/>
      <c r="H26" s="18"/>
      <c r="I26" s="18">
        <f t="shared" si="0"/>
        <v>0</v>
      </c>
      <c r="J26" s="18">
        <f t="shared" si="1"/>
        <v>0</v>
      </c>
      <c r="K26" s="19">
        <f t="shared" si="2"/>
        <v>13230</v>
      </c>
    </row>
    <row r="27" spans="1:11" x14ac:dyDescent="0.25">
      <c r="A27" s="35" t="str">
        <f>IF(OR(G27&lt;&gt;"",H27&lt;&gt;""),COUNT($G$12:G27)+COUNT($H$12:H27),"")</f>
        <v/>
      </c>
      <c r="B27" s="36"/>
      <c r="C27" s="37"/>
      <c r="D27" s="38"/>
      <c r="E27" s="38"/>
      <c r="F27" s="39"/>
      <c r="G27" s="21"/>
      <c r="H27" s="21"/>
      <c r="I27" s="21">
        <f t="shared" si="0"/>
        <v>0</v>
      </c>
      <c r="J27" s="21">
        <f t="shared" si="1"/>
        <v>0</v>
      </c>
      <c r="K27" s="22">
        <f t="shared" si="2"/>
        <v>13230</v>
      </c>
    </row>
    <row r="28" spans="1:11" x14ac:dyDescent="0.25">
      <c r="A28" s="30" t="str">
        <f>IF(OR(G28&lt;&gt;"",H28&lt;&gt;""),COUNT($G$12:G28)+COUNT($H$12:H28),"")</f>
        <v/>
      </c>
      <c r="B28" s="31"/>
      <c r="C28" s="32"/>
      <c r="D28" s="33"/>
      <c r="E28" s="33"/>
      <c r="F28" s="34"/>
      <c r="G28" s="18"/>
      <c r="H28" s="18"/>
      <c r="I28" s="18">
        <f t="shared" si="0"/>
        <v>0</v>
      </c>
      <c r="J28" s="18">
        <f t="shared" si="1"/>
        <v>0</v>
      </c>
      <c r="K28" s="19">
        <f t="shared" si="2"/>
        <v>13230</v>
      </c>
    </row>
    <row r="29" spans="1:11" x14ac:dyDescent="0.25">
      <c r="A29" s="35" t="str">
        <f>IF(OR(G29&lt;&gt;"",H29&lt;&gt;""),COUNT($G$12:G29)+COUNT($H$12:H29),"")</f>
        <v/>
      </c>
      <c r="B29" s="36"/>
      <c r="C29" s="37"/>
      <c r="D29" s="38"/>
      <c r="E29" s="38"/>
      <c r="F29" s="39"/>
      <c r="G29" s="21"/>
      <c r="H29" s="21"/>
      <c r="I29" s="21">
        <f t="shared" si="0"/>
        <v>0</v>
      </c>
      <c r="J29" s="21">
        <f t="shared" si="1"/>
        <v>0</v>
      </c>
      <c r="K29" s="22">
        <f t="shared" si="2"/>
        <v>13230</v>
      </c>
    </row>
    <row r="30" spans="1:11" x14ac:dyDescent="0.25">
      <c r="A30" s="30" t="str">
        <f>IF(OR(G30&lt;&gt;"",H30&lt;&gt;""),COUNT($G$12:G30)+COUNT($H$12:H30),"")</f>
        <v/>
      </c>
      <c r="B30" s="31"/>
      <c r="C30" s="32"/>
      <c r="D30" s="33"/>
      <c r="E30" s="33"/>
      <c r="F30" s="34"/>
      <c r="G30" s="18"/>
      <c r="H30" s="18"/>
      <c r="I30" s="18">
        <f t="shared" si="0"/>
        <v>0</v>
      </c>
      <c r="J30" s="18">
        <f t="shared" si="1"/>
        <v>0</v>
      </c>
      <c r="K30" s="19">
        <f t="shared" si="2"/>
        <v>13230</v>
      </c>
    </row>
    <row r="31" spans="1:11" x14ac:dyDescent="0.25">
      <c r="A31" s="35" t="str">
        <f>IF(OR(G31&lt;&gt;"",H31&lt;&gt;""),COUNT($G$12:G31)+COUNT($H$12:H31),"")</f>
        <v/>
      </c>
      <c r="B31" s="36"/>
      <c r="C31" s="37"/>
      <c r="D31" s="38"/>
      <c r="E31" s="38"/>
      <c r="F31" s="39"/>
      <c r="G31" s="21"/>
      <c r="H31" s="21"/>
      <c r="I31" s="21">
        <f t="shared" si="0"/>
        <v>0</v>
      </c>
      <c r="J31" s="21">
        <f t="shared" si="1"/>
        <v>0</v>
      </c>
      <c r="K31" s="22">
        <f t="shared" si="2"/>
        <v>13230</v>
      </c>
    </row>
    <row r="32" spans="1:11" x14ac:dyDescent="0.25">
      <c r="A32" s="4" t="s">
        <v>86</v>
      </c>
      <c r="B32" s="4"/>
      <c r="C32" s="4"/>
      <c r="D32" s="4"/>
      <c r="E32" s="4"/>
      <c r="F32" s="4"/>
      <c r="G32" s="29">
        <f>SUM(G12:G31)</f>
        <v>8861</v>
      </c>
      <c r="H32" s="29">
        <f>SUM(H12:H31)</f>
        <v>5915</v>
      </c>
      <c r="I32" s="29">
        <f>SUM(I12:I31)</f>
        <v>1139.03</v>
      </c>
      <c r="J32" s="29">
        <f>SUM(J12:J31)</f>
        <v>13636.970000000001</v>
      </c>
      <c r="K32" s="24">
        <f>K31</f>
        <v>13230</v>
      </c>
    </row>
    <row r="34" spans="1:11" x14ac:dyDescent="0.25">
      <c r="A34" s="12" t="s">
        <v>87</v>
      </c>
      <c r="B34" s="12"/>
      <c r="C34" s="12"/>
      <c r="D34" s="12"/>
      <c r="E34" s="12"/>
      <c r="G34" s="12" t="s">
        <v>88</v>
      </c>
      <c r="H34" s="12"/>
      <c r="I34" s="12"/>
      <c r="J34" s="12"/>
      <c r="K34" s="12"/>
    </row>
    <row r="35" spans="1:11" ht="28.35" customHeight="1" x14ac:dyDescent="0.25">
      <c r="A35" s="3" t="s">
        <v>89</v>
      </c>
      <c r="B35" s="3"/>
      <c r="C35" s="40" t="s">
        <v>90</v>
      </c>
      <c r="D35" s="40" t="s">
        <v>54</v>
      </c>
      <c r="E35" s="40" t="s">
        <v>53</v>
      </c>
      <c r="G35" s="11" t="s">
        <v>91</v>
      </c>
      <c r="H35" s="11"/>
      <c r="I35" s="11"/>
      <c r="J35" s="11"/>
      <c r="K35" s="29">
        <f>G32</f>
        <v>8861</v>
      </c>
    </row>
    <row r="36" spans="1:11" x14ac:dyDescent="0.25">
      <c r="A36" s="11" t="s">
        <v>92</v>
      </c>
      <c r="B36" s="11"/>
      <c r="C36" s="18">
        <f>SUMIFS($G$12:$G$31,$F$12:$F$31,0.19)</f>
        <v>4334</v>
      </c>
      <c r="D36" s="18">
        <f>C36-E36</f>
        <v>3642.0299999999997</v>
      </c>
      <c r="E36" s="18">
        <f>SUMIFS($I$12:$I$31,$F$12:$F$31,0.19,$G$12:$G$31,"&gt;0")</f>
        <v>691.97</v>
      </c>
      <c r="G36" s="9" t="s">
        <v>25</v>
      </c>
      <c r="H36" s="9"/>
      <c r="I36" s="9"/>
      <c r="J36" s="9"/>
      <c r="K36" s="29">
        <f>H32</f>
        <v>5915</v>
      </c>
    </row>
    <row r="37" spans="1:11" x14ac:dyDescent="0.25">
      <c r="A37" s="9" t="s">
        <v>93</v>
      </c>
      <c r="B37" s="9"/>
      <c r="C37" s="21">
        <f>SUMIFS($G$12:$G$31,$F$12:$F$31,0.07)</f>
        <v>4527</v>
      </c>
      <c r="D37" s="21">
        <f>C37-E37</f>
        <v>4230.84</v>
      </c>
      <c r="E37" s="21">
        <f>SUMIFS($I$12:$I$31,$F$12:$F$31,0.07,$G$12:$G$31,"&gt;0")</f>
        <v>296.15999999999997</v>
      </c>
      <c r="G37" s="11" t="s">
        <v>94</v>
      </c>
      <c r="H37" s="11"/>
      <c r="I37" s="11"/>
      <c r="J37" s="11"/>
      <c r="K37" s="29">
        <f>G32-H32</f>
        <v>2946</v>
      </c>
    </row>
    <row r="38" spans="1:11" x14ac:dyDescent="0.25">
      <c r="A38" s="11" t="s">
        <v>95</v>
      </c>
      <c r="B38" s="11"/>
      <c r="C38" s="18">
        <f>SUMIFS($G$12:$G$31,$F$12:$F$31,0)</f>
        <v>0</v>
      </c>
      <c r="D38" s="18">
        <f>C38-E38</f>
        <v>0</v>
      </c>
      <c r="E38" s="18">
        <f>SUMIFS($I$12:$I$31,$F$12:$F$31,0,$G$12:$G$31,"&gt;0")</f>
        <v>0</v>
      </c>
      <c r="G38" s="9" t="s">
        <v>96</v>
      </c>
      <c r="H38" s="9"/>
      <c r="I38" s="9"/>
      <c r="J38" s="9"/>
      <c r="K38" s="29">
        <f>E39</f>
        <v>988.13</v>
      </c>
    </row>
    <row r="39" spans="1:11" x14ac:dyDescent="0.25">
      <c r="A39" s="2" t="s">
        <v>97</v>
      </c>
      <c r="B39" s="2"/>
      <c r="C39" s="24">
        <f>SUM(C36:C38)</f>
        <v>8861</v>
      </c>
      <c r="D39" s="24">
        <f>SUM(D36:D38)</f>
        <v>7872.87</v>
      </c>
      <c r="E39" s="24">
        <f>SUM(E36:E38)</f>
        <v>988.13</v>
      </c>
      <c r="G39" s="11" t="s">
        <v>98</v>
      </c>
      <c r="H39" s="11"/>
      <c r="I39" s="11"/>
      <c r="J39" s="11"/>
      <c r="K39" s="29">
        <f>K32</f>
        <v>13230</v>
      </c>
    </row>
    <row r="41" spans="1:11" ht="42" customHeight="1" x14ac:dyDescent="0.25">
      <c r="A41" s="1" t="s">
        <v>99</v>
      </c>
      <c r="B41" s="1"/>
      <c r="C41" s="1"/>
      <c r="D41" s="1"/>
      <c r="E41" s="1"/>
      <c r="F41" s="1"/>
      <c r="G41" s="1"/>
      <c r="H41" s="1"/>
      <c r="I41" s="1"/>
      <c r="J41" s="1"/>
      <c r="K41" s="1"/>
    </row>
  </sheetData>
  <mergeCells count="35">
    <mergeCell ref="A39:B39"/>
    <mergeCell ref="G39:J39"/>
    <mergeCell ref="A41:K41"/>
    <mergeCell ref="A36:B36"/>
    <mergeCell ref="G36:J36"/>
    <mergeCell ref="A37:B37"/>
    <mergeCell ref="G37:J37"/>
    <mergeCell ref="A38:B38"/>
    <mergeCell ref="G38:J38"/>
    <mergeCell ref="A32:F32"/>
    <mergeCell ref="A34:E34"/>
    <mergeCell ref="G34:K34"/>
    <mergeCell ref="A35:B35"/>
    <mergeCell ref="G35:J35"/>
    <mergeCell ref="A7:B7"/>
    <mergeCell ref="C7:E7"/>
    <mergeCell ref="G7:I7"/>
    <mergeCell ref="J7:K7"/>
    <mergeCell ref="A8:B8"/>
    <mergeCell ref="C8:E8"/>
    <mergeCell ref="G8:I8"/>
    <mergeCell ref="J8:K8"/>
    <mergeCell ref="A5:B5"/>
    <mergeCell ref="C5:E5"/>
    <mergeCell ref="G5:I5"/>
    <mergeCell ref="J5:K5"/>
    <mergeCell ref="A6:B6"/>
    <mergeCell ref="C6:E6"/>
    <mergeCell ref="G6:I6"/>
    <mergeCell ref="J6:K6"/>
    <mergeCell ref="A1:K1"/>
    <mergeCell ref="A2:H2"/>
    <mergeCell ref="I2:K2"/>
    <mergeCell ref="A4:E4"/>
    <mergeCell ref="G4:K4"/>
  </mergeCells>
  <conditionalFormatting sqref="J8">
    <cfRule type="cellIs" dxfId="23" priority="3" operator="equal">
      <formula>0</formula>
    </cfRule>
    <cfRule type="cellIs" dxfId="22" priority="4" operator="notEqual">
      <formula>0</formula>
    </cfRule>
  </conditionalFormatting>
  <conditionalFormatting sqref="K11:K32">
    <cfRule type="cellIs" dxfId="21" priority="2" operator="lessThan">
      <formula>0</formula>
    </cfRule>
  </conditionalFormatting>
  <dataValidations count="2">
    <dataValidation type="list" allowBlank="1" sqref="F12:F31" xr:uid="{00000000-0002-0000-0500-000000000000}">
      <formula1>"0.19,0.07,0"</formula1>
      <formula2>0</formula2>
    </dataValidation>
    <dataValidation type="list" allowBlank="1" sqref="E12:E31" xr:uid="{00000000-0002-0000-0500-000001000000}">
      <formula1>"Speisenumsatz,Getränkeumsatz,Wareneinkauf,Personal,Betriebsbedarf,Reparatur/Wartung,Miete/Nebenkosten,Privatentnahme,Privateinlage,Geldtransit,Sonstiges"</formula1>
      <formula2>0</formula2>
    </dataValidation>
  </dataValidations>
  <printOptions horizontalCentered="1"/>
  <pageMargins left="0.3" right="0.3" top="0.4" bottom="0.4" header="0.511811023622047" footer="0.511811023622047"/>
  <pageSetup fitToHeight="0" orientation="landscape" horizontalDpi="300" verticalDpi="300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41"/>
  <sheetViews>
    <sheetView showGridLines="0" zoomScaleNormal="100" workbookViewId="0">
      <pane ySplit="10" topLeftCell="A11" activePane="bottomLeft" state="frozen"/>
      <selection pane="bottomLeft"/>
    </sheetView>
  </sheetViews>
  <sheetFormatPr baseColWidth="10" defaultColWidth="8.7109375" defaultRowHeight="15" x14ac:dyDescent="0.25"/>
  <cols>
    <col min="1" max="1" width="5" customWidth="1"/>
    <col min="2" max="2" width="12" customWidth="1"/>
    <col min="3" max="3" width="11" customWidth="1"/>
    <col min="4" max="4" width="30" customWidth="1"/>
    <col min="5" max="5" width="19" customWidth="1"/>
    <col min="6" max="6" width="8" customWidth="1"/>
    <col min="7" max="8" width="13" customWidth="1"/>
    <col min="9" max="10" width="12" customWidth="1"/>
    <col min="11" max="11" width="14" customWidth="1"/>
  </cols>
  <sheetData>
    <row r="1" spans="1:11" ht="31.5" customHeight="1" x14ac:dyDescent="0.25">
      <c r="A1" s="14" t="s">
        <v>30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18" customHeight="1" x14ac:dyDescent="0.25">
      <c r="A2" s="13" t="s">
        <v>31</v>
      </c>
      <c r="B2" s="13"/>
      <c r="C2" s="13"/>
      <c r="D2" s="13"/>
      <c r="E2" s="13"/>
      <c r="F2" s="13"/>
      <c r="G2" s="13"/>
      <c r="H2" s="13"/>
      <c r="I2" s="8" t="s">
        <v>160</v>
      </c>
      <c r="J2" s="8"/>
      <c r="K2" s="8"/>
    </row>
    <row r="4" spans="1:11" x14ac:dyDescent="0.25">
      <c r="A4" s="12" t="s">
        <v>33</v>
      </c>
      <c r="B4" s="12"/>
      <c r="C4" s="12"/>
      <c r="D4" s="12"/>
      <c r="E4" s="12"/>
      <c r="G4" s="12" t="s">
        <v>34</v>
      </c>
      <c r="H4" s="12"/>
      <c r="I4" s="12"/>
      <c r="J4" s="12"/>
      <c r="K4" s="12"/>
    </row>
    <row r="5" spans="1:11" x14ac:dyDescent="0.25">
      <c r="A5" s="9" t="s">
        <v>35</v>
      </c>
      <c r="B5" s="9"/>
      <c r="C5" s="7" t="s">
        <v>36</v>
      </c>
      <c r="D5" s="7"/>
      <c r="E5" s="7"/>
      <c r="G5" s="9" t="s">
        <v>37</v>
      </c>
      <c r="H5" s="9"/>
      <c r="I5" s="9"/>
      <c r="J5" s="41">
        <f>Mai!$J$6</f>
        <v>13230</v>
      </c>
      <c r="K5" s="41"/>
    </row>
    <row r="6" spans="1:11" x14ac:dyDescent="0.25">
      <c r="A6" s="9" t="s">
        <v>38</v>
      </c>
      <c r="B6" s="9"/>
      <c r="C6" s="7" t="s">
        <v>39</v>
      </c>
      <c r="D6" s="7"/>
      <c r="E6" s="7"/>
      <c r="G6" s="9" t="s">
        <v>40</v>
      </c>
      <c r="H6" s="9"/>
      <c r="I6" s="9"/>
      <c r="J6" s="5">
        <f>K32</f>
        <v>16710</v>
      </c>
      <c r="K6" s="5"/>
    </row>
    <row r="7" spans="1:11" x14ac:dyDescent="0.25">
      <c r="A7" s="9" t="s">
        <v>41</v>
      </c>
      <c r="B7" s="9"/>
      <c r="C7" s="11" t="s">
        <v>160</v>
      </c>
      <c r="D7" s="11"/>
      <c r="E7" s="11"/>
      <c r="G7" s="9" t="s">
        <v>42</v>
      </c>
      <c r="H7" s="9"/>
      <c r="I7" s="9"/>
      <c r="J7" s="6">
        <f>ROUND(J6,2)</f>
        <v>16710</v>
      </c>
      <c r="K7" s="6"/>
    </row>
    <row r="8" spans="1:11" x14ac:dyDescent="0.25">
      <c r="A8" s="9" t="s">
        <v>43</v>
      </c>
      <c r="B8" s="9"/>
      <c r="C8" s="11">
        <v>6</v>
      </c>
      <c r="D8" s="11"/>
      <c r="E8" s="11"/>
      <c r="G8" s="9" t="s">
        <v>44</v>
      </c>
      <c r="H8" s="9"/>
      <c r="I8" s="9"/>
      <c r="J8" s="5">
        <f>J7-J6</f>
        <v>0</v>
      </c>
      <c r="K8" s="5"/>
    </row>
    <row r="10" spans="1:11" ht="27.75" customHeight="1" x14ac:dyDescent="0.25">
      <c r="A10" s="16" t="s">
        <v>45</v>
      </c>
      <c r="B10" s="16" t="s">
        <v>46</v>
      </c>
      <c r="C10" s="16" t="s">
        <v>47</v>
      </c>
      <c r="D10" s="15" t="s">
        <v>48</v>
      </c>
      <c r="E10" s="15" t="s">
        <v>49</v>
      </c>
      <c r="F10" s="16" t="s">
        <v>50</v>
      </c>
      <c r="G10" s="16" t="s">
        <v>51</v>
      </c>
      <c r="H10" s="16" t="s">
        <v>52</v>
      </c>
      <c r="I10" s="16" t="s">
        <v>53</v>
      </c>
      <c r="J10" s="16" t="s">
        <v>54</v>
      </c>
      <c r="K10" s="16" t="s">
        <v>55</v>
      </c>
    </row>
    <row r="11" spans="1:11" x14ac:dyDescent="0.25">
      <c r="A11" s="25"/>
      <c r="B11" s="26">
        <v>46174</v>
      </c>
      <c r="C11" s="25"/>
      <c r="D11" s="27" t="s">
        <v>37</v>
      </c>
      <c r="E11" s="25"/>
      <c r="F11" s="25"/>
      <c r="G11" s="28"/>
      <c r="H11" s="28"/>
      <c r="I11" s="28"/>
      <c r="J11" s="28"/>
      <c r="K11" s="29">
        <f>$J$5</f>
        <v>13230</v>
      </c>
    </row>
    <row r="12" spans="1:11" x14ac:dyDescent="0.25">
      <c r="A12" s="30">
        <f>IF(OR(G12&lt;&gt;"",H12&lt;&gt;""),COUNT($G$12:G12)+COUNT($H$12:H12),"")</f>
        <v>1</v>
      </c>
      <c r="B12" s="31">
        <v>46176</v>
      </c>
      <c r="C12" s="32" t="s">
        <v>161</v>
      </c>
      <c r="D12" s="33" t="s">
        <v>57</v>
      </c>
      <c r="E12" s="33" t="s">
        <v>58</v>
      </c>
      <c r="F12" s="34">
        <v>0.19</v>
      </c>
      <c r="G12" s="18">
        <v>1416</v>
      </c>
      <c r="H12" s="18"/>
      <c r="I12" s="18">
        <f t="shared" ref="I12:I31" si="0">IFERROR(ROUND((N(G12)+N(H12))*F12/(1+F12),2),0)</f>
        <v>226.08</v>
      </c>
      <c r="J12" s="18">
        <f t="shared" ref="J12:J31" si="1">IFERROR((N(G12)+N(H12))-I12,0)</f>
        <v>1189.92</v>
      </c>
      <c r="K12" s="19">
        <f t="shared" ref="K12:K31" si="2">K11+N(G12)-N(H12)</f>
        <v>14646</v>
      </c>
    </row>
    <row r="13" spans="1:11" x14ac:dyDescent="0.25">
      <c r="A13" s="35">
        <f>IF(OR(G13&lt;&gt;"",H13&lt;&gt;""),COUNT($G$12:G13)+COUNT($H$12:H13),"")</f>
        <v>2</v>
      </c>
      <c r="B13" s="36">
        <v>46176</v>
      </c>
      <c r="C13" s="37" t="s">
        <v>162</v>
      </c>
      <c r="D13" s="38" t="s">
        <v>60</v>
      </c>
      <c r="E13" s="38" t="s">
        <v>61</v>
      </c>
      <c r="F13" s="39">
        <v>7.0000000000000007E-2</v>
      </c>
      <c r="G13" s="21">
        <v>1068</v>
      </c>
      <c r="H13" s="21"/>
      <c r="I13" s="21">
        <f t="shared" si="0"/>
        <v>69.87</v>
      </c>
      <c r="J13" s="21">
        <f t="shared" si="1"/>
        <v>998.13</v>
      </c>
      <c r="K13" s="22">
        <f t="shared" si="2"/>
        <v>15714</v>
      </c>
    </row>
    <row r="14" spans="1:11" x14ac:dyDescent="0.25">
      <c r="A14" s="30">
        <f>IF(OR(G14&lt;&gt;"",H14&lt;&gt;""),COUNT($G$12:G14)+COUNT($H$12:H14),"")</f>
        <v>3</v>
      </c>
      <c r="B14" s="31">
        <v>46178</v>
      </c>
      <c r="C14" s="32" t="s">
        <v>163</v>
      </c>
      <c r="D14" s="33" t="s">
        <v>63</v>
      </c>
      <c r="E14" s="33" t="s">
        <v>64</v>
      </c>
      <c r="F14" s="34">
        <v>0.19</v>
      </c>
      <c r="G14" s="18"/>
      <c r="H14" s="18">
        <v>432</v>
      </c>
      <c r="I14" s="18">
        <f t="shared" si="0"/>
        <v>68.97</v>
      </c>
      <c r="J14" s="18">
        <f t="shared" si="1"/>
        <v>363.03</v>
      </c>
      <c r="K14" s="19">
        <f t="shared" si="2"/>
        <v>15282</v>
      </c>
    </row>
    <row r="15" spans="1:11" x14ac:dyDescent="0.25">
      <c r="A15" s="35">
        <f>IF(OR(G15&lt;&gt;"",H15&lt;&gt;""),COUNT($G$12:G15)+COUNT($H$12:H15),"")</f>
        <v>4</v>
      </c>
      <c r="B15" s="36">
        <v>46179</v>
      </c>
      <c r="C15" s="37" t="s">
        <v>164</v>
      </c>
      <c r="D15" s="38" t="s">
        <v>66</v>
      </c>
      <c r="E15" s="38" t="s">
        <v>64</v>
      </c>
      <c r="F15" s="39">
        <v>7.0000000000000007E-2</v>
      </c>
      <c r="G15" s="21"/>
      <c r="H15" s="21">
        <v>258</v>
      </c>
      <c r="I15" s="21">
        <f t="shared" si="0"/>
        <v>16.88</v>
      </c>
      <c r="J15" s="21">
        <f t="shared" si="1"/>
        <v>241.12</v>
      </c>
      <c r="K15" s="22">
        <f t="shared" si="2"/>
        <v>15024</v>
      </c>
    </row>
    <row r="16" spans="1:11" x14ac:dyDescent="0.25">
      <c r="A16" s="30">
        <f>IF(OR(G16&lt;&gt;"",H16&lt;&gt;""),COUNT($G$12:G16)+COUNT($H$12:H16),"")</f>
        <v>5</v>
      </c>
      <c r="B16" s="31">
        <v>46183</v>
      </c>
      <c r="C16" s="32" t="s">
        <v>165</v>
      </c>
      <c r="D16" s="33" t="s">
        <v>57</v>
      </c>
      <c r="E16" s="33" t="s">
        <v>58</v>
      </c>
      <c r="F16" s="34">
        <v>0.19</v>
      </c>
      <c r="G16" s="18">
        <v>1608</v>
      </c>
      <c r="H16" s="18"/>
      <c r="I16" s="18">
        <f t="shared" si="0"/>
        <v>256.74</v>
      </c>
      <c r="J16" s="18">
        <f t="shared" si="1"/>
        <v>1351.26</v>
      </c>
      <c r="K16" s="19">
        <f t="shared" si="2"/>
        <v>16632</v>
      </c>
    </row>
    <row r="17" spans="1:11" x14ac:dyDescent="0.25">
      <c r="A17" s="35">
        <f>IF(OR(G17&lt;&gt;"",H17&lt;&gt;""),COUNT($G$12:G17)+COUNT($H$12:H17),"")</f>
        <v>6</v>
      </c>
      <c r="B17" s="36">
        <v>46183</v>
      </c>
      <c r="C17" s="37" t="s">
        <v>166</v>
      </c>
      <c r="D17" s="38" t="s">
        <v>60</v>
      </c>
      <c r="E17" s="38" t="s">
        <v>61</v>
      </c>
      <c r="F17" s="39">
        <v>7.0000000000000007E-2</v>
      </c>
      <c r="G17" s="21">
        <v>1086</v>
      </c>
      <c r="H17" s="21"/>
      <c r="I17" s="21">
        <f t="shared" si="0"/>
        <v>71.05</v>
      </c>
      <c r="J17" s="21">
        <f t="shared" si="1"/>
        <v>1014.95</v>
      </c>
      <c r="K17" s="22">
        <f t="shared" si="2"/>
        <v>17718</v>
      </c>
    </row>
    <row r="18" spans="1:11" x14ac:dyDescent="0.25">
      <c r="A18" s="30">
        <f>IF(OR(G18&lt;&gt;"",H18&lt;&gt;""),COUNT($G$12:G18)+COUNT($H$12:H18),"")</f>
        <v>7</v>
      </c>
      <c r="B18" s="31">
        <v>46185</v>
      </c>
      <c r="C18" s="32" t="s">
        <v>167</v>
      </c>
      <c r="D18" s="33" t="s">
        <v>70</v>
      </c>
      <c r="E18" s="33" t="s">
        <v>71</v>
      </c>
      <c r="F18" s="34">
        <v>0.19</v>
      </c>
      <c r="G18" s="18"/>
      <c r="H18" s="18">
        <v>72</v>
      </c>
      <c r="I18" s="18">
        <f t="shared" si="0"/>
        <v>11.5</v>
      </c>
      <c r="J18" s="18">
        <f t="shared" si="1"/>
        <v>60.5</v>
      </c>
      <c r="K18" s="19">
        <f t="shared" si="2"/>
        <v>17646</v>
      </c>
    </row>
    <row r="19" spans="1:11" x14ac:dyDescent="0.25">
      <c r="A19" s="35">
        <f>IF(OR(G19&lt;&gt;"",H19&lt;&gt;""),COUNT($G$12:G19)+COUNT($H$12:H19),"")</f>
        <v>8</v>
      </c>
      <c r="B19" s="36">
        <v>46187</v>
      </c>
      <c r="C19" s="37" t="s">
        <v>168</v>
      </c>
      <c r="D19" s="38" t="s">
        <v>73</v>
      </c>
      <c r="E19" s="38" t="s">
        <v>74</v>
      </c>
      <c r="F19" s="39">
        <v>0</v>
      </c>
      <c r="G19" s="21"/>
      <c r="H19" s="21">
        <v>1650</v>
      </c>
      <c r="I19" s="21">
        <f t="shared" si="0"/>
        <v>0</v>
      </c>
      <c r="J19" s="21">
        <f t="shared" si="1"/>
        <v>1650</v>
      </c>
      <c r="K19" s="22">
        <f t="shared" si="2"/>
        <v>15996</v>
      </c>
    </row>
    <row r="20" spans="1:11" x14ac:dyDescent="0.25">
      <c r="A20" s="30">
        <f>IF(OR(G20&lt;&gt;"",H20&lt;&gt;""),COUNT($G$12:G20)+COUNT($H$12:H20),"")</f>
        <v>9</v>
      </c>
      <c r="B20" s="31">
        <v>46190</v>
      </c>
      <c r="C20" s="32" t="s">
        <v>169</v>
      </c>
      <c r="D20" s="33" t="s">
        <v>76</v>
      </c>
      <c r="E20" s="33" t="s">
        <v>61</v>
      </c>
      <c r="F20" s="34">
        <v>7.0000000000000007E-2</v>
      </c>
      <c r="G20" s="18">
        <v>1656</v>
      </c>
      <c r="H20" s="18"/>
      <c r="I20" s="18">
        <f t="shared" si="0"/>
        <v>108.34</v>
      </c>
      <c r="J20" s="18">
        <f t="shared" si="1"/>
        <v>1547.66</v>
      </c>
      <c r="K20" s="19">
        <f t="shared" si="2"/>
        <v>17652</v>
      </c>
    </row>
    <row r="21" spans="1:11" x14ac:dyDescent="0.25">
      <c r="A21" s="35">
        <f>IF(OR(G21&lt;&gt;"",H21&lt;&gt;""),COUNT($G$12:G21)+COUNT($H$12:H21),"")</f>
        <v>10</v>
      </c>
      <c r="B21" s="36">
        <v>46191</v>
      </c>
      <c r="C21" s="37" t="s">
        <v>170</v>
      </c>
      <c r="D21" s="38" t="s">
        <v>78</v>
      </c>
      <c r="E21" s="38" t="s">
        <v>79</v>
      </c>
      <c r="F21" s="39">
        <v>0</v>
      </c>
      <c r="G21" s="21"/>
      <c r="H21" s="21">
        <v>1200</v>
      </c>
      <c r="I21" s="21">
        <f t="shared" si="0"/>
        <v>0</v>
      </c>
      <c r="J21" s="21">
        <f t="shared" si="1"/>
        <v>1200</v>
      </c>
      <c r="K21" s="22">
        <f t="shared" si="2"/>
        <v>16452</v>
      </c>
    </row>
    <row r="22" spans="1:11" x14ac:dyDescent="0.25">
      <c r="A22" s="30">
        <f>IF(OR(G22&lt;&gt;"",H22&lt;&gt;""),COUNT($G$12:G22)+COUNT($H$12:H22),"")</f>
        <v>11</v>
      </c>
      <c r="B22" s="31">
        <v>46195</v>
      </c>
      <c r="C22" s="32" t="s">
        <v>171</v>
      </c>
      <c r="D22" s="33" t="s">
        <v>57</v>
      </c>
      <c r="E22" s="33" t="s">
        <v>58</v>
      </c>
      <c r="F22" s="34">
        <v>0.19</v>
      </c>
      <c r="G22" s="18">
        <v>1704</v>
      </c>
      <c r="H22" s="18"/>
      <c r="I22" s="18">
        <f t="shared" si="0"/>
        <v>272.07</v>
      </c>
      <c r="J22" s="18">
        <f t="shared" si="1"/>
        <v>1431.93</v>
      </c>
      <c r="K22" s="19">
        <f t="shared" si="2"/>
        <v>18156</v>
      </c>
    </row>
    <row r="23" spans="1:11" x14ac:dyDescent="0.25">
      <c r="A23" s="35">
        <f>IF(OR(G23&lt;&gt;"",H23&lt;&gt;""),COUNT($G$12:G23)+COUNT($H$12:H23),"")</f>
        <v>12</v>
      </c>
      <c r="B23" s="36">
        <v>46195</v>
      </c>
      <c r="C23" s="37" t="s">
        <v>172</v>
      </c>
      <c r="D23" s="38" t="s">
        <v>60</v>
      </c>
      <c r="E23" s="38" t="s">
        <v>61</v>
      </c>
      <c r="F23" s="39">
        <v>7.0000000000000007E-2</v>
      </c>
      <c r="G23" s="21">
        <v>1128</v>
      </c>
      <c r="H23" s="21"/>
      <c r="I23" s="21">
        <f t="shared" si="0"/>
        <v>73.790000000000006</v>
      </c>
      <c r="J23" s="21">
        <f t="shared" si="1"/>
        <v>1054.21</v>
      </c>
      <c r="K23" s="22">
        <f t="shared" si="2"/>
        <v>19284</v>
      </c>
    </row>
    <row r="24" spans="1:11" x14ac:dyDescent="0.25">
      <c r="A24" s="30">
        <f>IF(OR(G24&lt;&gt;"",H24&lt;&gt;""),COUNT($G$12:G24)+COUNT($H$12:H24),"")</f>
        <v>13</v>
      </c>
      <c r="B24" s="31">
        <v>46198</v>
      </c>
      <c r="C24" s="32" t="s">
        <v>173</v>
      </c>
      <c r="D24" s="33" t="s">
        <v>63</v>
      </c>
      <c r="E24" s="33" t="s">
        <v>64</v>
      </c>
      <c r="F24" s="34">
        <v>0.19</v>
      </c>
      <c r="G24" s="18"/>
      <c r="H24" s="18">
        <v>414</v>
      </c>
      <c r="I24" s="18">
        <f t="shared" si="0"/>
        <v>66.099999999999994</v>
      </c>
      <c r="J24" s="18">
        <f t="shared" si="1"/>
        <v>347.9</v>
      </c>
      <c r="K24" s="19">
        <f t="shared" si="2"/>
        <v>18870</v>
      </c>
    </row>
    <row r="25" spans="1:11" x14ac:dyDescent="0.25">
      <c r="A25" s="35">
        <f>IF(OR(G25&lt;&gt;"",H25&lt;&gt;""),COUNT($G$12:G25)+COUNT($H$12:H25),"")</f>
        <v>14</v>
      </c>
      <c r="B25" s="36">
        <v>46201</v>
      </c>
      <c r="C25" s="37" t="s">
        <v>174</v>
      </c>
      <c r="D25" s="38" t="s">
        <v>84</v>
      </c>
      <c r="E25" s="38" t="s">
        <v>85</v>
      </c>
      <c r="F25" s="39">
        <v>0</v>
      </c>
      <c r="G25" s="21"/>
      <c r="H25" s="21">
        <v>2160</v>
      </c>
      <c r="I25" s="21">
        <f t="shared" si="0"/>
        <v>0</v>
      </c>
      <c r="J25" s="21">
        <f t="shared" si="1"/>
        <v>2160</v>
      </c>
      <c r="K25" s="22">
        <f t="shared" si="2"/>
        <v>16710</v>
      </c>
    </row>
    <row r="26" spans="1:11" x14ac:dyDescent="0.25">
      <c r="A26" s="30" t="str">
        <f>IF(OR(G26&lt;&gt;"",H26&lt;&gt;""),COUNT($G$12:G26)+COUNT($H$12:H26),"")</f>
        <v/>
      </c>
      <c r="B26" s="31"/>
      <c r="C26" s="32"/>
      <c r="D26" s="33"/>
      <c r="E26" s="33"/>
      <c r="F26" s="34"/>
      <c r="G26" s="18"/>
      <c r="H26" s="18"/>
      <c r="I26" s="18">
        <f t="shared" si="0"/>
        <v>0</v>
      </c>
      <c r="J26" s="18">
        <f t="shared" si="1"/>
        <v>0</v>
      </c>
      <c r="K26" s="19">
        <f t="shared" si="2"/>
        <v>16710</v>
      </c>
    </row>
    <row r="27" spans="1:11" x14ac:dyDescent="0.25">
      <c r="A27" s="35" t="str">
        <f>IF(OR(G27&lt;&gt;"",H27&lt;&gt;""),COUNT($G$12:G27)+COUNT($H$12:H27),"")</f>
        <v/>
      </c>
      <c r="B27" s="36"/>
      <c r="C27" s="37"/>
      <c r="D27" s="38"/>
      <c r="E27" s="38"/>
      <c r="F27" s="39"/>
      <c r="G27" s="21"/>
      <c r="H27" s="21"/>
      <c r="I27" s="21">
        <f t="shared" si="0"/>
        <v>0</v>
      </c>
      <c r="J27" s="21">
        <f t="shared" si="1"/>
        <v>0</v>
      </c>
      <c r="K27" s="22">
        <f t="shared" si="2"/>
        <v>16710</v>
      </c>
    </row>
    <row r="28" spans="1:11" x14ac:dyDescent="0.25">
      <c r="A28" s="30" t="str">
        <f>IF(OR(G28&lt;&gt;"",H28&lt;&gt;""),COUNT($G$12:G28)+COUNT($H$12:H28),"")</f>
        <v/>
      </c>
      <c r="B28" s="31"/>
      <c r="C28" s="32"/>
      <c r="D28" s="33"/>
      <c r="E28" s="33"/>
      <c r="F28" s="34"/>
      <c r="G28" s="18"/>
      <c r="H28" s="18"/>
      <c r="I28" s="18">
        <f t="shared" si="0"/>
        <v>0</v>
      </c>
      <c r="J28" s="18">
        <f t="shared" si="1"/>
        <v>0</v>
      </c>
      <c r="K28" s="19">
        <f t="shared" si="2"/>
        <v>16710</v>
      </c>
    </row>
    <row r="29" spans="1:11" x14ac:dyDescent="0.25">
      <c r="A29" s="35" t="str">
        <f>IF(OR(G29&lt;&gt;"",H29&lt;&gt;""),COUNT($G$12:G29)+COUNT($H$12:H29),"")</f>
        <v/>
      </c>
      <c r="B29" s="36"/>
      <c r="C29" s="37"/>
      <c r="D29" s="38"/>
      <c r="E29" s="38"/>
      <c r="F29" s="39"/>
      <c r="G29" s="21"/>
      <c r="H29" s="21"/>
      <c r="I29" s="21">
        <f t="shared" si="0"/>
        <v>0</v>
      </c>
      <c r="J29" s="21">
        <f t="shared" si="1"/>
        <v>0</v>
      </c>
      <c r="K29" s="22">
        <f t="shared" si="2"/>
        <v>16710</v>
      </c>
    </row>
    <row r="30" spans="1:11" x14ac:dyDescent="0.25">
      <c r="A30" s="30" t="str">
        <f>IF(OR(G30&lt;&gt;"",H30&lt;&gt;""),COUNT($G$12:G30)+COUNT($H$12:H30),"")</f>
        <v/>
      </c>
      <c r="B30" s="31"/>
      <c r="C30" s="32"/>
      <c r="D30" s="33"/>
      <c r="E30" s="33"/>
      <c r="F30" s="34"/>
      <c r="G30" s="18"/>
      <c r="H30" s="18"/>
      <c r="I30" s="18">
        <f t="shared" si="0"/>
        <v>0</v>
      </c>
      <c r="J30" s="18">
        <f t="shared" si="1"/>
        <v>0</v>
      </c>
      <c r="K30" s="19">
        <f t="shared" si="2"/>
        <v>16710</v>
      </c>
    </row>
    <row r="31" spans="1:11" x14ac:dyDescent="0.25">
      <c r="A31" s="35" t="str">
        <f>IF(OR(G31&lt;&gt;"",H31&lt;&gt;""),COUNT($G$12:G31)+COUNT($H$12:H31),"")</f>
        <v/>
      </c>
      <c r="B31" s="36"/>
      <c r="C31" s="37"/>
      <c r="D31" s="38"/>
      <c r="E31" s="38"/>
      <c r="F31" s="39"/>
      <c r="G31" s="21"/>
      <c r="H31" s="21"/>
      <c r="I31" s="21">
        <f t="shared" si="0"/>
        <v>0</v>
      </c>
      <c r="J31" s="21">
        <f t="shared" si="1"/>
        <v>0</v>
      </c>
      <c r="K31" s="22">
        <f t="shared" si="2"/>
        <v>16710</v>
      </c>
    </row>
    <row r="32" spans="1:11" x14ac:dyDescent="0.25">
      <c r="A32" s="4" t="s">
        <v>86</v>
      </c>
      <c r="B32" s="4"/>
      <c r="C32" s="4"/>
      <c r="D32" s="4"/>
      <c r="E32" s="4"/>
      <c r="F32" s="4"/>
      <c r="G32" s="29">
        <f>SUM(G12:G31)</f>
        <v>9666</v>
      </c>
      <c r="H32" s="29">
        <f>SUM(H12:H31)</f>
        <v>6186</v>
      </c>
      <c r="I32" s="29">
        <f>SUM(I12:I31)</f>
        <v>1241.3899999999999</v>
      </c>
      <c r="J32" s="29">
        <f>SUM(J12:J31)</f>
        <v>14610.609999999999</v>
      </c>
      <c r="K32" s="24">
        <f>K31</f>
        <v>16710</v>
      </c>
    </row>
    <row r="34" spans="1:11" x14ac:dyDescent="0.25">
      <c r="A34" s="12" t="s">
        <v>87</v>
      </c>
      <c r="B34" s="12"/>
      <c r="C34" s="12"/>
      <c r="D34" s="12"/>
      <c r="E34" s="12"/>
      <c r="G34" s="12" t="s">
        <v>88</v>
      </c>
      <c r="H34" s="12"/>
      <c r="I34" s="12"/>
      <c r="J34" s="12"/>
      <c r="K34" s="12"/>
    </row>
    <row r="35" spans="1:11" ht="28.35" customHeight="1" x14ac:dyDescent="0.25">
      <c r="A35" s="3" t="s">
        <v>89</v>
      </c>
      <c r="B35" s="3"/>
      <c r="C35" s="40" t="s">
        <v>90</v>
      </c>
      <c r="D35" s="40" t="s">
        <v>54</v>
      </c>
      <c r="E35" s="40" t="s">
        <v>53</v>
      </c>
      <c r="G35" s="11" t="s">
        <v>91</v>
      </c>
      <c r="H35" s="11"/>
      <c r="I35" s="11"/>
      <c r="J35" s="11"/>
      <c r="K35" s="29">
        <f>G32</f>
        <v>9666</v>
      </c>
    </row>
    <row r="36" spans="1:11" x14ac:dyDescent="0.25">
      <c r="A36" s="11" t="s">
        <v>92</v>
      </c>
      <c r="B36" s="11"/>
      <c r="C36" s="18">
        <f>SUMIFS($G$12:$G$31,$F$12:$F$31,0.19)</f>
        <v>4728</v>
      </c>
      <c r="D36" s="18">
        <f>C36-E36</f>
        <v>3973.1099999999997</v>
      </c>
      <c r="E36" s="18">
        <f>SUMIFS($I$12:$I$31,$F$12:$F$31,0.19,$G$12:$G$31,"&gt;0")</f>
        <v>754.8900000000001</v>
      </c>
      <c r="G36" s="9" t="s">
        <v>25</v>
      </c>
      <c r="H36" s="9"/>
      <c r="I36" s="9"/>
      <c r="J36" s="9"/>
      <c r="K36" s="29">
        <f>H32</f>
        <v>6186</v>
      </c>
    </row>
    <row r="37" spans="1:11" x14ac:dyDescent="0.25">
      <c r="A37" s="9" t="s">
        <v>93</v>
      </c>
      <c r="B37" s="9"/>
      <c r="C37" s="21">
        <f>SUMIFS($G$12:$G$31,$F$12:$F$31,0.07)</f>
        <v>4938</v>
      </c>
      <c r="D37" s="21">
        <f>C37-E37</f>
        <v>4614.95</v>
      </c>
      <c r="E37" s="21">
        <f>SUMIFS($I$12:$I$31,$F$12:$F$31,0.07,$G$12:$G$31,"&gt;0")</f>
        <v>323.05</v>
      </c>
      <c r="G37" s="11" t="s">
        <v>94</v>
      </c>
      <c r="H37" s="11"/>
      <c r="I37" s="11"/>
      <c r="J37" s="11"/>
      <c r="K37" s="29">
        <f>G32-H32</f>
        <v>3480</v>
      </c>
    </row>
    <row r="38" spans="1:11" x14ac:dyDescent="0.25">
      <c r="A38" s="11" t="s">
        <v>95</v>
      </c>
      <c r="B38" s="11"/>
      <c r="C38" s="18">
        <f>SUMIFS($G$12:$G$31,$F$12:$F$31,0)</f>
        <v>0</v>
      </c>
      <c r="D38" s="18">
        <f>C38-E38</f>
        <v>0</v>
      </c>
      <c r="E38" s="18">
        <f>SUMIFS($I$12:$I$31,$F$12:$F$31,0,$G$12:$G$31,"&gt;0")</f>
        <v>0</v>
      </c>
      <c r="G38" s="9" t="s">
        <v>96</v>
      </c>
      <c r="H38" s="9"/>
      <c r="I38" s="9"/>
      <c r="J38" s="9"/>
      <c r="K38" s="29">
        <f>E39</f>
        <v>1077.94</v>
      </c>
    </row>
    <row r="39" spans="1:11" x14ac:dyDescent="0.25">
      <c r="A39" s="2" t="s">
        <v>97</v>
      </c>
      <c r="B39" s="2"/>
      <c r="C39" s="24">
        <f>SUM(C36:C38)</f>
        <v>9666</v>
      </c>
      <c r="D39" s="24">
        <f>SUM(D36:D38)</f>
        <v>8588.06</v>
      </c>
      <c r="E39" s="24">
        <f>SUM(E36:E38)</f>
        <v>1077.94</v>
      </c>
      <c r="G39" s="11" t="s">
        <v>98</v>
      </c>
      <c r="H39" s="11"/>
      <c r="I39" s="11"/>
      <c r="J39" s="11"/>
      <c r="K39" s="29">
        <f>K32</f>
        <v>16710</v>
      </c>
    </row>
    <row r="41" spans="1:11" ht="42" customHeight="1" x14ac:dyDescent="0.25">
      <c r="A41" s="1" t="s">
        <v>99</v>
      </c>
      <c r="B41" s="1"/>
      <c r="C41" s="1"/>
      <c r="D41" s="1"/>
      <c r="E41" s="1"/>
      <c r="F41" s="1"/>
      <c r="G41" s="1"/>
      <c r="H41" s="1"/>
      <c r="I41" s="1"/>
      <c r="J41" s="1"/>
      <c r="K41" s="1"/>
    </row>
  </sheetData>
  <mergeCells count="35">
    <mergeCell ref="A39:B39"/>
    <mergeCell ref="G39:J39"/>
    <mergeCell ref="A41:K41"/>
    <mergeCell ref="A36:B36"/>
    <mergeCell ref="G36:J36"/>
    <mergeCell ref="A37:B37"/>
    <mergeCell ref="G37:J37"/>
    <mergeCell ref="A38:B38"/>
    <mergeCell ref="G38:J38"/>
    <mergeCell ref="A32:F32"/>
    <mergeCell ref="A34:E34"/>
    <mergeCell ref="G34:K34"/>
    <mergeCell ref="A35:B35"/>
    <mergeCell ref="G35:J35"/>
    <mergeCell ref="A7:B7"/>
    <mergeCell ref="C7:E7"/>
    <mergeCell ref="G7:I7"/>
    <mergeCell ref="J7:K7"/>
    <mergeCell ref="A8:B8"/>
    <mergeCell ref="C8:E8"/>
    <mergeCell ref="G8:I8"/>
    <mergeCell ref="J8:K8"/>
    <mergeCell ref="A5:B5"/>
    <mergeCell ref="C5:E5"/>
    <mergeCell ref="G5:I5"/>
    <mergeCell ref="J5:K5"/>
    <mergeCell ref="A6:B6"/>
    <mergeCell ref="C6:E6"/>
    <mergeCell ref="G6:I6"/>
    <mergeCell ref="J6:K6"/>
    <mergeCell ref="A1:K1"/>
    <mergeCell ref="A2:H2"/>
    <mergeCell ref="I2:K2"/>
    <mergeCell ref="A4:E4"/>
    <mergeCell ref="G4:K4"/>
  </mergeCells>
  <conditionalFormatting sqref="J8">
    <cfRule type="cellIs" dxfId="20" priority="3" operator="equal">
      <formula>0</formula>
    </cfRule>
    <cfRule type="cellIs" dxfId="19" priority="4" operator="notEqual">
      <formula>0</formula>
    </cfRule>
  </conditionalFormatting>
  <conditionalFormatting sqref="K11:K32">
    <cfRule type="cellIs" dxfId="18" priority="2" operator="lessThan">
      <formula>0</formula>
    </cfRule>
  </conditionalFormatting>
  <dataValidations count="2">
    <dataValidation type="list" allowBlank="1" sqref="F12:F31" xr:uid="{00000000-0002-0000-0600-000000000000}">
      <formula1>"0.19,0.07,0"</formula1>
      <formula2>0</formula2>
    </dataValidation>
    <dataValidation type="list" allowBlank="1" sqref="E12:E31" xr:uid="{00000000-0002-0000-0600-000001000000}">
      <formula1>"Speisenumsatz,Getränkeumsatz,Wareneinkauf,Personal,Betriebsbedarf,Reparatur/Wartung,Miete/Nebenkosten,Privatentnahme,Privateinlage,Geldtransit,Sonstiges"</formula1>
      <formula2>0</formula2>
    </dataValidation>
  </dataValidations>
  <printOptions horizontalCentered="1"/>
  <pageMargins left="0.3" right="0.3" top="0.4" bottom="0.4" header="0.511811023622047" footer="0.511811023622047"/>
  <pageSetup fitToHeight="0" orientation="landscape" horizontalDpi="300" verticalDpi="300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41"/>
  <sheetViews>
    <sheetView showGridLines="0" zoomScaleNormal="100" workbookViewId="0">
      <pane ySplit="10" topLeftCell="A11" activePane="bottomLeft" state="frozen"/>
      <selection pane="bottomLeft"/>
    </sheetView>
  </sheetViews>
  <sheetFormatPr baseColWidth="10" defaultColWidth="8.7109375" defaultRowHeight="15" x14ac:dyDescent="0.25"/>
  <cols>
    <col min="1" max="1" width="5" customWidth="1"/>
    <col min="2" max="2" width="12" customWidth="1"/>
    <col min="3" max="3" width="11" customWidth="1"/>
    <col min="4" max="4" width="30" customWidth="1"/>
    <col min="5" max="5" width="19" customWidth="1"/>
    <col min="6" max="6" width="8" customWidth="1"/>
    <col min="7" max="8" width="13" customWidth="1"/>
    <col min="9" max="10" width="12" customWidth="1"/>
    <col min="11" max="11" width="14" customWidth="1"/>
  </cols>
  <sheetData>
    <row r="1" spans="1:11" ht="31.5" customHeight="1" x14ac:dyDescent="0.25">
      <c r="A1" s="14" t="s">
        <v>30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18" customHeight="1" x14ac:dyDescent="0.25">
      <c r="A2" s="13" t="s">
        <v>31</v>
      </c>
      <c r="B2" s="13"/>
      <c r="C2" s="13"/>
      <c r="D2" s="13"/>
      <c r="E2" s="13"/>
      <c r="F2" s="13"/>
      <c r="G2" s="13"/>
      <c r="H2" s="13"/>
      <c r="I2" s="8" t="s">
        <v>175</v>
      </c>
      <c r="J2" s="8"/>
      <c r="K2" s="8"/>
    </row>
    <row r="4" spans="1:11" x14ac:dyDescent="0.25">
      <c r="A4" s="12" t="s">
        <v>33</v>
      </c>
      <c r="B4" s="12"/>
      <c r="C4" s="12"/>
      <c r="D4" s="12"/>
      <c r="E4" s="12"/>
      <c r="G4" s="12" t="s">
        <v>34</v>
      </c>
      <c r="H4" s="12"/>
      <c r="I4" s="12"/>
      <c r="J4" s="12"/>
      <c r="K4" s="12"/>
    </row>
    <row r="5" spans="1:11" x14ac:dyDescent="0.25">
      <c r="A5" s="9" t="s">
        <v>35</v>
      </c>
      <c r="B5" s="9"/>
      <c r="C5" s="7" t="s">
        <v>36</v>
      </c>
      <c r="D5" s="7"/>
      <c r="E5" s="7"/>
      <c r="G5" s="9" t="s">
        <v>37</v>
      </c>
      <c r="H5" s="9"/>
      <c r="I5" s="9"/>
      <c r="J5" s="41">
        <f>Juni!$J$6</f>
        <v>16710</v>
      </c>
      <c r="K5" s="41"/>
    </row>
    <row r="6" spans="1:11" x14ac:dyDescent="0.25">
      <c r="A6" s="9" t="s">
        <v>38</v>
      </c>
      <c r="B6" s="9"/>
      <c r="C6" s="7" t="s">
        <v>39</v>
      </c>
      <c r="D6" s="7"/>
      <c r="E6" s="7"/>
      <c r="G6" s="9" t="s">
        <v>40</v>
      </c>
      <c r="H6" s="9"/>
      <c r="I6" s="9"/>
      <c r="J6" s="5">
        <f>K32</f>
        <v>20456</v>
      </c>
      <c r="K6" s="5"/>
    </row>
    <row r="7" spans="1:11" x14ac:dyDescent="0.25">
      <c r="A7" s="9" t="s">
        <v>41</v>
      </c>
      <c r="B7" s="9"/>
      <c r="C7" s="11" t="s">
        <v>175</v>
      </c>
      <c r="D7" s="11"/>
      <c r="E7" s="11"/>
      <c r="G7" s="9" t="s">
        <v>42</v>
      </c>
      <c r="H7" s="9"/>
      <c r="I7" s="9"/>
      <c r="J7" s="6">
        <f>ROUND(J6,2)</f>
        <v>20456</v>
      </c>
      <c r="K7" s="6"/>
    </row>
    <row r="8" spans="1:11" x14ac:dyDescent="0.25">
      <c r="A8" s="9" t="s">
        <v>43</v>
      </c>
      <c r="B8" s="9"/>
      <c r="C8" s="11">
        <v>7</v>
      </c>
      <c r="D8" s="11"/>
      <c r="E8" s="11"/>
      <c r="G8" s="9" t="s">
        <v>44</v>
      </c>
      <c r="H8" s="9"/>
      <c r="I8" s="9"/>
      <c r="J8" s="5">
        <f>J7-J6</f>
        <v>0</v>
      </c>
      <c r="K8" s="5"/>
    </row>
    <row r="10" spans="1:11" ht="27.75" customHeight="1" x14ac:dyDescent="0.25">
      <c r="A10" s="16" t="s">
        <v>45</v>
      </c>
      <c r="B10" s="16" t="s">
        <v>46</v>
      </c>
      <c r="C10" s="16" t="s">
        <v>47</v>
      </c>
      <c r="D10" s="15" t="s">
        <v>48</v>
      </c>
      <c r="E10" s="15" t="s">
        <v>49</v>
      </c>
      <c r="F10" s="16" t="s">
        <v>50</v>
      </c>
      <c r="G10" s="16" t="s">
        <v>51</v>
      </c>
      <c r="H10" s="16" t="s">
        <v>52</v>
      </c>
      <c r="I10" s="16" t="s">
        <v>53</v>
      </c>
      <c r="J10" s="16" t="s">
        <v>54</v>
      </c>
      <c r="K10" s="16" t="s">
        <v>55</v>
      </c>
    </row>
    <row r="11" spans="1:11" x14ac:dyDescent="0.25">
      <c r="A11" s="25"/>
      <c r="B11" s="26">
        <v>46204</v>
      </c>
      <c r="C11" s="25"/>
      <c r="D11" s="27" t="s">
        <v>37</v>
      </c>
      <c r="E11" s="25"/>
      <c r="F11" s="25"/>
      <c r="G11" s="28"/>
      <c r="H11" s="28"/>
      <c r="I11" s="28"/>
      <c r="J11" s="28"/>
      <c r="K11" s="29">
        <f>$J$5</f>
        <v>16710</v>
      </c>
    </row>
    <row r="12" spans="1:11" x14ac:dyDescent="0.25">
      <c r="A12" s="30">
        <f>IF(OR(G12&lt;&gt;"",H12&lt;&gt;""),COUNT($G$12:G12)+COUNT($H$12:H12),"")</f>
        <v>1</v>
      </c>
      <c r="B12" s="31">
        <v>46206</v>
      </c>
      <c r="C12" s="32" t="s">
        <v>176</v>
      </c>
      <c r="D12" s="33" t="s">
        <v>57</v>
      </c>
      <c r="E12" s="33" t="s">
        <v>58</v>
      </c>
      <c r="F12" s="34">
        <v>0.19</v>
      </c>
      <c r="G12" s="18">
        <v>1475</v>
      </c>
      <c r="H12" s="18"/>
      <c r="I12" s="18">
        <f t="shared" ref="I12:I31" si="0">IFERROR(ROUND((N(G12)+N(H12))*F12/(1+F12),2),0)</f>
        <v>235.5</v>
      </c>
      <c r="J12" s="18">
        <f t="shared" ref="J12:J31" si="1">IFERROR((N(G12)+N(H12))-I12,0)</f>
        <v>1239.5</v>
      </c>
      <c r="K12" s="19">
        <f t="shared" ref="K12:K31" si="2">K11+N(G12)-N(H12)</f>
        <v>18185</v>
      </c>
    </row>
    <row r="13" spans="1:11" x14ac:dyDescent="0.25">
      <c r="A13" s="35">
        <f>IF(OR(G13&lt;&gt;"",H13&lt;&gt;""),COUNT($G$12:G13)+COUNT($H$12:H13),"")</f>
        <v>2</v>
      </c>
      <c r="B13" s="36">
        <v>46206</v>
      </c>
      <c r="C13" s="37" t="s">
        <v>177</v>
      </c>
      <c r="D13" s="38" t="s">
        <v>60</v>
      </c>
      <c r="E13" s="38" t="s">
        <v>61</v>
      </c>
      <c r="F13" s="39">
        <v>7.0000000000000007E-2</v>
      </c>
      <c r="G13" s="21">
        <v>1112</v>
      </c>
      <c r="H13" s="21"/>
      <c r="I13" s="21">
        <f t="shared" si="0"/>
        <v>72.75</v>
      </c>
      <c r="J13" s="21">
        <f t="shared" si="1"/>
        <v>1039.25</v>
      </c>
      <c r="K13" s="22">
        <f t="shared" si="2"/>
        <v>19297</v>
      </c>
    </row>
    <row r="14" spans="1:11" x14ac:dyDescent="0.25">
      <c r="A14" s="30">
        <f>IF(OR(G14&lt;&gt;"",H14&lt;&gt;""),COUNT($G$12:G14)+COUNT($H$12:H14),"")</f>
        <v>3</v>
      </c>
      <c r="B14" s="31">
        <v>46208</v>
      </c>
      <c r="C14" s="32" t="s">
        <v>178</v>
      </c>
      <c r="D14" s="33" t="s">
        <v>63</v>
      </c>
      <c r="E14" s="33" t="s">
        <v>64</v>
      </c>
      <c r="F14" s="34">
        <v>0.19</v>
      </c>
      <c r="G14" s="18"/>
      <c r="H14" s="18">
        <v>450</v>
      </c>
      <c r="I14" s="18">
        <f t="shared" si="0"/>
        <v>71.849999999999994</v>
      </c>
      <c r="J14" s="18">
        <f t="shared" si="1"/>
        <v>378.15</v>
      </c>
      <c r="K14" s="19">
        <f t="shared" si="2"/>
        <v>18847</v>
      </c>
    </row>
    <row r="15" spans="1:11" x14ac:dyDescent="0.25">
      <c r="A15" s="35">
        <f>IF(OR(G15&lt;&gt;"",H15&lt;&gt;""),COUNT($G$12:G15)+COUNT($H$12:H15),"")</f>
        <v>4</v>
      </c>
      <c r="B15" s="36">
        <v>46209</v>
      </c>
      <c r="C15" s="37" t="s">
        <v>179</v>
      </c>
      <c r="D15" s="38" t="s">
        <v>66</v>
      </c>
      <c r="E15" s="38" t="s">
        <v>64</v>
      </c>
      <c r="F15" s="39">
        <v>7.0000000000000007E-2</v>
      </c>
      <c r="G15" s="21"/>
      <c r="H15" s="21">
        <v>269</v>
      </c>
      <c r="I15" s="21">
        <f t="shared" si="0"/>
        <v>17.600000000000001</v>
      </c>
      <c r="J15" s="21">
        <f t="shared" si="1"/>
        <v>251.4</v>
      </c>
      <c r="K15" s="22">
        <f t="shared" si="2"/>
        <v>18578</v>
      </c>
    </row>
    <row r="16" spans="1:11" x14ac:dyDescent="0.25">
      <c r="A16" s="30">
        <f>IF(OR(G16&lt;&gt;"",H16&lt;&gt;""),COUNT($G$12:G16)+COUNT($H$12:H16),"")</f>
        <v>5</v>
      </c>
      <c r="B16" s="31">
        <v>46213</v>
      </c>
      <c r="C16" s="32" t="s">
        <v>180</v>
      </c>
      <c r="D16" s="33" t="s">
        <v>57</v>
      </c>
      <c r="E16" s="33" t="s">
        <v>58</v>
      </c>
      <c r="F16" s="34">
        <v>0.19</v>
      </c>
      <c r="G16" s="18">
        <v>1675</v>
      </c>
      <c r="H16" s="18"/>
      <c r="I16" s="18">
        <f t="shared" si="0"/>
        <v>267.44</v>
      </c>
      <c r="J16" s="18">
        <f t="shared" si="1"/>
        <v>1407.56</v>
      </c>
      <c r="K16" s="19">
        <f t="shared" si="2"/>
        <v>20253</v>
      </c>
    </row>
    <row r="17" spans="1:11" x14ac:dyDescent="0.25">
      <c r="A17" s="35">
        <f>IF(OR(G17&lt;&gt;"",H17&lt;&gt;""),COUNT($G$12:G17)+COUNT($H$12:H17),"")</f>
        <v>6</v>
      </c>
      <c r="B17" s="36">
        <v>46213</v>
      </c>
      <c r="C17" s="37" t="s">
        <v>181</v>
      </c>
      <c r="D17" s="38" t="s">
        <v>60</v>
      </c>
      <c r="E17" s="38" t="s">
        <v>61</v>
      </c>
      <c r="F17" s="39">
        <v>7.0000000000000007E-2</v>
      </c>
      <c r="G17" s="21">
        <v>1131</v>
      </c>
      <c r="H17" s="21"/>
      <c r="I17" s="21">
        <f t="shared" si="0"/>
        <v>73.989999999999995</v>
      </c>
      <c r="J17" s="21">
        <f t="shared" si="1"/>
        <v>1057.01</v>
      </c>
      <c r="K17" s="22">
        <f t="shared" si="2"/>
        <v>21384</v>
      </c>
    </row>
    <row r="18" spans="1:11" x14ac:dyDescent="0.25">
      <c r="A18" s="30">
        <f>IF(OR(G18&lt;&gt;"",H18&lt;&gt;""),COUNT($G$12:G18)+COUNT($H$12:H18),"")</f>
        <v>7</v>
      </c>
      <c r="B18" s="31">
        <v>46215</v>
      </c>
      <c r="C18" s="32" t="s">
        <v>182</v>
      </c>
      <c r="D18" s="33" t="s">
        <v>70</v>
      </c>
      <c r="E18" s="33" t="s">
        <v>71</v>
      </c>
      <c r="F18" s="34">
        <v>0.19</v>
      </c>
      <c r="G18" s="18"/>
      <c r="H18" s="18">
        <v>72</v>
      </c>
      <c r="I18" s="18">
        <f t="shared" si="0"/>
        <v>11.5</v>
      </c>
      <c r="J18" s="18">
        <f t="shared" si="1"/>
        <v>60.5</v>
      </c>
      <c r="K18" s="19">
        <f t="shared" si="2"/>
        <v>21312</v>
      </c>
    </row>
    <row r="19" spans="1:11" x14ac:dyDescent="0.25">
      <c r="A19" s="35">
        <f>IF(OR(G19&lt;&gt;"",H19&lt;&gt;""),COUNT($G$12:G19)+COUNT($H$12:H19),"")</f>
        <v>8</v>
      </c>
      <c r="B19" s="36">
        <v>46217</v>
      </c>
      <c r="C19" s="37" t="s">
        <v>183</v>
      </c>
      <c r="D19" s="38" t="s">
        <v>73</v>
      </c>
      <c r="E19" s="38" t="s">
        <v>74</v>
      </c>
      <c r="F19" s="39">
        <v>0</v>
      </c>
      <c r="G19" s="21"/>
      <c r="H19" s="21">
        <v>1650</v>
      </c>
      <c r="I19" s="21">
        <f t="shared" si="0"/>
        <v>0</v>
      </c>
      <c r="J19" s="21">
        <f t="shared" si="1"/>
        <v>1650</v>
      </c>
      <c r="K19" s="22">
        <f t="shared" si="2"/>
        <v>19662</v>
      </c>
    </row>
    <row r="20" spans="1:11" x14ac:dyDescent="0.25">
      <c r="A20" s="30">
        <f>IF(OR(G20&lt;&gt;"",H20&lt;&gt;""),COUNT($G$12:G20)+COUNT($H$12:H20),"")</f>
        <v>9</v>
      </c>
      <c r="B20" s="31">
        <v>46220</v>
      </c>
      <c r="C20" s="32" t="s">
        <v>184</v>
      </c>
      <c r="D20" s="33" t="s">
        <v>76</v>
      </c>
      <c r="E20" s="33" t="s">
        <v>61</v>
      </c>
      <c r="F20" s="34">
        <v>7.0000000000000007E-2</v>
      </c>
      <c r="G20" s="18">
        <v>1725</v>
      </c>
      <c r="H20" s="18"/>
      <c r="I20" s="18">
        <f t="shared" si="0"/>
        <v>112.85</v>
      </c>
      <c r="J20" s="18">
        <f t="shared" si="1"/>
        <v>1612.15</v>
      </c>
      <c r="K20" s="19">
        <f t="shared" si="2"/>
        <v>21387</v>
      </c>
    </row>
    <row r="21" spans="1:11" x14ac:dyDescent="0.25">
      <c r="A21" s="35">
        <f>IF(OR(G21&lt;&gt;"",H21&lt;&gt;""),COUNT($G$12:G21)+COUNT($H$12:H21),"")</f>
        <v>10</v>
      </c>
      <c r="B21" s="36">
        <v>46221</v>
      </c>
      <c r="C21" s="37" t="s">
        <v>185</v>
      </c>
      <c r="D21" s="38" t="s">
        <v>78</v>
      </c>
      <c r="E21" s="38" t="s">
        <v>79</v>
      </c>
      <c r="F21" s="39">
        <v>0</v>
      </c>
      <c r="G21" s="21"/>
      <c r="H21" s="21">
        <v>1200</v>
      </c>
      <c r="I21" s="21">
        <f t="shared" si="0"/>
        <v>0</v>
      </c>
      <c r="J21" s="21">
        <f t="shared" si="1"/>
        <v>1200</v>
      </c>
      <c r="K21" s="22">
        <f t="shared" si="2"/>
        <v>20187</v>
      </c>
    </row>
    <row r="22" spans="1:11" x14ac:dyDescent="0.25">
      <c r="A22" s="30">
        <f>IF(OR(G22&lt;&gt;"",H22&lt;&gt;""),COUNT($G$12:G22)+COUNT($H$12:H22),"")</f>
        <v>11</v>
      </c>
      <c r="B22" s="31">
        <v>46225</v>
      </c>
      <c r="C22" s="32" t="s">
        <v>186</v>
      </c>
      <c r="D22" s="33" t="s">
        <v>57</v>
      </c>
      <c r="E22" s="33" t="s">
        <v>58</v>
      </c>
      <c r="F22" s="34">
        <v>0.19</v>
      </c>
      <c r="G22" s="18">
        <v>1775</v>
      </c>
      <c r="H22" s="18"/>
      <c r="I22" s="18">
        <f t="shared" si="0"/>
        <v>283.39999999999998</v>
      </c>
      <c r="J22" s="18">
        <f t="shared" si="1"/>
        <v>1491.6</v>
      </c>
      <c r="K22" s="19">
        <f t="shared" si="2"/>
        <v>21962</v>
      </c>
    </row>
    <row r="23" spans="1:11" x14ac:dyDescent="0.25">
      <c r="A23" s="35">
        <f>IF(OR(G23&lt;&gt;"",H23&lt;&gt;""),COUNT($G$12:G23)+COUNT($H$12:H23),"")</f>
        <v>12</v>
      </c>
      <c r="B23" s="36">
        <v>46225</v>
      </c>
      <c r="C23" s="37" t="s">
        <v>187</v>
      </c>
      <c r="D23" s="38" t="s">
        <v>60</v>
      </c>
      <c r="E23" s="38" t="s">
        <v>61</v>
      </c>
      <c r="F23" s="39">
        <v>7.0000000000000007E-2</v>
      </c>
      <c r="G23" s="21">
        <v>1175</v>
      </c>
      <c r="H23" s="21"/>
      <c r="I23" s="21">
        <f t="shared" si="0"/>
        <v>76.87</v>
      </c>
      <c r="J23" s="21">
        <f t="shared" si="1"/>
        <v>1098.1300000000001</v>
      </c>
      <c r="K23" s="22">
        <f t="shared" si="2"/>
        <v>23137</v>
      </c>
    </row>
    <row r="24" spans="1:11" x14ac:dyDescent="0.25">
      <c r="A24" s="30">
        <f>IF(OR(G24&lt;&gt;"",H24&lt;&gt;""),COUNT($G$12:G24)+COUNT($H$12:H24),"")</f>
        <v>13</v>
      </c>
      <c r="B24" s="31">
        <v>46228</v>
      </c>
      <c r="C24" s="32" t="s">
        <v>188</v>
      </c>
      <c r="D24" s="33" t="s">
        <v>63</v>
      </c>
      <c r="E24" s="33" t="s">
        <v>64</v>
      </c>
      <c r="F24" s="34">
        <v>0.19</v>
      </c>
      <c r="G24" s="18"/>
      <c r="H24" s="18">
        <v>431</v>
      </c>
      <c r="I24" s="18">
        <f t="shared" si="0"/>
        <v>68.819999999999993</v>
      </c>
      <c r="J24" s="18">
        <f t="shared" si="1"/>
        <v>362.18</v>
      </c>
      <c r="K24" s="19">
        <f t="shared" si="2"/>
        <v>22706</v>
      </c>
    </row>
    <row r="25" spans="1:11" x14ac:dyDescent="0.25">
      <c r="A25" s="35">
        <f>IF(OR(G25&lt;&gt;"",H25&lt;&gt;""),COUNT($G$12:G25)+COUNT($H$12:H25),"")</f>
        <v>14</v>
      </c>
      <c r="B25" s="36">
        <v>46231</v>
      </c>
      <c r="C25" s="37" t="s">
        <v>189</v>
      </c>
      <c r="D25" s="38" t="s">
        <v>84</v>
      </c>
      <c r="E25" s="38" t="s">
        <v>85</v>
      </c>
      <c r="F25" s="39">
        <v>0</v>
      </c>
      <c r="G25" s="21"/>
      <c r="H25" s="21">
        <v>2250</v>
      </c>
      <c r="I25" s="21">
        <f t="shared" si="0"/>
        <v>0</v>
      </c>
      <c r="J25" s="21">
        <f t="shared" si="1"/>
        <v>2250</v>
      </c>
      <c r="K25" s="22">
        <f t="shared" si="2"/>
        <v>20456</v>
      </c>
    </row>
    <row r="26" spans="1:11" x14ac:dyDescent="0.25">
      <c r="A26" s="30" t="str">
        <f>IF(OR(G26&lt;&gt;"",H26&lt;&gt;""),COUNT($G$12:G26)+COUNT($H$12:H26),"")</f>
        <v/>
      </c>
      <c r="B26" s="31"/>
      <c r="C26" s="32"/>
      <c r="D26" s="33"/>
      <c r="E26" s="33"/>
      <c r="F26" s="34"/>
      <c r="G26" s="18"/>
      <c r="H26" s="18"/>
      <c r="I26" s="18">
        <f t="shared" si="0"/>
        <v>0</v>
      </c>
      <c r="J26" s="18">
        <f t="shared" si="1"/>
        <v>0</v>
      </c>
      <c r="K26" s="19">
        <f t="shared" si="2"/>
        <v>20456</v>
      </c>
    </row>
    <row r="27" spans="1:11" x14ac:dyDescent="0.25">
      <c r="A27" s="35" t="str">
        <f>IF(OR(G27&lt;&gt;"",H27&lt;&gt;""),COUNT($G$12:G27)+COUNT($H$12:H27),"")</f>
        <v/>
      </c>
      <c r="B27" s="36"/>
      <c r="C27" s="37"/>
      <c r="D27" s="38"/>
      <c r="E27" s="38"/>
      <c r="F27" s="39"/>
      <c r="G27" s="21"/>
      <c r="H27" s="21"/>
      <c r="I27" s="21">
        <f t="shared" si="0"/>
        <v>0</v>
      </c>
      <c r="J27" s="21">
        <f t="shared" si="1"/>
        <v>0</v>
      </c>
      <c r="K27" s="22">
        <f t="shared" si="2"/>
        <v>20456</v>
      </c>
    </row>
    <row r="28" spans="1:11" x14ac:dyDescent="0.25">
      <c r="A28" s="30" t="str">
        <f>IF(OR(G28&lt;&gt;"",H28&lt;&gt;""),COUNT($G$12:G28)+COUNT($H$12:H28),"")</f>
        <v/>
      </c>
      <c r="B28" s="31"/>
      <c r="C28" s="32"/>
      <c r="D28" s="33"/>
      <c r="E28" s="33"/>
      <c r="F28" s="34"/>
      <c r="G28" s="18"/>
      <c r="H28" s="18"/>
      <c r="I28" s="18">
        <f t="shared" si="0"/>
        <v>0</v>
      </c>
      <c r="J28" s="18">
        <f t="shared" si="1"/>
        <v>0</v>
      </c>
      <c r="K28" s="19">
        <f t="shared" si="2"/>
        <v>20456</v>
      </c>
    </row>
    <row r="29" spans="1:11" x14ac:dyDescent="0.25">
      <c r="A29" s="35" t="str">
        <f>IF(OR(G29&lt;&gt;"",H29&lt;&gt;""),COUNT($G$12:G29)+COUNT($H$12:H29),"")</f>
        <v/>
      </c>
      <c r="B29" s="36"/>
      <c r="C29" s="37"/>
      <c r="D29" s="38"/>
      <c r="E29" s="38"/>
      <c r="F29" s="39"/>
      <c r="G29" s="21"/>
      <c r="H29" s="21"/>
      <c r="I29" s="21">
        <f t="shared" si="0"/>
        <v>0</v>
      </c>
      <c r="J29" s="21">
        <f t="shared" si="1"/>
        <v>0</v>
      </c>
      <c r="K29" s="22">
        <f t="shared" si="2"/>
        <v>20456</v>
      </c>
    </row>
    <row r="30" spans="1:11" x14ac:dyDescent="0.25">
      <c r="A30" s="30" t="str">
        <f>IF(OR(G30&lt;&gt;"",H30&lt;&gt;""),COUNT($G$12:G30)+COUNT($H$12:H30),"")</f>
        <v/>
      </c>
      <c r="B30" s="31"/>
      <c r="C30" s="32"/>
      <c r="D30" s="33"/>
      <c r="E30" s="33"/>
      <c r="F30" s="34"/>
      <c r="G30" s="18"/>
      <c r="H30" s="18"/>
      <c r="I30" s="18">
        <f t="shared" si="0"/>
        <v>0</v>
      </c>
      <c r="J30" s="18">
        <f t="shared" si="1"/>
        <v>0</v>
      </c>
      <c r="K30" s="19">
        <f t="shared" si="2"/>
        <v>20456</v>
      </c>
    </row>
    <row r="31" spans="1:11" x14ac:dyDescent="0.25">
      <c r="A31" s="35" t="str">
        <f>IF(OR(G31&lt;&gt;"",H31&lt;&gt;""),COUNT($G$12:G31)+COUNT($H$12:H31),"")</f>
        <v/>
      </c>
      <c r="B31" s="36"/>
      <c r="C31" s="37"/>
      <c r="D31" s="38"/>
      <c r="E31" s="38"/>
      <c r="F31" s="39"/>
      <c r="G31" s="21"/>
      <c r="H31" s="21"/>
      <c r="I31" s="21">
        <f t="shared" si="0"/>
        <v>0</v>
      </c>
      <c r="J31" s="21">
        <f t="shared" si="1"/>
        <v>0</v>
      </c>
      <c r="K31" s="22">
        <f t="shared" si="2"/>
        <v>20456</v>
      </c>
    </row>
    <row r="32" spans="1:11" x14ac:dyDescent="0.25">
      <c r="A32" s="4" t="s">
        <v>86</v>
      </c>
      <c r="B32" s="4"/>
      <c r="C32" s="4"/>
      <c r="D32" s="4"/>
      <c r="E32" s="4"/>
      <c r="F32" s="4"/>
      <c r="G32" s="29">
        <f>SUM(G12:G31)</f>
        <v>10068</v>
      </c>
      <c r="H32" s="29">
        <f>SUM(H12:H31)</f>
        <v>6322</v>
      </c>
      <c r="I32" s="29">
        <f>SUM(I12:I31)</f>
        <v>1292.57</v>
      </c>
      <c r="J32" s="29">
        <f>SUM(J12:J31)</f>
        <v>15097.43</v>
      </c>
      <c r="K32" s="24">
        <f>K31</f>
        <v>20456</v>
      </c>
    </row>
    <row r="34" spans="1:11" x14ac:dyDescent="0.25">
      <c r="A34" s="12" t="s">
        <v>87</v>
      </c>
      <c r="B34" s="12"/>
      <c r="C34" s="12"/>
      <c r="D34" s="12"/>
      <c r="E34" s="12"/>
      <c r="G34" s="12" t="s">
        <v>88</v>
      </c>
      <c r="H34" s="12"/>
      <c r="I34" s="12"/>
      <c r="J34" s="12"/>
      <c r="K34" s="12"/>
    </row>
    <row r="35" spans="1:11" ht="28.35" customHeight="1" x14ac:dyDescent="0.25">
      <c r="A35" s="3" t="s">
        <v>89</v>
      </c>
      <c r="B35" s="3"/>
      <c r="C35" s="40" t="s">
        <v>90</v>
      </c>
      <c r="D35" s="40" t="s">
        <v>54</v>
      </c>
      <c r="E35" s="40" t="s">
        <v>53</v>
      </c>
      <c r="G35" s="11" t="s">
        <v>91</v>
      </c>
      <c r="H35" s="11"/>
      <c r="I35" s="11"/>
      <c r="J35" s="11"/>
      <c r="K35" s="29">
        <f>G32</f>
        <v>10068</v>
      </c>
    </row>
    <row r="36" spans="1:11" x14ac:dyDescent="0.25">
      <c r="A36" s="11" t="s">
        <v>92</v>
      </c>
      <c r="B36" s="11"/>
      <c r="C36" s="18">
        <f>SUMIFS($G$12:$G$31,$F$12:$F$31,0.19)</f>
        <v>4925</v>
      </c>
      <c r="D36" s="18">
        <f>C36-E36</f>
        <v>4138.66</v>
      </c>
      <c r="E36" s="18">
        <f>SUMIFS($I$12:$I$31,$F$12:$F$31,0.19,$G$12:$G$31,"&gt;0")</f>
        <v>786.33999999999992</v>
      </c>
      <c r="G36" s="9" t="s">
        <v>25</v>
      </c>
      <c r="H36" s="9"/>
      <c r="I36" s="9"/>
      <c r="J36" s="9"/>
      <c r="K36" s="29">
        <f>H32</f>
        <v>6322</v>
      </c>
    </row>
    <row r="37" spans="1:11" x14ac:dyDescent="0.25">
      <c r="A37" s="9" t="s">
        <v>93</v>
      </c>
      <c r="B37" s="9"/>
      <c r="C37" s="21">
        <f>SUMIFS($G$12:$G$31,$F$12:$F$31,0.07)</f>
        <v>5143</v>
      </c>
      <c r="D37" s="21">
        <f>C37-E37</f>
        <v>4806.54</v>
      </c>
      <c r="E37" s="21">
        <f>SUMIFS($I$12:$I$31,$F$12:$F$31,0.07,$G$12:$G$31,"&gt;0")</f>
        <v>336.46000000000004</v>
      </c>
      <c r="G37" s="11" t="s">
        <v>94</v>
      </c>
      <c r="H37" s="11"/>
      <c r="I37" s="11"/>
      <c r="J37" s="11"/>
      <c r="K37" s="29">
        <f>G32-H32</f>
        <v>3746</v>
      </c>
    </row>
    <row r="38" spans="1:11" x14ac:dyDescent="0.25">
      <c r="A38" s="11" t="s">
        <v>95</v>
      </c>
      <c r="B38" s="11"/>
      <c r="C38" s="18">
        <f>SUMIFS($G$12:$G$31,$F$12:$F$31,0)</f>
        <v>0</v>
      </c>
      <c r="D38" s="18">
        <f>C38-E38</f>
        <v>0</v>
      </c>
      <c r="E38" s="18">
        <f>SUMIFS($I$12:$I$31,$F$12:$F$31,0,$G$12:$G$31,"&gt;0")</f>
        <v>0</v>
      </c>
      <c r="G38" s="9" t="s">
        <v>96</v>
      </c>
      <c r="H38" s="9"/>
      <c r="I38" s="9"/>
      <c r="J38" s="9"/>
      <c r="K38" s="29">
        <f>E39</f>
        <v>1122.8</v>
      </c>
    </row>
    <row r="39" spans="1:11" x14ac:dyDescent="0.25">
      <c r="A39" s="2" t="s">
        <v>97</v>
      </c>
      <c r="B39" s="2"/>
      <c r="C39" s="24">
        <f>SUM(C36:C38)</f>
        <v>10068</v>
      </c>
      <c r="D39" s="24">
        <f>SUM(D36:D38)</f>
        <v>8945.2000000000007</v>
      </c>
      <c r="E39" s="24">
        <f>SUM(E36:E38)</f>
        <v>1122.8</v>
      </c>
      <c r="G39" s="11" t="s">
        <v>98</v>
      </c>
      <c r="H39" s="11"/>
      <c r="I39" s="11"/>
      <c r="J39" s="11"/>
      <c r="K39" s="29">
        <f>K32</f>
        <v>20456</v>
      </c>
    </row>
    <row r="41" spans="1:11" ht="42" customHeight="1" x14ac:dyDescent="0.25">
      <c r="A41" s="1" t="s">
        <v>99</v>
      </c>
      <c r="B41" s="1"/>
      <c r="C41" s="1"/>
      <c r="D41" s="1"/>
      <c r="E41" s="1"/>
      <c r="F41" s="1"/>
      <c r="G41" s="1"/>
      <c r="H41" s="1"/>
      <c r="I41" s="1"/>
      <c r="J41" s="1"/>
      <c r="K41" s="1"/>
    </row>
  </sheetData>
  <mergeCells count="35">
    <mergeCell ref="A39:B39"/>
    <mergeCell ref="G39:J39"/>
    <mergeCell ref="A41:K41"/>
    <mergeCell ref="A36:B36"/>
    <mergeCell ref="G36:J36"/>
    <mergeCell ref="A37:B37"/>
    <mergeCell ref="G37:J37"/>
    <mergeCell ref="A38:B38"/>
    <mergeCell ref="G38:J38"/>
    <mergeCell ref="A32:F32"/>
    <mergeCell ref="A34:E34"/>
    <mergeCell ref="G34:K34"/>
    <mergeCell ref="A35:B35"/>
    <mergeCell ref="G35:J35"/>
    <mergeCell ref="A7:B7"/>
    <mergeCell ref="C7:E7"/>
    <mergeCell ref="G7:I7"/>
    <mergeCell ref="J7:K7"/>
    <mergeCell ref="A8:B8"/>
    <mergeCell ref="C8:E8"/>
    <mergeCell ref="G8:I8"/>
    <mergeCell ref="J8:K8"/>
    <mergeCell ref="A5:B5"/>
    <mergeCell ref="C5:E5"/>
    <mergeCell ref="G5:I5"/>
    <mergeCell ref="J5:K5"/>
    <mergeCell ref="A6:B6"/>
    <mergeCell ref="C6:E6"/>
    <mergeCell ref="G6:I6"/>
    <mergeCell ref="J6:K6"/>
    <mergeCell ref="A1:K1"/>
    <mergeCell ref="A2:H2"/>
    <mergeCell ref="I2:K2"/>
    <mergeCell ref="A4:E4"/>
    <mergeCell ref="G4:K4"/>
  </mergeCells>
  <conditionalFormatting sqref="J8">
    <cfRule type="cellIs" dxfId="17" priority="3" operator="equal">
      <formula>0</formula>
    </cfRule>
    <cfRule type="cellIs" dxfId="16" priority="4" operator="notEqual">
      <formula>0</formula>
    </cfRule>
  </conditionalFormatting>
  <conditionalFormatting sqref="K11:K32">
    <cfRule type="cellIs" dxfId="15" priority="2" operator="lessThan">
      <formula>0</formula>
    </cfRule>
  </conditionalFormatting>
  <dataValidations count="2">
    <dataValidation type="list" allowBlank="1" sqref="F12:F31" xr:uid="{00000000-0002-0000-0700-000000000000}">
      <formula1>"0.19,0.07,0"</formula1>
      <formula2>0</formula2>
    </dataValidation>
    <dataValidation type="list" allowBlank="1" sqref="E12:E31" xr:uid="{00000000-0002-0000-0700-000001000000}">
      <formula1>"Speisenumsatz,Getränkeumsatz,Wareneinkauf,Personal,Betriebsbedarf,Reparatur/Wartung,Miete/Nebenkosten,Privatentnahme,Privateinlage,Geldtransit,Sonstiges"</formula1>
      <formula2>0</formula2>
    </dataValidation>
  </dataValidations>
  <printOptions horizontalCentered="1"/>
  <pageMargins left="0.3" right="0.3" top="0.4" bottom="0.4" header="0.511811023622047" footer="0.511811023622047"/>
  <pageSetup fitToHeight="0" orientation="landscape" horizontalDpi="300" verticalDpi="300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41"/>
  <sheetViews>
    <sheetView showGridLines="0" zoomScaleNormal="100" workbookViewId="0">
      <pane ySplit="10" topLeftCell="A11" activePane="bottomLeft" state="frozen"/>
      <selection pane="bottomLeft"/>
    </sheetView>
  </sheetViews>
  <sheetFormatPr baseColWidth="10" defaultColWidth="8.7109375" defaultRowHeight="15" x14ac:dyDescent="0.25"/>
  <cols>
    <col min="1" max="1" width="5" customWidth="1"/>
    <col min="2" max="2" width="12" customWidth="1"/>
    <col min="3" max="3" width="11" customWidth="1"/>
    <col min="4" max="4" width="30" customWidth="1"/>
    <col min="5" max="5" width="19" customWidth="1"/>
    <col min="6" max="6" width="8" customWidth="1"/>
    <col min="7" max="8" width="13" customWidth="1"/>
    <col min="9" max="10" width="12" customWidth="1"/>
    <col min="11" max="11" width="14" customWidth="1"/>
  </cols>
  <sheetData>
    <row r="1" spans="1:11" ht="31.5" customHeight="1" x14ac:dyDescent="0.25">
      <c r="A1" s="14" t="s">
        <v>30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18" customHeight="1" x14ac:dyDescent="0.25">
      <c r="A2" s="13" t="s">
        <v>31</v>
      </c>
      <c r="B2" s="13"/>
      <c r="C2" s="13"/>
      <c r="D2" s="13"/>
      <c r="E2" s="13"/>
      <c r="F2" s="13"/>
      <c r="G2" s="13"/>
      <c r="H2" s="13"/>
      <c r="I2" s="8" t="s">
        <v>190</v>
      </c>
      <c r="J2" s="8"/>
      <c r="K2" s="8"/>
    </row>
    <row r="4" spans="1:11" x14ac:dyDescent="0.25">
      <c r="A4" s="12" t="s">
        <v>33</v>
      </c>
      <c r="B4" s="12"/>
      <c r="C4" s="12"/>
      <c r="D4" s="12"/>
      <c r="E4" s="12"/>
      <c r="G4" s="12" t="s">
        <v>34</v>
      </c>
      <c r="H4" s="12"/>
      <c r="I4" s="12"/>
      <c r="J4" s="12"/>
      <c r="K4" s="12"/>
    </row>
    <row r="5" spans="1:11" x14ac:dyDescent="0.25">
      <c r="A5" s="9" t="s">
        <v>35</v>
      </c>
      <c r="B5" s="9"/>
      <c r="C5" s="7" t="s">
        <v>36</v>
      </c>
      <c r="D5" s="7"/>
      <c r="E5" s="7"/>
      <c r="G5" s="9" t="s">
        <v>37</v>
      </c>
      <c r="H5" s="9"/>
      <c r="I5" s="9"/>
      <c r="J5" s="41">
        <f>Juli!$J$6</f>
        <v>20456</v>
      </c>
      <c r="K5" s="41"/>
    </row>
    <row r="6" spans="1:11" x14ac:dyDescent="0.25">
      <c r="A6" s="9" t="s">
        <v>38</v>
      </c>
      <c r="B6" s="9"/>
      <c r="C6" s="7" t="s">
        <v>39</v>
      </c>
      <c r="D6" s="7"/>
      <c r="E6" s="7"/>
      <c r="G6" s="9" t="s">
        <v>40</v>
      </c>
      <c r="H6" s="9"/>
      <c r="I6" s="9"/>
      <c r="J6" s="5">
        <f>K32</f>
        <v>23936</v>
      </c>
      <c r="K6" s="5"/>
    </row>
    <row r="7" spans="1:11" x14ac:dyDescent="0.25">
      <c r="A7" s="9" t="s">
        <v>41</v>
      </c>
      <c r="B7" s="9"/>
      <c r="C7" s="11" t="s">
        <v>190</v>
      </c>
      <c r="D7" s="11"/>
      <c r="E7" s="11"/>
      <c r="G7" s="9" t="s">
        <v>42</v>
      </c>
      <c r="H7" s="9"/>
      <c r="I7" s="9"/>
      <c r="J7" s="6">
        <f>ROUND(J6,2)</f>
        <v>23936</v>
      </c>
      <c r="K7" s="6"/>
    </row>
    <row r="8" spans="1:11" x14ac:dyDescent="0.25">
      <c r="A8" s="9" t="s">
        <v>43</v>
      </c>
      <c r="B8" s="9"/>
      <c r="C8" s="11">
        <v>8</v>
      </c>
      <c r="D8" s="11"/>
      <c r="E8" s="11"/>
      <c r="G8" s="9" t="s">
        <v>44</v>
      </c>
      <c r="H8" s="9"/>
      <c r="I8" s="9"/>
      <c r="J8" s="5">
        <f>J7-J6</f>
        <v>0</v>
      </c>
      <c r="K8" s="5"/>
    </row>
    <row r="10" spans="1:11" ht="27.75" customHeight="1" x14ac:dyDescent="0.25">
      <c r="A10" s="16" t="s">
        <v>45</v>
      </c>
      <c r="B10" s="16" t="s">
        <v>46</v>
      </c>
      <c r="C10" s="16" t="s">
        <v>47</v>
      </c>
      <c r="D10" s="15" t="s">
        <v>48</v>
      </c>
      <c r="E10" s="15" t="s">
        <v>49</v>
      </c>
      <c r="F10" s="16" t="s">
        <v>50</v>
      </c>
      <c r="G10" s="16" t="s">
        <v>51</v>
      </c>
      <c r="H10" s="16" t="s">
        <v>52</v>
      </c>
      <c r="I10" s="16" t="s">
        <v>53</v>
      </c>
      <c r="J10" s="16" t="s">
        <v>54</v>
      </c>
      <c r="K10" s="16" t="s">
        <v>55</v>
      </c>
    </row>
    <row r="11" spans="1:11" x14ac:dyDescent="0.25">
      <c r="A11" s="25"/>
      <c r="B11" s="26">
        <v>46235</v>
      </c>
      <c r="C11" s="25"/>
      <c r="D11" s="27" t="s">
        <v>37</v>
      </c>
      <c r="E11" s="25"/>
      <c r="F11" s="25"/>
      <c r="G11" s="28"/>
      <c r="H11" s="28"/>
      <c r="I11" s="28"/>
      <c r="J11" s="28"/>
      <c r="K11" s="29">
        <f>$J$5</f>
        <v>20456</v>
      </c>
    </row>
    <row r="12" spans="1:11" x14ac:dyDescent="0.25">
      <c r="A12" s="30">
        <f>IF(OR(G12&lt;&gt;"",H12&lt;&gt;""),COUNT($G$12:G12)+COUNT($H$12:H12),"")</f>
        <v>1</v>
      </c>
      <c r="B12" s="31">
        <v>46237</v>
      </c>
      <c r="C12" s="32" t="s">
        <v>191</v>
      </c>
      <c r="D12" s="33" t="s">
        <v>57</v>
      </c>
      <c r="E12" s="33" t="s">
        <v>58</v>
      </c>
      <c r="F12" s="34">
        <v>0.19</v>
      </c>
      <c r="G12" s="18">
        <v>1416</v>
      </c>
      <c r="H12" s="18"/>
      <c r="I12" s="18">
        <f t="shared" ref="I12:I31" si="0">IFERROR(ROUND((N(G12)+N(H12))*F12/(1+F12),2),0)</f>
        <v>226.08</v>
      </c>
      <c r="J12" s="18">
        <f t="shared" ref="J12:J31" si="1">IFERROR((N(G12)+N(H12))-I12,0)</f>
        <v>1189.92</v>
      </c>
      <c r="K12" s="19">
        <f t="shared" ref="K12:K31" si="2">K11+N(G12)-N(H12)</f>
        <v>21872</v>
      </c>
    </row>
    <row r="13" spans="1:11" x14ac:dyDescent="0.25">
      <c r="A13" s="35">
        <f>IF(OR(G13&lt;&gt;"",H13&lt;&gt;""),COUNT($G$12:G13)+COUNT($H$12:H13),"")</f>
        <v>2</v>
      </c>
      <c r="B13" s="36">
        <v>46237</v>
      </c>
      <c r="C13" s="37" t="s">
        <v>192</v>
      </c>
      <c r="D13" s="38" t="s">
        <v>60</v>
      </c>
      <c r="E13" s="38" t="s">
        <v>61</v>
      </c>
      <c r="F13" s="39">
        <v>7.0000000000000007E-2</v>
      </c>
      <c r="G13" s="21">
        <v>1068</v>
      </c>
      <c r="H13" s="21"/>
      <c r="I13" s="21">
        <f t="shared" si="0"/>
        <v>69.87</v>
      </c>
      <c r="J13" s="21">
        <f t="shared" si="1"/>
        <v>998.13</v>
      </c>
      <c r="K13" s="22">
        <f t="shared" si="2"/>
        <v>22940</v>
      </c>
    </row>
    <row r="14" spans="1:11" x14ac:dyDescent="0.25">
      <c r="A14" s="30">
        <f>IF(OR(G14&lt;&gt;"",H14&lt;&gt;""),COUNT($G$12:G14)+COUNT($H$12:H14),"")</f>
        <v>3</v>
      </c>
      <c r="B14" s="31">
        <v>46239</v>
      </c>
      <c r="C14" s="32" t="s">
        <v>193</v>
      </c>
      <c r="D14" s="33" t="s">
        <v>63</v>
      </c>
      <c r="E14" s="33" t="s">
        <v>64</v>
      </c>
      <c r="F14" s="34">
        <v>0.19</v>
      </c>
      <c r="G14" s="18"/>
      <c r="H14" s="18">
        <v>432</v>
      </c>
      <c r="I14" s="18">
        <f t="shared" si="0"/>
        <v>68.97</v>
      </c>
      <c r="J14" s="18">
        <f t="shared" si="1"/>
        <v>363.03</v>
      </c>
      <c r="K14" s="19">
        <f t="shared" si="2"/>
        <v>22508</v>
      </c>
    </row>
    <row r="15" spans="1:11" x14ac:dyDescent="0.25">
      <c r="A15" s="35">
        <f>IF(OR(G15&lt;&gt;"",H15&lt;&gt;""),COUNT($G$12:G15)+COUNT($H$12:H15),"")</f>
        <v>4</v>
      </c>
      <c r="B15" s="36">
        <v>46240</v>
      </c>
      <c r="C15" s="37" t="s">
        <v>194</v>
      </c>
      <c r="D15" s="38" t="s">
        <v>66</v>
      </c>
      <c r="E15" s="38" t="s">
        <v>64</v>
      </c>
      <c r="F15" s="39">
        <v>7.0000000000000007E-2</v>
      </c>
      <c r="G15" s="21"/>
      <c r="H15" s="21">
        <v>258</v>
      </c>
      <c r="I15" s="21">
        <f t="shared" si="0"/>
        <v>16.88</v>
      </c>
      <c r="J15" s="21">
        <f t="shared" si="1"/>
        <v>241.12</v>
      </c>
      <c r="K15" s="22">
        <f t="shared" si="2"/>
        <v>22250</v>
      </c>
    </row>
    <row r="16" spans="1:11" x14ac:dyDescent="0.25">
      <c r="A16" s="30">
        <f>IF(OR(G16&lt;&gt;"",H16&lt;&gt;""),COUNT($G$12:G16)+COUNT($H$12:H16),"")</f>
        <v>5</v>
      </c>
      <c r="B16" s="31">
        <v>46244</v>
      </c>
      <c r="C16" s="32" t="s">
        <v>195</v>
      </c>
      <c r="D16" s="33" t="s">
        <v>57</v>
      </c>
      <c r="E16" s="33" t="s">
        <v>58</v>
      </c>
      <c r="F16" s="34">
        <v>0.19</v>
      </c>
      <c r="G16" s="18">
        <v>1608</v>
      </c>
      <c r="H16" s="18"/>
      <c r="I16" s="18">
        <f t="shared" si="0"/>
        <v>256.74</v>
      </c>
      <c r="J16" s="18">
        <f t="shared" si="1"/>
        <v>1351.26</v>
      </c>
      <c r="K16" s="19">
        <f t="shared" si="2"/>
        <v>23858</v>
      </c>
    </row>
    <row r="17" spans="1:11" x14ac:dyDescent="0.25">
      <c r="A17" s="35">
        <f>IF(OR(G17&lt;&gt;"",H17&lt;&gt;""),COUNT($G$12:G17)+COUNT($H$12:H17),"")</f>
        <v>6</v>
      </c>
      <c r="B17" s="36">
        <v>46244</v>
      </c>
      <c r="C17" s="37" t="s">
        <v>196</v>
      </c>
      <c r="D17" s="38" t="s">
        <v>60</v>
      </c>
      <c r="E17" s="38" t="s">
        <v>61</v>
      </c>
      <c r="F17" s="39">
        <v>7.0000000000000007E-2</v>
      </c>
      <c r="G17" s="21">
        <v>1086</v>
      </c>
      <c r="H17" s="21"/>
      <c r="I17" s="21">
        <f t="shared" si="0"/>
        <v>71.05</v>
      </c>
      <c r="J17" s="21">
        <f t="shared" si="1"/>
        <v>1014.95</v>
      </c>
      <c r="K17" s="22">
        <f t="shared" si="2"/>
        <v>24944</v>
      </c>
    </row>
    <row r="18" spans="1:11" x14ac:dyDescent="0.25">
      <c r="A18" s="30">
        <f>IF(OR(G18&lt;&gt;"",H18&lt;&gt;""),COUNT($G$12:G18)+COUNT($H$12:H18),"")</f>
        <v>7</v>
      </c>
      <c r="B18" s="31">
        <v>46246</v>
      </c>
      <c r="C18" s="32" t="s">
        <v>197</v>
      </c>
      <c r="D18" s="33" t="s">
        <v>70</v>
      </c>
      <c r="E18" s="33" t="s">
        <v>71</v>
      </c>
      <c r="F18" s="34">
        <v>0.19</v>
      </c>
      <c r="G18" s="18"/>
      <c r="H18" s="18">
        <v>72</v>
      </c>
      <c r="I18" s="18">
        <f t="shared" si="0"/>
        <v>11.5</v>
      </c>
      <c r="J18" s="18">
        <f t="shared" si="1"/>
        <v>60.5</v>
      </c>
      <c r="K18" s="19">
        <f t="shared" si="2"/>
        <v>24872</v>
      </c>
    </row>
    <row r="19" spans="1:11" x14ac:dyDescent="0.25">
      <c r="A19" s="35">
        <f>IF(OR(G19&lt;&gt;"",H19&lt;&gt;""),COUNT($G$12:G19)+COUNT($H$12:H19),"")</f>
        <v>8</v>
      </c>
      <c r="B19" s="36">
        <v>46248</v>
      </c>
      <c r="C19" s="37" t="s">
        <v>198</v>
      </c>
      <c r="D19" s="38" t="s">
        <v>73</v>
      </c>
      <c r="E19" s="38" t="s">
        <v>74</v>
      </c>
      <c r="F19" s="39">
        <v>0</v>
      </c>
      <c r="G19" s="21"/>
      <c r="H19" s="21">
        <v>1650</v>
      </c>
      <c r="I19" s="21">
        <f t="shared" si="0"/>
        <v>0</v>
      </c>
      <c r="J19" s="21">
        <f t="shared" si="1"/>
        <v>1650</v>
      </c>
      <c r="K19" s="22">
        <f t="shared" si="2"/>
        <v>23222</v>
      </c>
    </row>
    <row r="20" spans="1:11" x14ac:dyDescent="0.25">
      <c r="A20" s="30">
        <f>IF(OR(G20&lt;&gt;"",H20&lt;&gt;""),COUNT($G$12:G20)+COUNT($H$12:H20),"")</f>
        <v>9</v>
      </c>
      <c r="B20" s="31">
        <v>46251</v>
      </c>
      <c r="C20" s="32" t="s">
        <v>199</v>
      </c>
      <c r="D20" s="33" t="s">
        <v>76</v>
      </c>
      <c r="E20" s="33" t="s">
        <v>61</v>
      </c>
      <c r="F20" s="34">
        <v>7.0000000000000007E-2</v>
      </c>
      <c r="G20" s="18">
        <v>1656</v>
      </c>
      <c r="H20" s="18"/>
      <c r="I20" s="18">
        <f t="shared" si="0"/>
        <v>108.34</v>
      </c>
      <c r="J20" s="18">
        <f t="shared" si="1"/>
        <v>1547.66</v>
      </c>
      <c r="K20" s="19">
        <f t="shared" si="2"/>
        <v>24878</v>
      </c>
    </row>
    <row r="21" spans="1:11" x14ac:dyDescent="0.25">
      <c r="A21" s="35">
        <f>IF(OR(G21&lt;&gt;"",H21&lt;&gt;""),COUNT($G$12:G21)+COUNT($H$12:H21),"")</f>
        <v>10</v>
      </c>
      <c r="B21" s="36">
        <v>46252</v>
      </c>
      <c r="C21" s="37" t="s">
        <v>200</v>
      </c>
      <c r="D21" s="38" t="s">
        <v>78</v>
      </c>
      <c r="E21" s="38" t="s">
        <v>79</v>
      </c>
      <c r="F21" s="39">
        <v>0</v>
      </c>
      <c r="G21" s="21"/>
      <c r="H21" s="21">
        <v>1200</v>
      </c>
      <c r="I21" s="21">
        <f t="shared" si="0"/>
        <v>0</v>
      </c>
      <c r="J21" s="21">
        <f t="shared" si="1"/>
        <v>1200</v>
      </c>
      <c r="K21" s="22">
        <f t="shared" si="2"/>
        <v>23678</v>
      </c>
    </row>
    <row r="22" spans="1:11" x14ac:dyDescent="0.25">
      <c r="A22" s="30">
        <f>IF(OR(G22&lt;&gt;"",H22&lt;&gt;""),COUNT($G$12:G22)+COUNT($H$12:H22),"")</f>
        <v>11</v>
      </c>
      <c r="B22" s="31">
        <v>46256</v>
      </c>
      <c r="C22" s="32" t="s">
        <v>201</v>
      </c>
      <c r="D22" s="33" t="s">
        <v>57</v>
      </c>
      <c r="E22" s="33" t="s">
        <v>58</v>
      </c>
      <c r="F22" s="34">
        <v>0.19</v>
      </c>
      <c r="G22" s="18">
        <v>1704</v>
      </c>
      <c r="H22" s="18"/>
      <c r="I22" s="18">
        <f t="shared" si="0"/>
        <v>272.07</v>
      </c>
      <c r="J22" s="18">
        <f t="shared" si="1"/>
        <v>1431.93</v>
      </c>
      <c r="K22" s="19">
        <f t="shared" si="2"/>
        <v>25382</v>
      </c>
    </row>
    <row r="23" spans="1:11" x14ac:dyDescent="0.25">
      <c r="A23" s="35">
        <f>IF(OR(G23&lt;&gt;"",H23&lt;&gt;""),COUNT($G$12:G23)+COUNT($H$12:H23),"")</f>
        <v>12</v>
      </c>
      <c r="B23" s="36">
        <v>46256</v>
      </c>
      <c r="C23" s="37" t="s">
        <v>202</v>
      </c>
      <c r="D23" s="38" t="s">
        <v>60</v>
      </c>
      <c r="E23" s="38" t="s">
        <v>61</v>
      </c>
      <c r="F23" s="39">
        <v>7.0000000000000007E-2</v>
      </c>
      <c r="G23" s="21">
        <v>1128</v>
      </c>
      <c r="H23" s="21"/>
      <c r="I23" s="21">
        <f t="shared" si="0"/>
        <v>73.790000000000006</v>
      </c>
      <c r="J23" s="21">
        <f t="shared" si="1"/>
        <v>1054.21</v>
      </c>
      <c r="K23" s="22">
        <f t="shared" si="2"/>
        <v>26510</v>
      </c>
    </row>
    <row r="24" spans="1:11" x14ac:dyDescent="0.25">
      <c r="A24" s="30">
        <f>IF(OR(G24&lt;&gt;"",H24&lt;&gt;""),COUNT($G$12:G24)+COUNT($H$12:H24),"")</f>
        <v>13</v>
      </c>
      <c r="B24" s="31">
        <v>46259</v>
      </c>
      <c r="C24" s="32" t="s">
        <v>203</v>
      </c>
      <c r="D24" s="33" t="s">
        <v>63</v>
      </c>
      <c r="E24" s="33" t="s">
        <v>64</v>
      </c>
      <c r="F24" s="34">
        <v>0.19</v>
      </c>
      <c r="G24" s="18"/>
      <c r="H24" s="18">
        <v>414</v>
      </c>
      <c r="I24" s="18">
        <f t="shared" si="0"/>
        <v>66.099999999999994</v>
      </c>
      <c r="J24" s="18">
        <f t="shared" si="1"/>
        <v>347.9</v>
      </c>
      <c r="K24" s="19">
        <f t="shared" si="2"/>
        <v>26096</v>
      </c>
    </row>
    <row r="25" spans="1:11" x14ac:dyDescent="0.25">
      <c r="A25" s="35">
        <f>IF(OR(G25&lt;&gt;"",H25&lt;&gt;""),COUNT($G$12:G25)+COUNT($H$12:H25),"")</f>
        <v>14</v>
      </c>
      <c r="B25" s="36">
        <v>46262</v>
      </c>
      <c r="C25" s="37" t="s">
        <v>204</v>
      </c>
      <c r="D25" s="38" t="s">
        <v>84</v>
      </c>
      <c r="E25" s="38" t="s">
        <v>85</v>
      </c>
      <c r="F25" s="39">
        <v>0</v>
      </c>
      <c r="G25" s="21"/>
      <c r="H25" s="21">
        <v>2160</v>
      </c>
      <c r="I25" s="21">
        <f t="shared" si="0"/>
        <v>0</v>
      </c>
      <c r="J25" s="21">
        <f t="shared" si="1"/>
        <v>2160</v>
      </c>
      <c r="K25" s="22">
        <f t="shared" si="2"/>
        <v>23936</v>
      </c>
    </row>
    <row r="26" spans="1:11" x14ac:dyDescent="0.25">
      <c r="A26" s="30" t="str">
        <f>IF(OR(G26&lt;&gt;"",H26&lt;&gt;""),COUNT($G$12:G26)+COUNT($H$12:H26),"")</f>
        <v/>
      </c>
      <c r="B26" s="31"/>
      <c r="C26" s="32"/>
      <c r="D26" s="33"/>
      <c r="E26" s="33"/>
      <c r="F26" s="34"/>
      <c r="G26" s="18"/>
      <c r="H26" s="18"/>
      <c r="I26" s="18">
        <f t="shared" si="0"/>
        <v>0</v>
      </c>
      <c r="J26" s="18">
        <f t="shared" si="1"/>
        <v>0</v>
      </c>
      <c r="K26" s="19">
        <f t="shared" si="2"/>
        <v>23936</v>
      </c>
    </row>
    <row r="27" spans="1:11" x14ac:dyDescent="0.25">
      <c r="A27" s="35" t="str">
        <f>IF(OR(G27&lt;&gt;"",H27&lt;&gt;""),COUNT($G$12:G27)+COUNT($H$12:H27),"")</f>
        <v/>
      </c>
      <c r="B27" s="36"/>
      <c r="C27" s="37"/>
      <c r="D27" s="38"/>
      <c r="E27" s="38"/>
      <c r="F27" s="39"/>
      <c r="G27" s="21"/>
      <c r="H27" s="21"/>
      <c r="I27" s="21">
        <f t="shared" si="0"/>
        <v>0</v>
      </c>
      <c r="J27" s="21">
        <f t="shared" si="1"/>
        <v>0</v>
      </c>
      <c r="K27" s="22">
        <f t="shared" si="2"/>
        <v>23936</v>
      </c>
    </row>
    <row r="28" spans="1:11" x14ac:dyDescent="0.25">
      <c r="A28" s="30" t="str">
        <f>IF(OR(G28&lt;&gt;"",H28&lt;&gt;""),COUNT($G$12:G28)+COUNT($H$12:H28),"")</f>
        <v/>
      </c>
      <c r="B28" s="31"/>
      <c r="C28" s="32"/>
      <c r="D28" s="33"/>
      <c r="E28" s="33"/>
      <c r="F28" s="34"/>
      <c r="G28" s="18"/>
      <c r="H28" s="18"/>
      <c r="I28" s="18">
        <f t="shared" si="0"/>
        <v>0</v>
      </c>
      <c r="J28" s="18">
        <f t="shared" si="1"/>
        <v>0</v>
      </c>
      <c r="K28" s="19">
        <f t="shared" si="2"/>
        <v>23936</v>
      </c>
    </row>
    <row r="29" spans="1:11" x14ac:dyDescent="0.25">
      <c r="A29" s="35" t="str">
        <f>IF(OR(G29&lt;&gt;"",H29&lt;&gt;""),COUNT($G$12:G29)+COUNT($H$12:H29),"")</f>
        <v/>
      </c>
      <c r="B29" s="36"/>
      <c r="C29" s="37"/>
      <c r="D29" s="38"/>
      <c r="E29" s="38"/>
      <c r="F29" s="39"/>
      <c r="G29" s="21"/>
      <c r="H29" s="21"/>
      <c r="I29" s="21">
        <f t="shared" si="0"/>
        <v>0</v>
      </c>
      <c r="J29" s="21">
        <f t="shared" si="1"/>
        <v>0</v>
      </c>
      <c r="K29" s="22">
        <f t="shared" si="2"/>
        <v>23936</v>
      </c>
    </row>
    <row r="30" spans="1:11" x14ac:dyDescent="0.25">
      <c r="A30" s="30" t="str">
        <f>IF(OR(G30&lt;&gt;"",H30&lt;&gt;""),COUNT($G$12:G30)+COUNT($H$12:H30),"")</f>
        <v/>
      </c>
      <c r="B30" s="31"/>
      <c r="C30" s="32"/>
      <c r="D30" s="33"/>
      <c r="E30" s="33"/>
      <c r="F30" s="34"/>
      <c r="G30" s="18"/>
      <c r="H30" s="18"/>
      <c r="I30" s="18">
        <f t="shared" si="0"/>
        <v>0</v>
      </c>
      <c r="J30" s="18">
        <f t="shared" si="1"/>
        <v>0</v>
      </c>
      <c r="K30" s="19">
        <f t="shared" si="2"/>
        <v>23936</v>
      </c>
    </row>
    <row r="31" spans="1:11" x14ac:dyDescent="0.25">
      <c r="A31" s="35" t="str">
        <f>IF(OR(G31&lt;&gt;"",H31&lt;&gt;""),COUNT($G$12:G31)+COUNT($H$12:H31),"")</f>
        <v/>
      </c>
      <c r="B31" s="36"/>
      <c r="C31" s="37"/>
      <c r="D31" s="38"/>
      <c r="E31" s="38"/>
      <c r="F31" s="39"/>
      <c r="G31" s="21"/>
      <c r="H31" s="21"/>
      <c r="I31" s="21">
        <f t="shared" si="0"/>
        <v>0</v>
      </c>
      <c r="J31" s="21">
        <f t="shared" si="1"/>
        <v>0</v>
      </c>
      <c r="K31" s="22">
        <f t="shared" si="2"/>
        <v>23936</v>
      </c>
    </row>
    <row r="32" spans="1:11" x14ac:dyDescent="0.25">
      <c r="A32" s="4" t="s">
        <v>86</v>
      </c>
      <c r="B32" s="4"/>
      <c r="C32" s="4"/>
      <c r="D32" s="4"/>
      <c r="E32" s="4"/>
      <c r="F32" s="4"/>
      <c r="G32" s="29">
        <f>SUM(G12:G31)</f>
        <v>9666</v>
      </c>
      <c r="H32" s="29">
        <f>SUM(H12:H31)</f>
        <v>6186</v>
      </c>
      <c r="I32" s="29">
        <f>SUM(I12:I31)</f>
        <v>1241.3899999999999</v>
      </c>
      <c r="J32" s="29">
        <f>SUM(J12:J31)</f>
        <v>14610.609999999999</v>
      </c>
      <c r="K32" s="24">
        <f>K31</f>
        <v>23936</v>
      </c>
    </row>
    <row r="34" spans="1:11" x14ac:dyDescent="0.25">
      <c r="A34" s="12" t="s">
        <v>87</v>
      </c>
      <c r="B34" s="12"/>
      <c r="C34" s="12"/>
      <c r="D34" s="12"/>
      <c r="E34" s="12"/>
      <c r="G34" s="12" t="s">
        <v>88</v>
      </c>
      <c r="H34" s="12"/>
      <c r="I34" s="12"/>
      <c r="J34" s="12"/>
      <c r="K34" s="12"/>
    </row>
    <row r="35" spans="1:11" ht="28.35" customHeight="1" x14ac:dyDescent="0.25">
      <c r="A35" s="3" t="s">
        <v>89</v>
      </c>
      <c r="B35" s="3"/>
      <c r="C35" s="40" t="s">
        <v>90</v>
      </c>
      <c r="D35" s="40" t="s">
        <v>54</v>
      </c>
      <c r="E35" s="40" t="s">
        <v>53</v>
      </c>
      <c r="G35" s="11" t="s">
        <v>91</v>
      </c>
      <c r="H35" s="11"/>
      <c r="I35" s="11"/>
      <c r="J35" s="11"/>
      <c r="K35" s="29">
        <f>G32</f>
        <v>9666</v>
      </c>
    </row>
    <row r="36" spans="1:11" x14ac:dyDescent="0.25">
      <c r="A36" s="11" t="s">
        <v>92</v>
      </c>
      <c r="B36" s="11"/>
      <c r="C36" s="18">
        <f>SUMIFS($G$12:$G$31,$F$12:$F$31,0.19)</f>
        <v>4728</v>
      </c>
      <c r="D36" s="18">
        <f>C36-E36</f>
        <v>3973.1099999999997</v>
      </c>
      <c r="E36" s="18">
        <f>SUMIFS($I$12:$I$31,$F$12:$F$31,0.19,$G$12:$G$31,"&gt;0")</f>
        <v>754.8900000000001</v>
      </c>
      <c r="G36" s="9" t="s">
        <v>25</v>
      </c>
      <c r="H36" s="9"/>
      <c r="I36" s="9"/>
      <c r="J36" s="9"/>
      <c r="K36" s="29">
        <f>H32</f>
        <v>6186</v>
      </c>
    </row>
    <row r="37" spans="1:11" x14ac:dyDescent="0.25">
      <c r="A37" s="9" t="s">
        <v>93</v>
      </c>
      <c r="B37" s="9"/>
      <c r="C37" s="21">
        <f>SUMIFS($G$12:$G$31,$F$12:$F$31,0.07)</f>
        <v>4938</v>
      </c>
      <c r="D37" s="21">
        <f>C37-E37</f>
        <v>4614.95</v>
      </c>
      <c r="E37" s="21">
        <f>SUMIFS($I$12:$I$31,$F$12:$F$31,0.07,$G$12:$G$31,"&gt;0")</f>
        <v>323.05</v>
      </c>
      <c r="G37" s="11" t="s">
        <v>94</v>
      </c>
      <c r="H37" s="11"/>
      <c r="I37" s="11"/>
      <c r="J37" s="11"/>
      <c r="K37" s="29">
        <f>G32-H32</f>
        <v>3480</v>
      </c>
    </row>
    <row r="38" spans="1:11" x14ac:dyDescent="0.25">
      <c r="A38" s="11" t="s">
        <v>95</v>
      </c>
      <c r="B38" s="11"/>
      <c r="C38" s="18">
        <f>SUMIFS($G$12:$G$31,$F$12:$F$31,0)</f>
        <v>0</v>
      </c>
      <c r="D38" s="18">
        <f>C38-E38</f>
        <v>0</v>
      </c>
      <c r="E38" s="18">
        <f>SUMIFS($I$12:$I$31,$F$12:$F$31,0,$G$12:$G$31,"&gt;0")</f>
        <v>0</v>
      </c>
      <c r="G38" s="9" t="s">
        <v>96</v>
      </c>
      <c r="H38" s="9"/>
      <c r="I38" s="9"/>
      <c r="J38" s="9"/>
      <c r="K38" s="29">
        <f>E39</f>
        <v>1077.94</v>
      </c>
    </row>
    <row r="39" spans="1:11" x14ac:dyDescent="0.25">
      <c r="A39" s="2" t="s">
        <v>97</v>
      </c>
      <c r="B39" s="2"/>
      <c r="C39" s="24">
        <f>SUM(C36:C38)</f>
        <v>9666</v>
      </c>
      <c r="D39" s="24">
        <f>SUM(D36:D38)</f>
        <v>8588.06</v>
      </c>
      <c r="E39" s="24">
        <f>SUM(E36:E38)</f>
        <v>1077.94</v>
      </c>
      <c r="G39" s="11" t="s">
        <v>98</v>
      </c>
      <c r="H39" s="11"/>
      <c r="I39" s="11"/>
      <c r="J39" s="11"/>
      <c r="K39" s="29">
        <f>K32</f>
        <v>23936</v>
      </c>
    </row>
    <row r="41" spans="1:11" ht="42" customHeight="1" x14ac:dyDescent="0.25">
      <c r="A41" s="1" t="s">
        <v>99</v>
      </c>
      <c r="B41" s="1"/>
      <c r="C41" s="1"/>
      <c r="D41" s="1"/>
      <c r="E41" s="1"/>
      <c r="F41" s="1"/>
      <c r="G41" s="1"/>
      <c r="H41" s="1"/>
      <c r="I41" s="1"/>
      <c r="J41" s="1"/>
      <c r="K41" s="1"/>
    </row>
  </sheetData>
  <mergeCells count="35">
    <mergeCell ref="A39:B39"/>
    <mergeCell ref="G39:J39"/>
    <mergeCell ref="A41:K41"/>
    <mergeCell ref="A36:B36"/>
    <mergeCell ref="G36:J36"/>
    <mergeCell ref="A37:B37"/>
    <mergeCell ref="G37:J37"/>
    <mergeCell ref="A38:B38"/>
    <mergeCell ref="G38:J38"/>
    <mergeCell ref="A32:F32"/>
    <mergeCell ref="A34:E34"/>
    <mergeCell ref="G34:K34"/>
    <mergeCell ref="A35:B35"/>
    <mergeCell ref="G35:J35"/>
    <mergeCell ref="A7:B7"/>
    <mergeCell ref="C7:E7"/>
    <mergeCell ref="G7:I7"/>
    <mergeCell ref="J7:K7"/>
    <mergeCell ref="A8:B8"/>
    <mergeCell ref="C8:E8"/>
    <mergeCell ref="G8:I8"/>
    <mergeCell ref="J8:K8"/>
    <mergeCell ref="A5:B5"/>
    <mergeCell ref="C5:E5"/>
    <mergeCell ref="G5:I5"/>
    <mergeCell ref="J5:K5"/>
    <mergeCell ref="A6:B6"/>
    <mergeCell ref="C6:E6"/>
    <mergeCell ref="G6:I6"/>
    <mergeCell ref="J6:K6"/>
    <mergeCell ref="A1:K1"/>
    <mergeCell ref="A2:H2"/>
    <mergeCell ref="I2:K2"/>
    <mergeCell ref="A4:E4"/>
    <mergeCell ref="G4:K4"/>
  </mergeCells>
  <conditionalFormatting sqref="J8">
    <cfRule type="cellIs" dxfId="14" priority="3" operator="equal">
      <formula>0</formula>
    </cfRule>
    <cfRule type="cellIs" dxfId="13" priority="4" operator="notEqual">
      <formula>0</formula>
    </cfRule>
  </conditionalFormatting>
  <conditionalFormatting sqref="K11:K32">
    <cfRule type="cellIs" dxfId="12" priority="2" operator="lessThan">
      <formula>0</formula>
    </cfRule>
  </conditionalFormatting>
  <dataValidations count="2">
    <dataValidation type="list" allowBlank="1" sqref="F12:F31" xr:uid="{00000000-0002-0000-0800-000000000000}">
      <formula1>"0.19,0.07,0"</formula1>
      <formula2>0</formula2>
    </dataValidation>
    <dataValidation type="list" allowBlank="1" sqref="E12:E31" xr:uid="{00000000-0002-0000-0800-000001000000}">
      <formula1>"Speisenumsatz,Getränkeumsatz,Wareneinkauf,Personal,Betriebsbedarf,Reparatur/Wartung,Miete/Nebenkosten,Privatentnahme,Privateinlage,Geldtransit,Sonstiges"</formula1>
      <formula2>0</formula2>
    </dataValidation>
  </dataValidations>
  <printOptions horizontalCentered="1"/>
  <pageMargins left="0.3" right="0.3" top="0.4" bottom="0.4" header="0.511811023622047" footer="0.511811023622047"/>
  <pageSetup fitToHeight="0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Jahresübersicht</vt:lpstr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1</cp:revision>
  <dcterms:created xsi:type="dcterms:W3CDTF">2026-06-01T11:12:58Z</dcterms:created>
  <dcterms:modified xsi:type="dcterms:W3CDTF">2026-06-01T11:18:49Z</dcterms:modified>
  <dc:language>en-US</dc:language>
</cp:coreProperties>
</file>