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FA9A85B-E7CB-408B-BCE3-F24BB1264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Kassenbuch" sheetId="2" r:id="rId2"/>
    <sheet name="Tagesabschluss" sheetId="3" r:id="rId3"/>
    <sheet name="Einstellung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1" i="3" l="1"/>
  <c r="Y371" i="3" s="1"/>
  <c r="G371" i="3"/>
  <c r="F371" i="3"/>
  <c r="E371" i="3"/>
  <c r="D371" i="3"/>
  <c r="W370" i="3"/>
  <c r="X370" i="3" s="1"/>
  <c r="G370" i="3"/>
  <c r="F370" i="3"/>
  <c r="E370" i="3"/>
  <c r="Y370" i="3" s="1"/>
  <c r="D370" i="3"/>
  <c r="X369" i="3"/>
  <c r="W369" i="3"/>
  <c r="G369" i="3"/>
  <c r="F369" i="3"/>
  <c r="E369" i="3"/>
  <c r="D369" i="3"/>
  <c r="Y369" i="3" s="1"/>
  <c r="X368" i="3"/>
  <c r="W368" i="3"/>
  <c r="Y368" i="3" s="1"/>
  <c r="G368" i="3"/>
  <c r="F368" i="3"/>
  <c r="E368" i="3"/>
  <c r="D368" i="3"/>
  <c r="Y367" i="3"/>
  <c r="W367" i="3"/>
  <c r="X367" i="3" s="1"/>
  <c r="G367" i="3"/>
  <c r="F367" i="3"/>
  <c r="E367" i="3"/>
  <c r="D367" i="3"/>
  <c r="W366" i="3"/>
  <c r="X366" i="3" s="1"/>
  <c r="G366" i="3"/>
  <c r="Y366" i="3" s="1"/>
  <c r="F366" i="3"/>
  <c r="E366" i="3"/>
  <c r="D366" i="3"/>
  <c r="Y365" i="3"/>
  <c r="X365" i="3"/>
  <c r="W365" i="3"/>
  <c r="G365" i="3"/>
  <c r="F365" i="3"/>
  <c r="E365" i="3"/>
  <c r="D365" i="3"/>
  <c r="W364" i="3"/>
  <c r="Y364" i="3" s="1"/>
  <c r="G364" i="3"/>
  <c r="F364" i="3"/>
  <c r="E364" i="3"/>
  <c r="D364" i="3"/>
  <c r="W363" i="3"/>
  <c r="Y363" i="3" s="1"/>
  <c r="G363" i="3"/>
  <c r="F363" i="3"/>
  <c r="E363" i="3"/>
  <c r="D363" i="3"/>
  <c r="W362" i="3"/>
  <c r="Y362" i="3" s="1"/>
  <c r="G362" i="3"/>
  <c r="F362" i="3"/>
  <c r="E362" i="3"/>
  <c r="D362" i="3"/>
  <c r="W361" i="3"/>
  <c r="Y361" i="3" s="1"/>
  <c r="G361" i="3"/>
  <c r="F361" i="3"/>
  <c r="E361" i="3"/>
  <c r="D361" i="3"/>
  <c r="W360" i="3"/>
  <c r="X360" i="3" s="1"/>
  <c r="G360" i="3"/>
  <c r="F360" i="3"/>
  <c r="E360" i="3"/>
  <c r="Y360" i="3" s="1"/>
  <c r="D360" i="3"/>
  <c r="X359" i="3"/>
  <c r="W359" i="3"/>
  <c r="G359" i="3"/>
  <c r="F359" i="3"/>
  <c r="E359" i="3"/>
  <c r="D359" i="3"/>
  <c r="Y359" i="3" s="1"/>
  <c r="W358" i="3"/>
  <c r="Y358" i="3" s="1"/>
  <c r="G358" i="3"/>
  <c r="F358" i="3"/>
  <c r="E358" i="3"/>
  <c r="D358" i="3"/>
  <c r="W357" i="3"/>
  <c r="Y357" i="3" s="1"/>
  <c r="G357" i="3"/>
  <c r="F357" i="3"/>
  <c r="E357" i="3"/>
  <c r="D357" i="3"/>
  <c r="Y356" i="3"/>
  <c r="X356" i="3"/>
  <c r="W356" i="3"/>
  <c r="G356" i="3"/>
  <c r="F356" i="3"/>
  <c r="E356" i="3"/>
  <c r="D356" i="3"/>
  <c r="X355" i="3"/>
  <c r="W355" i="3"/>
  <c r="G355" i="3"/>
  <c r="F355" i="3"/>
  <c r="E355" i="3"/>
  <c r="D355" i="3"/>
  <c r="Y355" i="3" s="1"/>
  <c r="W354" i="3"/>
  <c r="Y354" i="3" s="1"/>
  <c r="G354" i="3"/>
  <c r="F354" i="3"/>
  <c r="E354" i="3"/>
  <c r="D354" i="3"/>
  <c r="W353" i="3"/>
  <c r="Y353" i="3" s="1"/>
  <c r="G353" i="3"/>
  <c r="F353" i="3"/>
  <c r="E353" i="3"/>
  <c r="D353" i="3"/>
  <c r="W352" i="3"/>
  <c r="Y352" i="3" s="1"/>
  <c r="G352" i="3"/>
  <c r="F352" i="3"/>
  <c r="E352" i="3"/>
  <c r="D352" i="3"/>
  <c r="X351" i="3"/>
  <c r="W351" i="3"/>
  <c r="Y351" i="3" s="1"/>
  <c r="G351" i="3"/>
  <c r="F351" i="3"/>
  <c r="E351" i="3"/>
  <c r="D351" i="3"/>
  <c r="W350" i="3"/>
  <c r="X350" i="3" s="1"/>
  <c r="G350" i="3"/>
  <c r="F350" i="3"/>
  <c r="E350" i="3"/>
  <c r="Y350" i="3" s="1"/>
  <c r="D350" i="3"/>
  <c r="X349" i="3"/>
  <c r="W349" i="3"/>
  <c r="G349" i="3"/>
  <c r="F349" i="3"/>
  <c r="E349" i="3"/>
  <c r="D349" i="3"/>
  <c r="Y349" i="3" s="1"/>
  <c r="X348" i="3"/>
  <c r="W348" i="3"/>
  <c r="Y348" i="3" s="1"/>
  <c r="G348" i="3"/>
  <c r="F348" i="3"/>
  <c r="E348" i="3"/>
  <c r="D348" i="3"/>
  <c r="Y347" i="3"/>
  <c r="W347" i="3"/>
  <c r="X347" i="3" s="1"/>
  <c r="G347" i="3"/>
  <c r="F347" i="3"/>
  <c r="E347" i="3"/>
  <c r="D347" i="3"/>
  <c r="W346" i="3"/>
  <c r="X346" i="3" s="1"/>
  <c r="G346" i="3"/>
  <c r="Y346" i="3" s="1"/>
  <c r="F346" i="3"/>
  <c r="E346" i="3"/>
  <c r="D346" i="3"/>
  <c r="Y345" i="3"/>
  <c r="X345" i="3"/>
  <c r="W345" i="3"/>
  <c r="G345" i="3"/>
  <c r="F345" i="3"/>
  <c r="E345" i="3"/>
  <c r="D345" i="3"/>
  <c r="W344" i="3"/>
  <c r="Y344" i="3" s="1"/>
  <c r="G344" i="3"/>
  <c r="F344" i="3"/>
  <c r="E344" i="3"/>
  <c r="D344" i="3"/>
  <c r="W343" i="3"/>
  <c r="Y343" i="3" s="1"/>
  <c r="G343" i="3"/>
  <c r="F343" i="3"/>
  <c r="E343" i="3"/>
  <c r="D343" i="3"/>
  <c r="W342" i="3"/>
  <c r="Y342" i="3" s="1"/>
  <c r="G342" i="3"/>
  <c r="F342" i="3"/>
  <c r="E342" i="3"/>
  <c r="D342" i="3"/>
  <c r="W341" i="3"/>
  <c r="Y341" i="3" s="1"/>
  <c r="G341" i="3"/>
  <c r="F341" i="3"/>
  <c r="E341" i="3"/>
  <c r="D341" i="3"/>
  <c r="W340" i="3"/>
  <c r="X340" i="3" s="1"/>
  <c r="G340" i="3"/>
  <c r="F340" i="3"/>
  <c r="E340" i="3"/>
  <c r="Y340" i="3" s="1"/>
  <c r="D340" i="3"/>
  <c r="X339" i="3"/>
  <c r="W339" i="3"/>
  <c r="G339" i="3"/>
  <c r="F339" i="3"/>
  <c r="E339" i="3"/>
  <c r="D339" i="3"/>
  <c r="Y339" i="3" s="1"/>
  <c r="W338" i="3"/>
  <c r="Y338" i="3" s="1"/>
  <c r="G338" i="3"/>
  <c r="F338" i="3"/>
  <c r="E338" i="3"/>
  <c r="D338" i="3"/>
  <c r="W337" i="3"/>
  <c r="Y337" i="3" s="1"/>
  <c r="G337" i="3"/>
  <c r="F337" i="3"/>
  <c r="E337" i="3"/>
  <c r="D337" i="3"/>
  <c r="Y336" i="3"/>
  <c r="X336" i="3"/>
  <c r="W336" i="3"/>
  <c r="G336" i="3"/>
  <c r="F336" i="3"/>
  <c r="E336" i="3"/>
  <c r="D336" i="3"/>
  <c r="X335" i="3"/>
  <c r="W335" i="3"/>
  <c r="G335" i="3"/>
  <c r="F335" i="3"/>
  <c r="E335" i="3"/>
  <c r="D335" i="3"/>
  <c r="Y335" i="3" s="1"/>
  <c r="W334" i="3"/>
  <c r="Y334" i="3" s="1"/>
  <c r="G334" i="3"/>
  <c r="F334" i="3"/>
  <c r="E334" i="3"/>
  <c r="D334" i="3"/>
  <c r="W333" i="3"/>
  <c r="Y333" i="3" s="1"/>
  <c r="G333" i="3"/>
  <c r="F333" i="3"/>
  <c r="E333" i="3"/>
  <c r="D333" i="3"/>
  <c r="W332" i="3"/>
  <c r="Y332" i="3" s="1"/>
  <c r="G332" i="3"/>
  <c r="F332" i="3"/>
  <c r="E332" i="3"/>
  <c r="D332" i="3"/>
  <c r="W331" i="3"/>
  <c r="Y331" i="3" s="1"/>
  <c r="G331" i="3"/>
  <c r="F331" i="3"/>
  <c r="E331" i="3"/>
  <c r="D331" i="3"/>
  <c r="W330" i="3"/>
  <c r="X330" i="3" s="1"/>
  <c r="G330" i="3"/>
  <c r="F330" i="3"/>
  <c r="E330" i="3"/>
  <c r="Y330" i="3" s="1"/>
  <c r="D330" i="3"/>
  <c r="X329" i="3"/>
  <c r="W329" i="3"/>
  <c r="G329" i="3"/>
  <c r="F329" i="3"/>
  <c r="E329" i="3"/>
  <c r="D329" i="3"/>
  <c r="Y329" i="3" s="1"/>
  <c r="W328" i="3"/>
  <c r="Y328" i="3" s="1"/>
  <c r="G328" i="3"/>
  <c r="F328" i="3"/>
  <c r="E328" i="3"/>
  <c r="D328" i="3"/>
  <c r="Y327" i="3"/>
  <c r="W327" i="3"/>
  <c r="X327" i="3" s="1"/>
  <c r="G327" i="3"/>
  <c r="F327" i="3"/>
  <c r="E327" i="3"/>
  <c r="D327" i="3"/>
  <c r="W326" i="3"/>
  <c r="X326" i="3" s="1"/>
  <c r="G326" i="3"/>
  <c r="Y326" i="3" s="1"/>
  <c r="F326" i="3"/>
  <c r="E326" i="3"/>
  <c r="D326" i="3"/>
  <c r="Y325" i="3"/>
  <c r="X325" i="3"/>
  <c r="W325" i="3"/>
  <c r="G325" i="3"/>
  <c r="F325" i="3"/>
  <c r="E325" i="3"/>
  <c r="D325" i="3"/>
  <c r="W324" i="3"/>
  <c r="Y324" i="3" s="1"/>
  <c r="G324" i="3"/>
  <c r="F324" i="3"/>
  <c r="E324" i="3"/>
  <c r="D324" i="3"/>
  <c r="W323" i="3"/>
  <c r="Y323" i="3" s="1"/>
  <c r="G323" i="3"/>
  <c r="F323" i="3"/>
  <c r="E323" i="3"/>
  <c r="D323" i="3"/>
  <c r="W322" i="3"/>
  <c r="Y322" i="3" s="1"/>
  <c r="G322" i="3"/>
  <c r="F322" i="3"/>
  <c r="E322" i="3"/>
  <c r="D322" i="3"/>
  <c r="W321" i="3"/>
  <c r="Y321" i="3" s="1"/>
  <c r="G321" i="3"/>
  <c r="F321" i="3"/>
  <c r="E321" i="3"/>
  <c r="D321" i="3"/>
  <c r="W320" i="3"/>
  <c r="X320" i="3" s="1"/>
  <c r="G320" i="3"/>
  <c r="F320" i="3"/>
  <c r="E320" i="3"/>
  <c r="Y320" i="3" s="1"/>
  <c r="D320" i="3"/>
  <c r="X319" i="3"/>
  <c r="W319" i="3"/>
  <c r="G319" i="3"/>
  <c r="F319" i="3"/>
  <c r="E319" i="3"/>
  <c r="D319" i="3"/>
  <c r="Y319" i="3" s="1"/>
  <c r="W318" i="3"/>
  <c r="Y318" i="3" s="1"/>
  <c r="G318" i="3"/>
  <c r="F318" i="3"/>
  <c r="E318" i="3"/>
  <c r="D318" i="3"/>
  <c r="W317" i="3"/>
  <c r="Y317" i="3" s="1"/>
  <c r="G317" i="3"/>
  <c r="F317" i="3"/>
  <c r="E317" i="3"/>
  <c r="D317" i="3"/>
  <c r="Y316" i="3"/>
  <c r="X316" i="3"/>
  <c r="W316" i="3"/>
  <c r="G316" i="3"/>
  <c r="F316" i="3"/>
  <c r="E316" i="3"/>
  <c r="D316" i="3"/>
  <c r="X315" i="3"/>
  <c r="W315" i="3"/>
  <c r="G315" i="3"/>
  <c r="F315" i="3"/>
  <c r="E315" i="3"/>
  <c r="D315" i="3"/>
  <c r="Y315" i="3" s="1"/>
  <c r="W314" i="3"/>
  <c r="Y314" i="3" s="1"/>
  <c r="G314" i="3"/>
  <c r="F314" i="3"/>
  <c r="E314" i="3"/>
  <c r="D314" i="3"/>
  <c r="W313" i="3"/>
  <c r="Y313" i="3" s="1"/>
  <c r="G313" i="3"/>
  <c r="F313" i="3"/>
  <c r="E313" i="3"/>
  <c r="D313" i="3"/>
  <c r="W312" i="3"/>
  <c r="Y312" i="3" s="1"/>
  <c r="G312" i="3"/>
  <c r="F312" i="3"/>
  <c r="E312" i="3"/>
  <c r="D312" i="3"/>
  <c r="W311" i="3"/>
  <c r="Y311" i="3" s="1"/>
  <c r="G311" i="3"/>
  <c r="F311" i="3"/>
  <c r="E311" i="3"/>
  <c r="D311" i="3"/>
  <c r="W310" i="3"/>
  <c r="X310" i="3" s="1"/>
  <c r="G310" i="3"/>
  <c r="F310" i="3"/>
  <c r="E310" i="3"/>
  <c r="Y310" i="3" s="1"/>
  <c r="D310" i="3"/>
  <c r="X309" i="3"/>
  <c r="W309" i="3"/>
  <c r="G309" i="3"/>
  <c r="F309" i="3"/>
  <c r="E309" i="3"/>
  <c r="D309" i="3"/>
  <c r="Y309" i="3" s="1"/>
  <c r="X308" i="3"/>
  <c r="W308" i="3"/>
  <c r="Y308" i="3" s="1"/>
  <c r="G308" i="3"/>
  <c r="F308" i="3"/>
  <c r="E308" i="3"/>
  <c r="D308" i="3"/>
  <c r="Y307" i="3"/>
  <c r="W307" i="3"/>
  <c r="X307" i="3" s="1"/>
  <c r="G307" i="3"/>
  <c r="F307" i="3"/>
  <c r="E307" i="3"/>
  <c r="D307" i="3"/>
  <c r="W306" i="3"/>
  <c r="X306" i="3" s="1"/>
  <c r="G306" i="3"/>
  <c r="Y306" i="3" s="1"/>
  <c r="F306" i="3"/>
  <c r="E306" i="3"/>
  <c r="D306" i="3"/>
  <c r="Y305" i="3"/>
  <c r="X305" i="3"/>
  <c r="W305" i="3"/>
  <c r="G305" i="3"/>
  <c r="F305" i="3"/>
  <c r="E305" i="3"/>
  <c r="D305" i="3"/>
  <c r="W304" i="3"/>
  <c r="Y304" i="3" s="1"/>
  <c r="G304" i="3"/>
  <c r="F304" i="3"/>
  <c r="E304" i="3"/>
  <c r="D304" i="3"/>
  <c r="W303" i="3"/>
  <c r="Y303" i="3" s="1"/>
  <c r="G303" i="3"/>
  <c r="F303" i="3"/>
  <c r="E303" i="3"/>
  <c r="D303" i="3"/>
  <c r="W302" i="3"/>
  <c r="Y302" i="3" s="1"/>
  <c r="G302" i="3"/>
  <c r="F302" i="3"/>
  <c r="E302" i="3"/>
  <c r="D302" i="3"/>
  <c r="W301" i="3"/>
  <c r="Y301" i="3" s="1"/>
  <c r="G301" i="3"/>
  <c r="F301" i="3"/>
  <c r="E301" i="3"/>
  <c r="D301" i="3"/>
  <c r="W300" i="3"/>
  <c r="X300" i="3" s="1"/>
  <c r="G300" i="3"/>
  <c r="F300" i="3"/>
  <c r="E300" i="3"/>
  <c r="Y300" i="3" s="1"/>
  <c r="D300" i="3"/>
  <c r="X299" i="3"/>
  <c r="W299" i="3"/>
  <c r="G299" i="3"/>
  <c r="F299" i="3"/>
  <c r="E299" i="3"/>
  <c r="D299" i="3"/>
  <c r="Y299" i="3" s="1"/>
  <c r="W298" i="3"/>
  <c r="Y298" i="3" s="1"/>
  <c r="G298" i="3"/>
  <c r="F298" i="3"/>
  <c r="E298" i="3"/>
  <c r="D298" i="3"/>
  <c r="W297" i="3"/>
  <c r="Y297" i="3" s="1"/>
  <c r="G297" i="3"/>
  <c r="F297" i="3"/>
  <c r="E297" i="3"/>
  <c r="D297" i="3"/>
  <c r="Y296" i="3"/>
  <c r="X296" i="3"/>
  <c r="W296" i="3"/>
  <c r="G296" i="3"/>
  <c r="F296" i="3"/>
  <c r="E296" i="3"/>
  <c r="D296" i="3"/>
  <c r="X295" i="3"/>
  <c r="W295" i="3"/>
  <c r="G295" i="3"/>
  <c r="F295" i="3"/>
  <c r="E295" i="3"/>
  <c r="D295" i="3"/>
  <c r="Y295" i="3" s="1"/>
  <c r="W294" i="3"/>
  <c r="Y294" i="3" s="1"/>
  <c r="G294" i="3"/>
  <c r="F294" i="3"/>
  <c r="E294" i="3"/>
  <c r="D294" i="3"/>
  <c r="W293" i="3"/>
  <c r="Y293" i="3" s="1"/>
  <c r="G293" i="3"/>
  <c r="F293" i="3"/>
  <c r="E293" i="3"/>
  <c r="D293" i="3"/>
  <c r="W292" i="3"/>
  <c r="Y292" i="3" s="1"/>
  <c r="G292" i="3"/>
  <c r="F292" i="3"/>
  <c r="E292" i="3"/>
  <c r="D292" i="3"/>
  <c r="W291" i="3"/>
  <c r="Y291" i="3" s="1"/>
  <c r="G291" i="3"/>
  <c r="F291" i="3"/>
  <c r="E291" i="3"/>
  <c r="D291" i="3"/>
  <c r="W290" i="3"/>
  <c r="X290" i="3" s="1"/>
  <c r="G290" i="3"/>
  <c r="F290" i="3"/>
  <c r="E290" i="3"/>
  <c r="Y290" i="3" s="1"/>
  <c r="D290" i="3"/>
  <c r="X289" i="3"/>
  <c r="W289" i="3"/>
  <c r="G289" i="3"/>
  <c r="F289" i="3"/>
  <c r="E289" i="3"/>
  <c r="D289" i="3"/>
  <c r="Y289" i="3" s="1"/>
  <c r="X288" i="3"/>
  <c r="W288" i="3"/>
  <c r="Y288" i="3" s="1"/>
  <c r="G288" i="3"/>
  <c r="F288" i="3"/>
  <c r="E288" i="3"/>
  <c r="D288" i="3"/>
  <c r="Y287" i="3"/>
  <c r="W287" i="3"/>
  <c r="X287" i="3" s="1"/>
  <c r="G287" i="3"/>
  <c r="F287" i="3"/>
  <c r="E287" i="3"/>
  <c r="D287" i="3"/>
  <c r="W286" i="3"/>
  <c r="X286" i="3" s="1"/>
  <c r="G286" i="3"/>
  <c r="Y286" i="3" s="1"/>
  <c r="F286" i="3"/>
  <c r="E286" i="3"/>
  <c r="D286" i="3"/>
  <c r="Y285" i="3"/>
  <c r="X285" i="3"/>
  <c r="W285" i="3"/>
  <c r="G285" i="3"/>
  <c r="F285" i="3"/>
  <c r="E285" i="3"/>
  <c r="D285" i="3"/>
  <c r="W284" i="3"/>
  <c r="Y284" i="3" s="1"/>
  <c r="G284" i="3"/>
  <c r="F284" i="3"/>
  <c r="E284" i="3"/>
  <c r="D284" i="3"/>
  <c r="W283" i="3"/>
  <c r="Y283" i="3" s="1"/>
  <c r="G283" i="3"/>
  <c r="F283" i="3"/>
  <c r="E283" i="3"/>
  <c r="D283" i="3"/>
  <c r="W282" i="3"/>
  <c r="Y282" i="3" s="1"/>
  <c r="G282" i="3"/>
  <c r="F282" i="3"/>
  <c r="E282" i="3"/>
  <c r="D282" i="3"/>
  <c r="W281" i="3"/>
  <c r="Y281" i="3" s="1"/>
  <c r="G281" i="3"/>
  <c r="F281" i="3"/>
  <c r="E281" i="3"/>
  <c r="D281" i="3"/>
  <c r="W280" i="3"/>
  <c r="X280" i="3" s="1"/>
  <c r="G280" i="3"/>
  <c r="F280" i="3"/>
  <c r="E280" i="3"/>
  <c r="Y280" i="3" s="1"/>
  <c r="D280" i="3"/>
  <c r="X279" i="3"/>
  <c r="W279" i="3"/>
  <c r="G279" i="3"/>
  <c r="F279" i="3"/>
  <c r="E279" i="3"/>
  <c r="D279" i="3"/>
  <c r="Y279" i="3" s="1"/>
  <c r="W278" i="3"/>
  <c r="Y278" i="3" s="1"/>
  <c r="G278" i="3"/>
  <c r="F278" i="3"/>
  <c r="E278" i="3"/>
  <c r="D278" i="3"/>
  <c r="W277" i="3"/>
  <c r="Y277" i="3" s="1"/>
  <c r="G277" i="3"/>
  <c r="F277" i="3"/>
  <c r="E277" i="3"/>
  <c r="D277" i="3"/>
  <c r="Y276" i="3"/>
  <c r="X276" i="3"/>
  <c r="W276" i="3"/>
  <c r="G276" i="3"/>
  <c r="F276" i="3"/>
  <c r="E276" i="3"/>
  <c r="D276" i="3"/>
  <c r="X275" i="3"/>
  <c r="W275" i="3"/>
  <c r="G275" i="3"/>
  <c r="F275" i="3"/>
  <c r="E275" i="3"/>
  <c r="D275" i="3"/>
  <c r="Y275" i="3" s="1"/>
  <c r="W274" i="3"/>
  <c r="Y274" i="3" s="1"/>
  <c r="G274" i="3"/>
  <c r="F274" i="3"/>
  <c r="E274" i="3"/>
  <c r="D274" i="3"/>
  <c r="W273" i="3"/>
  <c r="Y273" i="3" s="1"/>
  <c r="G273" i="3"/>
  <c r="F273" i="3"/>
  <c r="E273" i="3"/>
  <c r="D273" i="3"/>
  <c r="W272" i="3"/>
  <c r="Y272" i="3" s="1"/>
  <c r="G272" i="3"/>
  <c r="F272" i="3"/>
  <c r="E272" i="3"/>
  <c r="D272" i="3"/>
  <c r="W271" i="3"/>
  <c r="Y271" i="3" s="1"/>
  <c r="G271" i="3"/>
  <c r="F271" i="3"/>
  <c r="E271" i="3"/>
  <c r="D271" i="3"/>
  <c r="W270" i="3"/>
  <c r="X270" i="3" s="1"/>
  <c r="G270" i="3"/>
  <c r="F270" i="3"/>
  <c r="E270" i="3"/>
  <c r="Y270" i="3" s="1"/>
  <c r="D270" i="3"/>
  <c r="X269" i="3"/>
  <c r="W269" i="3"/>
  <c r="G269" i="3"/>
  <c r="F269" i="3"/>
  <c r="E269" i="3"/>
  <c r="D269" i="3"/>
  <c r="Y269" i="3" s="1"/>
  <c r="X268" i="3"/>
  <c r="W268" i="3"/>
  <c r="Y268" i="3" s="1"/>
  <c r="G268" i="3"/>
  <c r="F268" i="3"/>
  <c r="E268" i="3"/>
  <c r="D268" i="3"/>
  <c r="Y267" i="3"/>
  <c r="W267" i="3"/>
  <c r="X267" i="3" s="1"/>
  <c r="G267" i="3"/>
  <c r="F267" i="3"/>
  <c r="E267" i="3"/>
  <c r="D267" i="3"/>
  <c r="W266" i="3"/>
  <c r="X266" i="3" s="1"/>
  <c r="G266" i="3"/>
  <c r="Y266" i="3" s="1"/>
  <c r="F266" i="3"/>
  <c r="E266" i="3"/>
  <c r="D266" i="3"/>
  <c r="Y265" i="3"/>
  <c r="X265" i="3"/>
  <c r="W265" i="3"/>
  <c r="G265" i="3"/>
  <c r="F265" i="3"/>
  <c r="E265" i="3"/>
  <c r="D265" i="3"/>
  <c r="W264" i="3"/>
  <c r="Y264" i="3" s="1"/>
  <c r="G264" i="3"/>
  <c r="F264" i="3"/>
  <c r="E264" i="3"/>
  <c r="D264" i="3"/>
  <c r="W263" i="3"/>
  <c r="Y263" i="3" s="1"/>
  <c r="G263" i="3"/>
  <c r="F263" i="3"/>
  <c r="E263" i="3"/>
  <c r="D263" i="3"/>
  <c r="W262" i="3"/>
  <c r="Y262" i="3" s="1"/>
  <c r="G262" i="3"/>
  <c r="F262" i="3"/>
  <c r="E262" i="3"/>
  <c r="D262" i="3"/>
  <c r="W261" i="3"/>
  <c r="Y261" i="3" s="1"/>
  <c r="G261" i="3"/>
  <c r="F261" i="3"/>
  <c r="E261" i="3"/>
  <c r="D261" i="3"/>
  <c r="W260" i="3"/>
  <c r="X260" i="3" s="1"/>
  <c r="G260" i="3"/>
  <c r="F260" i="3"/>
  <c r="E260" i="3"/>
  <c r="Y260" i="3" s="1"/>
  <c r="D260" i="3"/>
  <c r="X259" i="3"/>
  <c r="W259" i="3"/>
  <c r="G259" i="3"/>
  <c r="F259" i="3"/>
  <c r="E259" i="3"/>
  <c r="D259" i="3"/>
  <c r="Y259" i="3" s="1"/>
  <c r="W258" i="3"/>
  <c r="Y258" i="3" s="1"/>
  <c r="G258" i="3"/>
  <c r="F258" i="3"/>
  <c r="E258" i="3"/>
  <c r="D258" i="3"/>
  <c r="W257" i="3"/>
  <c r="Y257" i="3" s="1"/>
  <c r="G257" i="3"/>
  <c r="F257" i="3"/>
  <c r="E257" i="3"/>
  <c r="D257" i="3"/>
  <c r="Y256" i="3"/>
  <c r="X256" i="3"/>
  <c r="W256" i="3"/>
  <c r="G256" i="3"/>
  <c r="F256" i="3"/>
  <c r="E256" i="3"/>
  <c r="D256" i="3"/>
  <c r="X255" i="3"/>
  <c r="W255" i="3"/>
  <c r="G255" i="3"/>
  <c r="F255" i="3"/>
  <c r="E255" i="3"/>
  <c r="D255" i="3"/>
  <c r="Y255" i="3" s="1"/>
  <c r="W254" i="3"/>
  <c r="Y254" i="3" s="1"/>
  <c r="G254" i="3"/>
  <c r="F254" i="3"/>
  <c r="E254" i="3"/>
  <c r="D254" i="3"/>
  <c r="W253" i="3"/>
  <c r="Y253" i="3" s="1"/>
  <c r="G253" i="3"/>
  <c r="F253" i="3"/>
  <c r="E253" i="3"/>
  <c r="D253" i="3"/>
  <c r="W252" i="3"/>
  <c r="Y252" i="3" s="1"/>
  <c r="G252" i="3"/>
  <c r="F252" i="3"/>
  <c r="E252" i="3"/>
  <c r="D252" i="3"/>
  <c r="W251" i="3"/>
  <c r="X251" i="3" s="1"/>
  <c r="G251" i="3"/>
  <c r="F251" i="3"/>
  <c r="E251" i="3"/>
  <c r="D251" i="3"/>
  <c r="Y251" i="3" s="1"/>
  <c r="W250" i="3"/>
  <c r="X250" i="3" s="1"/>
  <c r="G250" i="3"/>
  <c r="F250" i="3"/>
  <c r="E250" i="3"/>
  <c r="Y250" i="3" s="1"/>
  <c r="D250" i="3"/>
  <c r="X249" i="3"/>
  <c r="W249" i="3"/>
  <c r="G249" i="3"/>
  <c r="F249" i="3"/>
  <c r="E249" i="3"/>
  <c r="D249" i="3"/>
  <c r="Y249" i="3" s="1"/>
  <c r="X248" i="3"/>
  <c r="W248" i="3"/>
  <c r="Y248" i="3" s="1"/>
  <c r="G248" i="3"/>
  <c r="F248" i="3"/>
  <c r="E248" i="3"/>
  <c r="D248" i="3"/>
  <c r="Y247" i="3"/>
  <c r="W247" i="3"/>
  <c r="X247" i="3" s="1"/>
  <c r="G247" i="3"/>
  <c r="F247" i="3"/>
  <c r="E247" i="3"/>
  <c r="D247" i="3"/>
  <c r="W246" i="3"/>
  <c r="X246" i="3" s="1"/>
  <c r="G246" i="3"/>
  <c r="Y246" i="3" s="1"/>
  <c r="F246" i="3"/>
  <c r="E246" i="3"/>
  <c r="D246" i="3"/>
  <c r="Y245" i="3"/>
  <c r="X245" i="3"/>
  <c r="W245" i="3"/>
  <c r="G245" i="3"/>
  <c r="F245" i="3"/>
  <c r="E245" i="3"/>
  <c r="D245" i="3"/>
  <c r="W244" i="3"/>
  <c r="Y244" i="3" s="1"/>
  <c r="G244" i="3"/>
  <c r="F244" i="3"/>
  <c r="E244" i="3"/>
  <c r="D244" i="3"/>
  <c r="W243" i="3"/>
  <c r="Y243" i="3" s="1"/>
  <c r="G243" i="3"/>
  <c r="F243" i="3"/>
  <c r="E243" i="3"/>
  <c r="D243" i="3"/>
  <c r="W242" i="3"/>
  <c r="Y242" i="3" s="1"/>
  <c r="G242" i="3"/>
  <c r="F242" i="3"/>
  <c r="E242" i="3"/>
  <c r="D242" i="3"/>
  <c r="W241" i="3"/>
  <c r="Y241" i="3" s="1"/>
  <c r="G241" i="3"/>
  <c r="F241" i="3"/>
  <c r="E241" i="3"/>
  <c r="D241" i="3"/>
  <c r="X240" i="3"/>
  <c r="W240" i="3"/>
  <c r="G240" i="3"/>
  <c r="F240" i="3"/>
  <c r="E240" i="3"/>
  <c r="Y240" i="3" s="1"/>
  <c r="D240" i="3"/>
  <c r="X239" i="3"/>
  <c r="W239" i="3"/>
  <c r="G239" i="3"/>
  <c r="F239" i="3"/>
  <c r="E239" i="3"/>
  <c r="D239" i="3"/>
  <c r="Y239" i="3" s="1"/>
  <c r="W238" i="3"/>
  <c r="Y238" i="3" s="1"/>
  <c r="G238" i="3"/>
  <c r="F238" i="3"/>
  <c r="E238" i="3"/>
  <c r="D238" i="3"/>
  <c r="W237" i="3"/>
  <c r="Y237" i="3" s="1"/>
  <c r="G237" i="3"/>
  <c r="F237" i="3"/>
  <c r="E237" i="3"/>
  <c r="D237" i="3"/>
  <c r="Y236" i="3"/>
  <c r="X236" i="3"/>
  <c r="W236" i="3"/>
  <c r="G236" i="3"/>
  <c r="F236" i="3"/>
  <c r="E236" i="3"/>
  <c r="D236" i="3"/>
  <c r="X235" i="3"/>
  <c r="W235" i="3"/>
  <c r="G235" i="3"/>
  <c r="F235" i="3"/>
  <c r="E235" i="3"/>
  <c r="D235" i="3"/>
  <c r="Y235" i="3" s="1"/>
  <c r="W234" i="3"/>
  <c r="Y234" i="3" s="1"/>
  <c r="G234" i="3"/>
  <c r="F234" i="3"/>
  <c r="E234" i="3"/>
  <c r="D234" i="3"/>
  <c r="W233" i="3"/>
  <c r="Y233" i="3" s="1"/>
  <c r="G233" i="3"/>
  <c r="F233" i="3"/>
  <c r="E233" i="3"/>
  <c r="D233" i="3"/>
  <c r="W232" i="3"/>
  <c r="Y232" i="3" s="1"/>
  <c r="G232" i="3"/>
  <c r="F232" i="3"/>
  <c r="E232" i="3"/>
  <c r="D232" i="3"/>
  <c r="X231" i="3"/>
  <c r="W231" i="3"/>
  <c r="G231" i="3"/>
  <c r="F231" i="3"/>
  <c r="E231" i="3"/>
  <c r="D231" i="3"/>
  <c r="Y231" i="3" s="1"/>
  <c r="W230" i="3"/>
  <c r="X230" i="3" s="1"/>
  <c r="G230" i="3"/>
  <c r="F230" i="3"/>
  <c r="E230" i="3"/>
  <c r="Y230" i="3" s="1"/>
  <c r="D230" i="3"/>
  <c r="X229" i="3"/>
  <c r="W229" i="3"/>
  <c r="G229" i="3"/>
  <c r="F229" i="3"/>
  <c r="E229" i="3"/>
  <c r="D229" i="3"/>
  <c r="Y229" i="3" s="1"/>
  <c r="X228" i="3"/>
  <c r="W228" i="3"/>
  <c r="Y228" i="3" s="1"/>
  <c r="G228" i="3"/>
  <c r="F228" i="3"/>
  <c r="E228" i="3"/>
  <c r="D228" i="3"/>
  <c r="Y227" i="3"/>
  <c r="W227" i="3"/>
  <c r="X227" i="3" s="1"/>
  <c r="G227" i="3"/>
  <c r="F227" i="3"/>
  <c r="E227" i="3"/>
  <c r="D227" i="3"/>
  <c r="W226" i="3"/>
  <c r="X226" i="3" s="1"/>
  <c r="G226" i="3"/>
  <c r="Y226" i="3" s="1"/>
  <c r="F226" i="3"/>
  <c r="E226" i="3"/>
  <c r="D226" i="3"/>
  <c r="Y225" i="3"/>
  <c r="X225" i="3"/>
  <c r="W225" i="3"/>
  <c r="G225" i="3"/>
  <c r="F225" i="3"/>
  <c r="E225" i="3"/>
  <c r="D225" i="3"/>
  <c r="W224" i="3"/>
  <c r="Y224" i="3" s="1"/>
  <c r="G224" i="3"/>
  <c r="F224" i="3"/>
  <c r="E224" i="3"/>
  <c r="D224" i="3"/>
  <c r="W223" i="3"/>
  <c r="Y223" i="3" s="1"/>
  <c r="G223" i="3"/>
  <c r="F223" i="3"/>
  <c r="E223" i="3"/>
  <c r="D223" i="3"/>
  <c r="W222" i="3"/>
  <c r="Y222" i="3" s="1"/>
  <c r="G222" i="3"/>
  <c r="F222" i="3"/>
  <c r="E222" i="3"/>
  <c r="D222" i="3"/>
  <c r="W221" i="3"/>
  <c r="Y221" i="3" s="1"/>
  <c r="G221" i="3"/>
  <c r="F221" i="3"/>
  <c r="E221" i="3"/>
  <c r="D221" i="3"/>
  <c r="W220" i="3"/>
  <c r="X220" i="3" s="1"/>
  <c r="G220" i="3"/>
  <c r="F220" i="3"/>
  <c r="E220" i="3"/>
  <c r="Y220" i="3" s="1"/>
  <c r="D220" i="3"/>
  <c r="X219" i="3"/>
  <c r="W219" i="3"/>
  <c r="G219" i="3"/>
  <c r="F219" i="3"/>
  <c r="E219" i="3"/>
  <c r="D219" i="3"/>
  <c r="Y219" i="3" s="1"/>
  <c r="W218" i="3"/>
  <c r="Y218" i="3" s="1"/>
  <c r="G218" i="3"/>
  <c r="F218" i="3"/>
  <c r="E218" i="3"/>
  <c r="D218" i="3"/>
  <c r="W217" i="3"/>
  <c r="Y217" i="3" s="1"/>
  <c r="G217" i="3"/>
  <c r="F217" i="3"/>
  <c r="E217" i="3"/>
  <c r="D217" i="3"/>
  <c r="Y216" i="3"/>
  <c r="X216" i="3"/>
  <c r="W216" i="3"/>
  <c r="G216" i="3"/>
  <c r="F216" i="3"/>
  <c r="E216" i="3"/>
  <c r="D216" i="3"/>
  <c r="X215" i="3"/>
  <c r="W215" i="3"/>
  <c r="G215" i="3"/>
  <c r="F215" i="3"/>
  <c r="E215" i="3"/>
  <c r="D215" i="3"/>
  <c r="Y215" i="3" s="1"/>
  <c r="W214" i="3"/>
  <c r="Y214" i="3" s="1"/>
  <c r="G214" i="3"/>
  <c r="F214" i="3"/>
  <c r="E214" i="3"/>
  <c r="D214" i="3"/>
  <c r="W213" i="3"/>
  <c r="Y213" i="3" s="1"/>
  <c r="G213" i="3"/>
  <c r="F213" i="3"/>
  <c r="E213" i="3"/>
  <c r="D213" i="3"/>
  <c r="W212" i="3"/>
  <c r="Y212" i="3" s="1"/>
  <c r="G212" i="3"/>
  <c r="F212" i="3"/>
  <c r="E212" i="3"/>
  <c r="D212" i="3"/>
  <c r="X211" i="3"/>
  <c r="W211" i="3"/>
  <c r="G211" i="3"/>
  <c r="F211" i="3"/>
  <c r="E211" i="3"/>
  <c r="D211" i="3"/>
  <c r="Y211" i="3" s="1"/>
  <c r="W210" i="3"/>
  <c r="X210" i="3" s="1"/>
  <c r="G210" i="3"/>
  <c r="F210" i="3"/>
  <c r="E210" i="3"/>
  <c r="Y210" i="3" s="1"/>
  <c r="D210" i="3"/>
  <c r="X209" i="3"/>
  <c r="W209" i="3"/>
  <c r="G209" i="3"/>
  <c r="F209" i="3"/>
  <c r="E209" i="3"/>
  <c r="D209" i="3"/>
  <c r="Y209" i="3" s="1"/>
  <c r="X208" i="3"/>
  <c r="W208" i="3"/>
  <c r="Y208" i="3" s="1"/>
  <c r="G208" i="3"/>
  <c r="F208" i="3"/>
  <c r="E208" i="3"/>
  <c r="D208" i="3"/>
  <c r="Y207" i="3"/>
  <c r="W207" i="3"/>
  <c r="X207" i="3" s="1"/>
  <c r="G207" i="3"/>
  <c r="F207" i="3"/>
  <c r="E207" i="3"/>
  <c r="D207" i="3"/>
  <c r="W206" i="3"/>
  <c r="X206" i="3" s="1"/>
  <c r="G206" i="3"/>
  <c r="Y206" i="3" s="1"/>
  <c r="F206" i="3"/>
  <c r="E206" i="3"/>
  <c r="D206" i="3"/>
  <c r="Y205" i="3"/>
  <c r="X205" i="3"/>
  <c r="W205" i="3"/>
  <c r="G205" i="3"/>
  <c r="F205" i="3"/>
  <c r="E205" i="3"/>
  <c r="D205" i="3"/>
  <c r="W204" i="3"/>
  <c r="Y204" i="3" s="1"/>
  <c r="G204" i="3"/>
  <c r="F204" i="3"/>
  <c r="E204" i="3"/>
  <c r="D204" i="3"/>
  <c r="W203" i="3"/>
  <c r="Y203" i="3" s="1"/>
  <c r="G203" i="3"/>
  <c r="F203" i="3"/>
  <c r="E203" i="3"/>
  <c r="D203" i="3"/>
  <c r="W202" i="3"/>
  <c r="Y202" i="3" s="1"/>
  <c r="G202" i="3"/>
  <c r="F202" i="3"/>
  <c r="E202" i="3"/>
  <c r="D202" i="3"/>
  <c r="W201" i="3"/>
  <c r="Y201" i="3" s="1"/>
  <c r="G201" i="3"/>
  <c r="F201" i="3"/>
  <c r="E201" i="3"/>
  <c r="D201" i="3"/>
  <c r="W200" i="3"/>
  <c r="X200" i="3" s="1"/>
  <c r="G200" i="3"/>
  <c r="F200" i="3"/>
  <c r="E200" i="3"/>
  <c r="Y200" i="3" s="1"/>
  <c r="D200" i="3"/>
  <c r="X199" i="3"/>
  <c r="W199" i="3"/>
  <c r="G199" i="3"/>
  <c r="F199" i="3"/>
  <c r="E199" i="3"/>
  <c r="D199" i="3"/>
  <c r="Y199" i="3" s="1"/>
  <c r="W198" i="3"/>
  <c r="Y198" i="3" s="1"/>
  <c r="G198" i="3"/>
  <c r="F198" i="3"/>
  <c r="E198" i="3"/>
  <c r="D198" i="3"/>
  <c r="W197" i="3"/>
  <c r="Y197" i="3" s="1"/>
  <c r="G197" i="3"/>
  <c r="F197" i="3"/>
  <c r="E197" i="3"/>
  <c r="D197" i="3"/>
  <c r="Y196" i="3"/>
  <c r="X196" i="3"/>
  <c r="W196" i="3"/>
  <c r="G196" i="3"/>
  <c r="F196" i="3"/>
  <c r="E196" i="3"/>
  <c r="D196" i="3"/>
  <c r="X195" i="3"/>
  <c r="W195" i="3"/>
  <c r="G195" i="3"/>
  <c r="F195" i="3"/>
  <c r="E195" i="3"/>
  <c r="D195" i="3"/>
  <c r="Y195" i="3" s="1"/>
  <c r="W194" i="3"/>
  <c r="Y194" i="3" s="1"/>
  <c r="G194" i="3"/>
  <c r="F194" i="3"/>
  <c r="E194" i="3"/>
  <c r="D194" i="3"/>
  <c r="W193" i="3"/>
  <c r="Y193" i="3" s="1"/>
  <c r="G193" i="3"/>
  <c r="F193" i="3"/>
  <c r="E193" i="3"/>
  <c r="D193" i="3"/>
  <c r="W192" i="3"/>
  <c r="Y192" i="3" s="1"/>
  <c r="G192" i="3"/>
  <c r="F192" i="3"/>
  <c r="E192" i="3"/>
  <c r="D192" i="3"/>
  <c r="X191" i="3"/>
  <c r="W191" i="3"/>
  <c r="G191" i="3"/>
  <c r="F191" i="3"/>
  <c r="E191" i="3"/>
  <c r="D191" i="3"/>
  <c r="Y191" i="3" s="1"/>
  <c r="W190" i="3"/>
  <c r="X190" i="3" s="1"/>
  <c r="G190" i="3"/>
  <c r="F190" i="3"/>
  <c r="E190" i="3"/>
  <c r="Y190" i="3" s="1"/>
  <c r="D190" i="3"/>
  <c r="X189" i="3"/>
  <c r="W189" i="3"/>
  <c r="G189" i="3"/>
  <c r="F189" i="3"/>
  <c r="E189" i="3"/>
  <c r="D189" i="3"/>
  <c r="Y189" i="3" s="1"/>
  <c r="X188" i="3"/>
  <c r="W188" i="3"/>
  <c r="Y188" i="3" s="1"/>
  <c r="G188" i="3"/>
  <c r="F188" i="3"/>
  <c r="E188" i="3"/>
  <c r="D188" i="3"/>
  <c r="Y187" i="3"/>
  <c r="W187" i="3"/>
  <c r="X187" i="3" s="1"/>
  <c r="G187" i="3"/>
  <c r="F187" i="3"/>
  <c r="E187" i="3"/>
  <c r="D187" i="3"/>
  <c r="W186" i="3"/>
  <c r="X186" i="3" s="1"/>
  <c r="G186" i="3"/>
  <c r="Y186" i="3" s="1"/>
  <c r="F186" i="3"/>
  <c r="E186" i="3"/>
  <c r="D186" i="3"/>
  <c r="Y185" i="3"/>
  <c r="X185" i="3"/>
  <c r="W185" i="3"/>
  <c r="G185" i="3"/>
  <c r="F185" i="3"/>
  <c r="E185" i="3"/>
  <c r="D185" i="3"/>
  <c r="W184" i="3"/>
  <c r="Y184" i="3" s="1"/>
  <c r="G184" i="3"/>
  <c r="F184" i="3"/>
  <c r="E184" i="3"/>
  <c r="D184" i="3"/>
  <c r="W183" i="3"/>
  <c r="Y183" i="3" s="1"/>
  <c r="G183" i="3"/>
  <c r="F183" i="3"/>
  <c r="E183" i="3"/>
  <c r="D183" i="3"/>
  <c r="W182" i="3"/>
  <c r="Y182" i="3" s="1"/>
  <c r="G182" i="3"/>
  <c r="F182" i="3"/>
  <c r="E182" i="3"/>
  <c r="D182" i="3"/>
  <c r="W181" i="3"/>
  <c r="Y181" i="3" s="1"/>
  <c r="G181" i="3"/>
  <c r="F181" i="3"/>
  <c r="E181" i="3"/>
  <c r="D181" i="3"/>
  <c r="W180" i="3"/>
  <c r="X180" i="3" s="1"/>
  <c r="G180" i="3"/>
  <c r="F180" i="3"/>
  <c r="E180" i="3"/>
  <c r="Y180" i="3" s="1"/>
  <c r="D180" i="3"/>
  <c r="X179" i="3"/>
  <c r="W179" i="3"/>
  <c r="G179" i="3"/>
  <c r="F179" i="3"/>
  <c r="E179" i="3"/>
  <c r="D179" i="3"/>
  <c r="Y179" i="3" s="1"/>
  <c r="W178" i="3"/>
  <c r="Y178" i="3" s="1"/>
  <c r="G178" i="3"/>
  <c r="F178" i="3"/>
  <c r="E178" i="3"/>
  <c r="D178" i="3"/>
  <c r="W177" i="3"/>
  <c r="Y177" i="3" s="1"/>
  <c r="G177" i="3"/>
  <c r="F177" i="3"/>
  <c r="E177" i="3"/>
  <c r="D177" i="3"/>
  <c r="Y176" i="3"/>
  <c r="X176" i="3"/>
  <c r="W176" i="3"/>
  <c r="G176" i="3"/>
  <c r="F176" i="3"/>
  <c r="E176" i="3"/>
  <c r="D176" i="3"/>
  <c r="X175" i="3"/>
  <c r="W175" i="3"/>
  <c r="G175" i="3"/>
  <c r="F175" i="3"/>
  <c r="E175" i="3"/>
  <c r="D175" i="3"/>
  <c r="Y175" i="3" s="1"/>
  <c r="W174" i="3"/>
  <c r="Y174" i="3" s="1"/>
  <c r="G174" i="3"/>
  <c r="F174" i="3"/>
  <c r="E174" i="3"/>
  <c r="D174" i="3"/>
  <c r="W173" i="3"/>
  <c r="Y173" i="3" s="1"/>
  <c r="G173" i="3"/>
  <c r="F173" i="3"/>
  <c r="E173" i="3"/>
  <c r="D173" i="3"/>
  <c r="W172" i="3"/>
  <c r="Y172" i="3" s="1"/>
  <c r="G172" i="3"/>
  <c r="F172" i="3"/>
  <c r="E172" i="3"/>
  <c r="D172" i="3"/>
  <c r="X171" i="3"/>
  <c r="W171" i="3"/>
  <c r="G171" i="3"/>
  <c r="F171" i="3"/>
  <c r="E171" i="3"/>
  <c r="D171" i="3"/>
  <c r="Y171" i="3" s="1"/>
  <c r="W170" i="3"/>
  <c r="X170" i="3" s="1"/>
  <c r="G170" i="3"/>
  <c r="F170" i="3"/>
  <c r="E170" i="3"/>
  <c r="Y170" i="3" s="1"/>
  <c r="D170" i="3"/>
  <c r="X169" i="3"/>
  <c r="W169" i="3"/>
  <c r="G169" i="3"/>
  <c r="F169" i="3"/>
  <c r="E169" i="3"/>
  <c r="D169" i="3"/>
  <c r="Y169" i="3" s="1"/>
  <c r="X168" i="3"/>
  <c r="W168" i="3"/>
  <c r="Y168" i="3" s="1"/>
  <c r="G168" i="3"/>
  <c r="F168" i="3"/>
  <c r="E168" i="3"/>
  <c r="D168" i="3"/>
  <c r="Y167" i="3"/>
  <c r="W167" i="3"/>
  <c r="X167" i="3" s="1"/>
  <c r="G167" i="3"/>
  <c r="F167" i="3"/>
  <c r="E167" i="3"/>
  <c r="D167" i="3"/>
  <c r="W166" i="3"/>
  <c r="X166" i="3" s="1"/>
  <c r="G166" i="3"/>
  <c r="Y166" i="3" s="1"/>
  <c r="F166" i="3"/>
  <c r="E166" i="3"/>
  <c r="D166" i="3"/>
  <c r="Y165" i="3"/>
  <c r="X165" i="3"/>
  <c r="W165" i="3"/>
  <c r="G165" i="3"/>
  <c r="F165" i="3"/>
  <c r="E165" i="3"/>
  <c r="D165" i="3"/>
  <c r="W164" i="3"/>
  <c r="Y164" i="3" s="1"/>
  <c r="G164" i="3"/>
  <c r="F164" i="3"/>
  <c r="E164" i="3"/>
  <c r="D164" i="3"/>
  <c r="W163" i="3"/>
  <c r="Y163" i="3" s="1"/>
  <c r="G163" i="3"/>
  <c r="F163" i="3"/>
  <c r="E163" i="3"/>
  <c r="D163" i="3"/>
  <c r="W162" i="3"/>
  <c r="Y162" i="3" s="1"/>
  <c r="G162" i="3"/>
  <c r="F162" i="3"/>
  <c r="E162" i="3"/>
  <c r="D162" i="3"/>
  <c r="W161" i="3"/>
  <c r="Y161" i="3" s="1"/>
  <c r="G161" i="3"/>
  <c r="F161" i="3"/>
  <c r="E161" i="3"/>
  <c r="D161" i="3"/>
  <c r="X160" i="3"/>
  <c r="W160" i="3"/>
  <c r="G160" i="3"/>
  <c r="F160" i="3"/>
  <c r="E160" i="3"/>
  <c r="Y160" i="3" s="1"/>
  <c r="D160" i="3"/>
  <c r="X159" i="3"/>
  <c r="W159" i="3"/>
  <c r="G159" i="3"/>
  <c r="F159" i="3"/>
  <c r="E159" i="3"/>
  <c r="D159" i="3"/>
  <c r="Y159" i="3" s="1"/>
  <c r="W158" i="3"/>
  <c r="Y158" i="3" s="1"/>
  <c r="G158" i="3"/>
  <c r="F158" i="3"/>
  <c r="E158" i="3"/>
  <c r="D158" i="3"/>
  <c r="W157" i="3"/>
  <c r="Y157" i="3" s="1"/>
  <c r="G157" i="3"/>
  <c r="F157" i="3"/>
  <c r="E157" i="3"/>
  <c r="D157" i="3"/>
  <c r="Y156" i="3"/>
  <c r="X156" i="3"/>
  <c r="W156" i="3"/>
  <c r="G156" i="3"/>
  <c r="F156" i="3"/>
  <c r="E156" i="3"/>
  <c r="D156" i="3"/>
  <c r="X155" i="3"/>
  <c r="W155" i="3"/>
  <c r="G155" i="3"/>
  <c r="F155" i="3"/>
  <c r="E155" i="3"/>
  <c r="D155" i="3"/>
  <c r="Y155" i="3" s="1"/>
  <c r="W154" i="3"/>
  <c r="Y154" i="3" s="1"/>
  <c r="G154" i="3"/>
  <c r="F154" i="3"/>
  <c r="E154" i="3"/>
  <c r="D154" i="3"/>
  <c r="W153" i="3"/>
  <c r="Y153" i="3" s="1"/>
  <c r="G153" i="3"/>
  <c r="F153" i="3"/>
  <c r="E153" i="3"/>
  <c r="D153" i="3"/>
  <c r="W152" i="3"/>
  <c r="Y152" i="3" s="1"/>
  <c r="G152" i="3"/>
  <c r="F152" i="3"/>
  <c r="E152" i="3"/>
  <c r="D152" i="3"/>
  <c r="X151" i="3"/>
  <c r="W151" i="3"/>
  <c r="G151" i="3"/>
  <c r="F151" i="3"/>
  <c r="E151" i="3"/>
  <c r="D151" i="3"/>
  <c r="Y151" i="3" s="1"/>
  <c r="W150" i="3"/>
  <c r="X150" i="3" s="1"/>
  <c r="G150" i="3"/>
  <c r="F150" i="3"/>
  <c r="E150" i="3"/>
  <c r="Y150" i="3" s="1"/>
  <c r="D150" i="3"/>
  <c r="X149" i="3"/>
  <c r="W149" i="3"/>
  <c r="G149" i="3"/>
  <c r="F149" i="3"/>
  <c r="E149" i="3"/>
  <c r="D149" i="3"/>
  <c r="Y149" i="3" s="1"/>
  <c r="X148" i="3"/>
  <c r="W148" i="3"/>
  <c r="Y148" i="3" s="1"/>
  <c r="G148" i="3"/>
  <c r="F148" i="3"/>
  <c r="E148" i="3"/>
  <c r="D148" i="3"/>
  <c r="Y147" i="3"/>
  <c r="W147" i="3"/>
  <c r="X147" i="3" s="1"/>
  <c r="G147" i="3"/>
  <c r="F147" i="3"/>
  <c r="E147" i="3"/>
  <c r="D147" i="3"/>
  <c r="W146" i="3"/>
  <c r="X146" i="3" s="1"/>
  <c r="G146" i="3"/>
  <c r="Y146" i="3" s="1"/>
  <c r="F146" i="3"/>
  <c r="E146" i="3"/>
  <c r="D146" i="3"/>
  <c r="Y145" i="3"/>
  <c r="X145" i="3"/>
  <c r="W145" i="3"/>
  <c r="G145" i="3"/>
  <c r="F145" i="3"/>
  <c r="E145" i="3"/>
  <c r="D145" i="3"/>
  <c r="W144" i="3"/>
  <c r="Y144" i="3" s="1"/>
  <c r="G144" i="3"/>
  <c r="F144" i="3"/>
  <c r="E144" i="3"/>
  <c r="D144" i="3"/>
  <c r="W143" i="3"/>
  <c r="Y143" i="3" s="1"/>
  <c r="G143" i="3"/>
  <c r="F143" i="3"/>
  <c r="E143" i="3"/>
  <c r="D143" i="3"/>
  <c r="W142" i="3"/>
  <c r="Y142" i="3" s="1"/>
  <c r="G142" i="3"/>
  <c r="F142" i="3"/>
  <c r="E142" i="3"/>
  <c r="D142" i="3"/>
  <c r="W141" i="3"/>
  <c r="Y141" i="3" s="1"/>
  <c r="G141" i="3"/>
  <c r="F141" i="3"/>
  <c r="E141" i="3"/>
  <c r="D141" i="3"/>
  <c r="X140" i="3"/>
  <c r="W140" i="3"/>
  <c r="G140" i="3"/>
  <c r="F140" i="3"/>
  <c r="E140" i="3"/>
  <c r="Y140" i="3" s="1"/>
  <c r="D140" i="3"/>
  <c r="X139" i="3"/>
  <c r="W139" i="3"/>
  <c r="G139" i="3"/>
  <c r="F139" i="3"/>
  <c r="E139" i="3"/>
  <c r="D139" i="3"/>
  <c r="Y139" i="3" s="1"/>
  <c r="W138" i="3"/>
  <c r="Y138" i="3" s="1"/>
  <c r="G138" i="3"/>
  <c r="F138" i="3"/>
  <c r="E138" i="3"/>
  <c r="D138" i="3"/>
  <c r="W137" i="3"/>
  <c r="Y137" i="3" s="1"/>
  <c r="G137" i="3"/>
  <c r="F137" i="3"/>
  <c r="E137" i="3"/>
  <c r="D137" i="3"/>
  <c r="Y136" i="3"/>
  <c r="X136" i="3"/>
  <c r="W136" i="3"/>
  <c r="G136" i="3"/>
  <c r="F136" i="3"/>
  <c r="E136" i="3"/>
  <c r="D136" i="3"/>
  <c r="X135" i="3"/>
  <c r="W135" i="3"/>
  <c r="G135" i="3"/>
  <c r="F135" i="3"/>
  <c r="E135" i="3"/>
  <c r="D135" i="3"/>
  <c r="Y135" i="3" s="1"/>
  <c r="W134" i="3"/>
  <c r="Y134" i="3" s="1"/>
  <c r="G134" i="3"/>
  <c r="F134" i="3"/>
  <c r="E134" i="3"/>
  <c r="D134" i="3"/>
  <c r="W133" i="3"/>
  <c r="Y133" i="3" s="1"/>
  <c r="G133" i="3"/>
  <c r="F133" i="3"/>
  <c r="E133" i="3"/>
  <c r="D133" i="3"/>
  <c r="W132" i="3"/>
  <c r="Y132" i="3" s="1"/>
  <c r="G132" i="3"/>
  <c r="F132" i="3"/>
  <c r="E132" i="3"/>
  <c r="D132" i="3"/>
  <c r="X131" i="3"/>
  <c r="W131" i="3"/>
  <c r="G131" i="3"/>
  <c r="F131" i="3"/>
  <c r="E131" i="3"/>
  <c r="D131" i="3"/>
  <c r="Y131" i="3" s="1"/>
  <c r="W130" i="3"/>
  <c r="X130" i="3" s="1"/>
  <c r="G130" i="3"/>
  <c r="F130" i="3"/>
  <c r="E130" i="3"/>
  <c r="Y130" i="3" s="1"/>
  <c r="D130" i="3"/>
  <c r="X129" i="3"/>
  <c r="W129" i="3"/>
  <c r="G129" i="3"/>
  <c r="F129" i="3"/>
  <c r="E129" i="3"/>
  <c r="D129" i="3"/>
  <c r="Y129" i="3" s="1"/>
  <c r="X128" i="3"/>
  <c r="W128" i="3"/>
  <c r="Y128" i="3" s="1"/>
  <c r="G128" i="3"/>
  <c r="F128" i="3"/>
  <c r="E128" i="3"/>
  <c r="D128" i="3"/>
  <c r="Y127" i="3"/>
  <c r="W127" i="3"/>
  <c r="X127" i="3" s="1"/>
  <c r="G127" i="3"/>
  <c r="F127" i="3"/>
  <c r="E127" i="3"/>
  <c r="D127" i="3"/>
  <c r="W126" i="3"/>
  <c r="X126" i="3" s="1"/>
  <c r="G126" i="3"/>
  <c r="Y126" i="3" s="1"/>
  <c r="F126" i="3"/>
  <c r="E126" i="3"/>
  <c r="D126" i="3"/>
  <c r="Y125" i="3"/>
  <c r="X125" i="3"/>
  <c r="W125" i="3"/>
  <c r="G125" i="3"/>
  <c r="F125" i="3"/>
  <c r="E125" i="3"/>
  <c r="D125" i="3"/>
  <c r="W124" i="3"/>
  <c r="Y124" i="3" s="1"/>
  <c r="G124" i="3"/>
  <c r="F124" i="3"/>
  <c r="E124" i="3"/>
  <c r="D124" i="3"/>
  <c r="W123" i="3"/>
  <c r="Y123" i="3" s="1"/>
  <c r="G123" i="3"/>
  <c r="F123" i="3"/>
  <c r="E123" i="3"/>
  <c r="D123" i="3"/>
  <c r="W122" i="3"/>
  <c r="Y122" i="3" s="1"/>
  <c r="G122" i="3"/>
  <c r="F122" i="3"/>
  <c r="E122" i="3"/>
  <c r="D122" i="3"/>
  <c r="W121" i="3"/>
  <c r="Y121" i="3" s="1"/>
  <c r="G121" i="3"/>
  <c r="F121" i="3"/>
  <c r="E121" i="3"/>
  <c r="D121" i="3"/>
  <c r="X120" i="3"/>
  <c r="W120" i="3"/>
  <c r="G120" i="3"/>
  <c r="F120" i="3"/>
  <c r="E120" i="3"/>
  <c r="Y120" i="3" s="1"/>
  <c r="D120" i="3"/>
  <c r="X119" i="3"/>
  <c r="W119" i="3"/>
  <c r="G119" i="3"/>
  <c r="F119" i="3"/>
  <c r="E119" i="3"/>
  <c r="D119" i="3"/>
  <c r="Y119" i="3" s="1"/>
  <c r="W118" i="3"/>
  <c r="Y118" i="3" s="1"/>
  <c r="G118" i="3"/>
  <c r="F118" i="3"/>
  <c r="E118" i="3"/>
  <c r="D118" i="3"/>
  <c r="W117" i="3"/>
  <c r="Y117" i="3" s="1"/>
  <c r="G117" i="3"/>
  <c r="F117" i="3"/>
  <c r="E117" i="3"/>
  <c r="D117" i="3"/>
  <c r="Y116" i="3"/>
  <c r="X116" i="3"/>
  <c r="W116" i="3"/>
  <c r="G116" i="3"/>
  <c r="F116" i="3"/>
  <c r="E116" i="3"/>
  <c r="D116" i="3"/>
  <c r="X115" i="3"/>
  <c r="W115" i="3"/>
  <c r="G115" i="3"/>
  <c r="F115" i="3"/>
  <c r="E115" i="3"/>
  <c r="D115" i="3"/>
  <c r="Y115" i="3" s="1"/>
  <c r="W114" i="3"/>
  <c r="Y114" i="3" s="1"/>
  <c r="G114" i="3"/>
  <c r="F114" i="3"/>
  <c r="E114" i="3"/>
  <c r="D114" i="3"/>
  <c r="W113" i="3"/>
  <c r="Y113" i="3" s="1"/>
  <c r="G113" i="3"/>
  <c r="F113" i="3"/>
  <c r="E113" i="3"/>
  <c r="D113" i="3"/>
  <c r="W112" i="3"/>
  <c r="Y112" i="3" s="1"/>
  <c r="G112" i="3"/>
  <c r="F112" i="3"/>
  <c r="E112" i="3"/>
  <c r="D112" i="3"/>
  <c r="X111" i="3"/>
  <c r="W111" i="3"/>
  <c r="G111" i="3"/>
  <c r="F111" i="3"/>
  <c r="E111" i="3"/>
  <c r="D111" i="3"/>
  <c r="Y111" i="3" s="1"/>
  <c r="W110" i="3"/>
  <c r="X110" i="3" s="1"/>
  <c r="G110" i="3"/>
  <c r="F110" i="3"/>
  <c r="E110" i="3"/>
  <c r="Y110" i="3" s="1"/>
  <c r="D110" i="3"/>
  <c r="X109" i="3"/>
  <c r="W109" i="3"/>
  <c r="G109" i="3"/>
  <c r="F109" i="3"/>
  <c r="E109" i="3"/>
  <c r="D109" i="3"/>
  <c r="Y109" i="3" s="1"/>
  <c r="X108" i="3"/>
  <c r="W108" i="3"/>
  <c r="Y108" i="3" s="1"/>
  <c r="G108" i="3"/>
  <c r="F108" i="3"/>
  <c r="E108" i="3"/>
  <c r="D108" i="3"/>
  <c r="Y107" i="3"/>
  <c r="W107" i="3"/>
  <c r="X107" i="3" s="1"/>
  <c r="G107" i="3"/>
  <c r="F107" i="3"/>
  <c r="E107" i="3"/>
  <c r="D107" i="3"/>
  <c r="W106" i="3"/>
  <c r="X106" i="3" s="1"/>
  <c r="G106" i="3"/>
  <c r="Y106" i="3" s="1"/>
  <c r="F106" i="3"/>
  <c r="E106" i="3"/>
  <c r="D106" i="3"/>
  <c r="Y105" i="3"/>
  <c r="X105" i="3"/>
  <c r="W105" i="3"/>
  <c r="G105" i="3"/>
  <c r="F105" i="3"/>
  <c r="E105" i="3"/>
  <c r="D105" i="3"/>
  <c r="W104" i="3"/>
  <c r="Y104" i="3" s="1"/>
  <c r="G104" i="3"/>
  <c r="F104" i="3"/>
  <c r="E104" i="3"/>
  <c r="D104" i="3"/>
  <c r="W103" i="3"/>
  <c r="Y103" i="3" s="1"/>
  <c r="G103" i="3"/>
  <c r="F103" i="3"/>
  <c r="E103" i="3"/>
  <c r="D103" i="3"/>
  <c r="W102" i="3"/>
  <c r="Y102" i="3" s="1"/>
  <c r="G102" i="3"/>
  <c r="F102" i="3"/>
  <c r="E102" i="3"/>
  <c r="D102" i="3"/>
  <c r="W101" i="3"/>
  <c r="Y101" i="3" s="1"/>
  <c r="G101" i="3"/>
  <c r="F101" i="3"/>
  <c r="E101" i="3"/>
  <c r="D101" i="3"/>
  <c r="W100" i="3"/>
  <c r="X100" i="3" s="1"/>
  <c r="G100" i="3"/>
  <c r="F100" i="3"/>
  <c r="E100" i="3"/>
  <c r="Y100" i="3" s="1"/>
  <c r="D100" i="3"/>
  <c r="X99" i="3"/>
  <c r="W99" i="3"/>
  <c r="G99" i="3"/>
  <c r="F99" i="3"/>
  <c r="E99" i="3"/>
  <c r="D99" i="3"/>
  <c r="Y99" i="3" s="1"/>
  <c r="W98" i="3"/>
  <c r="Y98" i="3" s="1"/>
  <c r="G98" i="3"/>
  <c r="F98" i="3"/>
  <c r="E98" i="3"/>
  <c r="D98" i="3"/>
  <c r="W97" i="3"/>
  <c r="Y97" i="3" s="1"/>
  <c r="G97" i="3"/>
  <c r="F97" i="3"/>
  <c r="E97" i="3"/>
  <c r="D97" i="3"/>
  <c r="Y96" i="3"/>
  <c r="X96" i="3"/>
  <c r="W96" i="3"/>
  <c r="G96" i="3"/>
  <c r="F96" i="3"/>
  <c r="E96" i="3"/>
  <c r="D96" i="3"/>
  <c r="X95" i="3"/>
  <c r="W95" i="3"/>
  <c r="G95" i="3"/>
  <c r="F95" i="3"/>
  <c r="E95" i="3"/>
  <c r="D95" i="3"/>
  <c r="Y95" i="3" s="1"/>
  <c r="W94" i="3"/>
  <c r="Y94" i="3" s="1"/>
  <c r="G94" i="3"/>
  <c r="F94" i="3"/>
  <c r="E94" i="3"/>
  <c r="D94" i="3"/>
  <c r="W93" i="3"/>
  <c r="Y93" i="3" s="1"/>
  <c r="G93" i="3"/>
  <c r="F93" i="3"/>
  <c r="E93" i="3"/>
  <c r="D93" i="3"/>
  <c r="W92" i="3"/>
  <c r="Y92" i="3" s="1"/>
  <c r="G92" i="3"/>
  <c r="F92" i="3"/>
  <c r="E92" i="3"/>
  <c r="D92" i="3"/>
  <c r="X91" i="3"/>
  <c r="W91" i="3"/>
  <c r="G91" i="3"/>
  <c r="F91" i="3"/>
  <c r="E91" i="3"/>
  <c r="D91" i="3"/>
  <c r="Y91" i="3" s="1"/>
  <c r="W90" i="3"/>
  <c r="X90" i="3" s="1"/>
  <c r="G90" i="3"/>
  <c r="F90" i="3"/>
  <c r="E90" i="3"/>
  <c r="Y90" i="3" s="1"/>
  <c r="D90" i="3"/>
  <c r="X89" i="3"/>
  <c r="W89" i="3"/>
  <c r="G89" i="3"/>
  <c r="F89" i="3"/>
  <c r="E89" i="3"/>
  <c r="D89" i="3"/>
  <c r="Y89" i="3" s="1"/>
  <c r="X88" i="3"/>
  <c r="W88" i="3"/>
  <c r="Y88" i="3" s="1"/>
  <c r="G88" i="3"/>
  <c r="F88" i="3"/>
  <c r="E88" i="3"/>
  <c r="D88" i="3"/>
  <c r="Y87" i="3"/>
  <c r="W87" i="3"/>
  <c r="X87" i="3" s="1"/>
  <c r="G87" i="3"/>
  <c r="F87" i="3"/>
  <c r="E87" i="3"/>
  <c r="D87" i="3"/>
  <c r="W86" i="3"/>
  <c r="X86" i="3" s="1"/>
  <c r="G86" i="3"/>
  <c r="Y86" i="3" s="1"/>
  <c r="F86" i="3"/>
  <c r="E86" i="3"/>
  <c r="D86" i="3"/>
  <c r="Y85" i="3"/>
  <c r="X85" i="3"/>
  <c r="W85" i="3"/>
  <c r="G85" i="3"/>
  <c r="F85" i="3"/>
  <c r="E85" i="3"/>
  <c r="D85" i="3"/>
  <c r="W84" i="3"/>
  <c r="Y84" i="3" s="1"/>
  <c r="G84" i="3"/>
  <c r="F84" i="3"/>
  <c r="E84" i="3"/>
  <c r="D84" i="3"/>
  <c r="X83" i="3"/>
  <c r="W83" i="3"/>
  <c r="Y83" i="3" s="1"/>
  <c r="G83" i="3"/>
  <c r="F83" i="3"/>
  <c r="E83" i="3"/>
  <c r="D83" i="3"/>
  <c r="W82" i="3"/>
  <c r="Y82" i="3" s="1"/>
  <c r="G82" i="3"/>
  <c r="F82" i="3"/>
  <c r="E82" i="3"/>
  <c r="D82" i="3"/>
  <c r="W81" i="3"/>
  <c r="Y81" i="3" s="1"/>
  <c r="G81" i="3"/>
  <c r="F81" i="3"/>
  <c r="E81" i="3"/>
  <c r="D81" i="3"/>
  <c r="W80" i="3"/>
  <c r="X80" i="3" s="1"/>
  <c r="G80" i="3"/>
  <c r="F80" i="3"/>
  <c r="E80" i="3"/>
  <c r="Y80" i="3" s="1"/>
  <c r="D80" i="3"/>
  <c r="X79" i="3"/>
  <c r="W79" i="3"/>
  <c r="G79" i="3"/>
  <c r="F79" i="3"/>
  <c r="E79" i="3"/>
  <c r="D79" i="3"/>
  <c r="Y79" i="3" s="1"/>
  <c r="W78" i="3"/>
  <c r="Y78" i="3" s="1"/>
  <c r="G78" i="3"/>
  <c r="F78" i="3"/>
  <c r="E78" i="3"/>
  <c r="D78" i="3"/>
  <c r="W77" i="3"/>
  <c r="Y77" i="3" s="1"/>
  <c r="G77" i="3"/>
  <c r="F77" i="3"/>
  <c r="E77" i="3"/>
  <c r="D77" i="3"/>
  <c r="Y76" i="3"/>
  <c r="X76" i="3"/>
  <c r="W76" i="3"/>
  <c r="G76" i="3"/>
  <c r="F76" i="3"/>
  <c r="E76" i="3"/>
  <c r="D76" i="3"/>
  <c r="X75" i="3"/>
  <c r="W75" i="3"/>
  <c r="G75" i="3"/>
  <c r="F75" i="3"/>
  <c r="E75" i="3"/>
  <c r="D75" i="3"/>
  <c r="Y75" i="3" s="1"/>
  <c r="W74" i="3"/>
  <c r="Y74" i="3" s="1"/>
  <c r="G74" i="3"/>
  <c r="F74" i="3"/>
  <c r="E74" i="3"/>
  <c r="D74" i="3"/>
  <c r="W73" i="3"/>
  <c r="Y73" i="3" s="1"/>
  <c r="G73" i="3"/>
  <c r="F73" i="3"/>
  <c r="E73" i="3"/>
  <c r="D73" i="3"/>
  <c r="W72" i="3"/>
  <c r="Y72" i="3" s="1"/>
  <c r="G72" i="3"/>
  <c r="F72" i="3"/>
  <c r="E72" i="3"/>
  <c r="D72" i="3"/>
  <c r="X71" i="3"/>
  <c r="W71" i="3"/>
  <c r="G71" i="3"/>
  <c r="F71" i="3"/>
  <c r="E71" i="3"/>
  <c r="D71" i="3"/>
  <c r="Y71" i="3" s="1"/>
  <c r="W70" i="3"/>
  <c r="X70" i="3" s="1"/>
  <c r="G70" i="3"/>
  <c r="F70" i="3"/>
  <c r="E70" i="3"/>
  <c r="Y70" i="3" s="1"/>
  <c r="D70" i="3"/>
  <c r="X69" i="3"/>
  <c r="W69" i="3"/>
  <c r="G69" i="3"/>
  <c r="F69" i="3"/>
  <c r="E69" i="3"/>
  <c r="D69" i="3"/>
  <c r="Y69" i="3" s="1"/>
  <c r="X68" i="3"/>
  <c r="W68" i="3"/>
  <c r="Y68" i="3" s="1"/>
  <c r="G68" i="3"/>
  <c r="F68" i="3"/>
  <c r="E68" i="3"/>
  <c r="D68" i="3"/>
  <c r="Y67" i="3"/>
  <c r="W67" i="3"/>
  <c r="X67" i="3" s="1"/>
  <c r="G67" i="3"/>
  <c r="F67" i="3"/>
  <c r="E67" i="3"/>
  <c r="D67" i="3"/>
  <c r="W66" i="3"/>
  <c r="X66" i="3" s="1"/>
  <c r="G66" i="3"/>
  <c r="Y66" i="3" s="1"/>
  <c r="F66" i="3"/>
  <c r="E66" i="3"/>
  <c r="D66" i="3"/>
  <c r="Y65" i="3"/>
  <c r="X65" i="3"/>
  <c r="W65" i="3"/>
  <c r="G65" i="3"/>
  <c r="F65" i="3"/>
  <c r="E65" i="3"/>
  <c r="D65" i="3"/>
  <c r="W64" i="3"/>
  <c r="Y64" i="3" s="1"/>
  <c r="G64" i="3"/>
  <c r="F64" i="3"/>
  <c r="E64" i="3"/>
  <c r="D64" i="3"/>
  <c r="X63" i="3"/>
  <c r="W63" i="3"/>
  <c r="Y63" i="3" s="1"/>
  <c r="G63" i="3"/>
  <c r="F63" i="3"/>
  <c r="E63" i="3"/>
  <c r="D63" i="3"/>
  <c r="W62" i="3"/>
  <c r="Y62" i="3" s="1"/>
  <c r="G62" i="3"/>
  <c r="F62" i="3"/>
  <c r="E62" i="3"/>
  <c r="D62" i="3"/>
  <c r="W61" i="3"/>
  <c r="Y61" i="3" s="1"/>
  <c r="G61" i="3"/>
  <c r="F61" i="3"/>
  <c r="E61" i="3"/>
  <c r="D61" i="3"/>
  <c r="W60" i="3"/>
  <c r="X60" i="3" s="1"/>
  <c r="G60" i="3"/>
  <c r="F60" i="3"/>
  <c r="E60" i="3"/>
  <c r="Y60" i="3" s="1"/>
  <c r="D60" i="3"/>
  <c r="X59" i="3"/>
  <c r="W59" i="3"/>
  <c r="G59" i="3"/>
  <c r="F59" i="3"/>
  <c r="E59" i="3"/>
  <c r="D59" i="3"/>
  <c r="Y59" i="3" s="1"/>
  <c r="W58" i="3"/>
  <c r="Y58" i="3" s="1"/>
  <c r="G58" i="3"/>
  <c r="F58" i="3"/>
  <c r="E58" i="3"/>
  <c r="D58" i="3"/>
  <c r="W57" i="3"/>
  <c r="Y57" i="3" s="1"/>
  <c r="G57" i="3"/>
  <c r="F57" i="3"/>
  <c r="E57" i="3"/>
  <c r="D57" i="3"/>
  <c r="Y56" i="3"/>
  <c r="X56" i="3"/>
  <c r="W56" i="3"/>
  <c r="G56" i="3"/>
  <c r="F56" i="3"/>
  <c r="E56" i="3"/>
  <c r="D56" i="3"/>
  <c r="X55" i="3"/>
  <c r="W55" i="3"/>
  <c r="G55" i="3"/>
  <c r="F55" i="3"/>
  <c r="E55" i="3"/>
  <c r="D55" i="3"/>
  <c r="Y55" i="3" s="1"/>
  <c r="W54" i="3"/>
  <c r="Y54" i="3" s="1"/>
  <c r="G54" i="3"/>
  <c r="F54" i="3"/>
  <c r="E54" i="3"/>
  <c r="D54" i="3"/>
  <c r="W53" i="3"/>
  <c r="Y53" i="3" s="1"/>
  <c r="G53" i="3"/>
  <c r="F53" i="3"/>
  <c r="E53" i="3"/>
  <c r="D53" i="3"/>
  <c r="W52" i="3"/>
  <c r="Y52" i="3" s="1"/>
  <c r="G52" i="3"/>
  <c r="F52" i="3"/>
  <c r="E52" i="3"/>
  <c r="D52" i="3"/>
  <c r="X51" i="3"/>
  <c r="W51" i="3"/>
  <c r="G51" i="3"/>
  <c r="F51" i="3"/>
  <c r="E51" i="3"/>
  <c r="D51" i="3"/>
  <c r="Y51" i="3" s="1"/>
  <c r="W50" i="3"/>
  <c r="X50" i="3" s="1"/>
  <c r="G50" i="3"/>
  <c r="F50" i="3"/>
  <c r="E50" i="3"/>
  <c r="Y50" i="3" s="1"/>
  <c r="D50" i="3"/>
  <c r="X49" i="3"/>
  <c r="W49" i="3"/>
  <c r="G49" i="3"/>
  <c r="F49" i="3"/>
  <c r="E49" i="3"/>
  <c r="D49" i="3"/>
  <c r="Y49" i="3" s="1"/>
  <c r="X48" i="3"/>
  <c r="W48" i="3"/>
  <c r="Y48" i="3" s="1"/>
  <c r="G48" i="3"/>
  <c r="F48" i="3"/>
  <c r="E48" i="3"/>
  <c r="D48" i="3"/>
  <c r="Y47" i="3"/>
  <c r="W47" i="3"/>
  <c r="X47" i="3" s="1"/>
  <c r="G47" i="3"/>
  <c r="F47" i="3"/>
  <c r="E47" i="3"/>
  <c r="D47" i="3"/>
  <c r="W46" i="3"/>
  <c r="X46" i="3" s="1"/>
  <c r="G46" i="3"/>
  <c r="Y46" i="3" s="1"/>
  <c r="F46" i="3"/>
  <c r="E46" i="3"/>
  <c r="D46" i="3"/>
  <c r="Y45" i="3"/>
  <c r="X45" i="3"/>
  <c r="W45" i="3"/>
  <c r="G45" i="3"/>
  <c r="F45" i="3"/>
  <c r="E45" i="3"/>
  <c r="D45" i="3"/>
  <c r="W44" i="3"/>
  <c r="Y44" i="3" s="1"/>
  <c r="G44" i="3"/>
  <c r="F44" i="3"/>
  <c r="E44" i="3"/>
  <c r="D44" i="3"/>
  <c r="X43" i="3"/>
  <c r="W43" i="3"/>
  <c r="Y43" i="3" s="1"/>
  <c r="G43" i="3"/>
  <c r="F43" i="3"/>
  <c r="E43" i="3"/>
  <c r="D43" i="3"/>
  <c r="W42" i="3"/>
  <c r="Y42" i="3" s="1"/>
  <c r="G42" i="3"/>
  <c r="F42" i="3"/>
  <c r="E42" i="3"/>
  <c r="D42" i="3"/>
  <c r="W41" i="3"/>
  <c r="Y41" i="3" s="1"/>
  <c r="G41" i="3"/>
  <c r="F41" i="3"/>
  <c r="E41" i="3"/>
  <c r="D41" i="3"/>
  <c r="W40" i="3"/>
  <c r="X40" i="3" s="1"/>
  <c r="G40" i="3"/>
  <c r="F40" i="3"/>
  <c r="E40" i="3"/>
  <c r="Y40" i="3" s="1"/>
  <c r="D40" i="3"/>
  <c r="X39" i="3"/>
  <c r="W39" i="3"/>
  <c r="G39" i="3"/>
  <c r="F39" i="3"/>
  <c r="E39" i="3"/>
  <c r="D39" i="3"/>
  <c r="Y39" i="3" s="1"/>
  <c r="W38" i="3"/>
  <c r="Y38" i="3" s="1"/>
  <c r="G38" i="3"/>
  <c r="F38" i="3"/>
  <c r="E38" i="3"/>
  <c r="D38" i="3"/>
  <c r="W37" i="3"/>
  <c r="Y37" i="3" s="1"/>
  <c r="G37" i="3"/>
  <c r="F37" i="3"/>
  <c r="E37" i="3"/>
  <c r="D37" i="3"/>
  <c r="Y36" i="3"/>
  <c r="X36" i="3"/>
  <c r="W36" i="3"/>
  <c r="G36" i="3"/>
  <c r="F36" i="3"/>
  <c r="E36" i="3"/>
  <c r="D36" i="3"/>
  <c r="X35" i="3"/>
  <c r="W35" i="3"/>
  <c r="G35" i="3"/>
  <c r="F35" i="3"/>
  <c r="E35" i="3"/>
  <c r="D35" i="3"/>
  <c r="Y35" i="3" s="1"/>
  <c r="W34" i="3"/>
  <c r="Y34" i="3" s="1"/>
  <c r="G34" i="3"/>
  <c r="F34" i="3"/>
  <c r="E34" i="3"/>
  <c r="D34" i="3"/>
  <c r="W33" i="3"/>
  <c r="Y33" i="3" s="1"/>
  <c r="G33" i="3"/>
  <c r="F33" i="3"/>
  <c r="E33" i="3"/>
  <c r="D33" i="3"/>
  <c r="W32" i="3"/>
  <c r="Y32" i="3" s="1"/>
  <c r="G32" i="3"/>
  <c r="F32" i="3"/>
  <c r="E32" i="3"/>
  <c r="D32" i="3"/>
  <c r="X31" i="3"/>
  <c r="W31" i="3"/>
  <c r="G31" i="3"/>
  <c r="F31" i="3"/>
  <c r="E31" i="3"/>
  <c r="D31" i="3"/>
  <c r="Y31" i="3" s="1"/>
  <c r="W30" i="3"/>
  <c r="X30" i="3" s="1"/>
  <c r="G30" i="3"/>
  <c r="F30" i="3"/>
  <c r="E30" i="3"/>
  <c r="Y30" i="3" s="1"/>
  <c r="D30" i="3"/>
  <c r="X29" i="3"/>
  <c r="W29" i="3"/>
  <c r="G29" i="3"/>
  <c r="F29" i="3"/>
  <c r="E29" i="3"/>
  <c r="D29" i="3"/>
  <c r="Y29" i="3" s="1"/>
  <c r="X28" i="3"/>
  <c r="W28" i="3"/>
  <c r="Y28" i="3" s="1"/>
  <c r="G28" i="3"/>
  <c r="F28" i="3"/>
  <c r="E28" i="3"/>
  <c r="D28" i="3"/>
  <c r="Y27" i="3"/>
  <c r="W27" i="3"/>
  <c r="X27" i="3" s="1"/>
  <c r="G27" i="3"/>
  <c r="F27" i="3"/>
  <c r="E27" i="3"/>
  <c r="D27" i="3"/>
  <c r="W26" i="3"/>
  <c r="X26" i="3" s="1"/>
  <c r="G26" i="3"/>
  <c r="Y26" i="3" s="1"/>
  <c r="F26" i="3"/>
  <c r="E26" i="3"/>
  <c r="D26" i="3"/>
  <c r="Y25" i="3"/>
  <c r="X25" i="3"/>
  <c r="W25" i="3"/>
  <c r="G25" i="3"/>
  <c r="F25" i="3"/>
  <c r="E25" i="3"/>
  <c r="D25" i="3"/>
  <c r="W24" i="3"/>
  <c r="Y24" i="3" s="1"/>
  <c r="G24" i="3"/>
  <c r="F24" i="3"/>
  <c r="E24" i="3"/>
  <c r="D24" i="3"/>
  <c r="X23" i="3"/>
  <c r="W23" i="3"/>
  <c r="Y23" i="3" s="1"/>
  <c r="G23" i="3"/>
  <c r="F23" i="3"/>
  <c r="E23" i="3"/>
  <c r="D23" i="3"/>
  <c r="W22" i="3"/>
  <c r="Y22" i="3" s="1"/>
  <c r="G22" i="3"/>
  <c r="F22" i="3"/>
  <c r="E22" i="3"/>
  <c r="D22" i="3"/>
  <c r="W21" i="3"/>
  <c r="Y21" i="3" s="1"/>
  <c r="G21" i="3"/>
  <c r="F21" i="3"/>
  <c r="E21" i="3"/>
  <c r="D21" i="3"/>
  <c r="W20" i="3"/>
  <c r="X20" i="3" s="1"/>
  <c r="G20" i="3"/>
  <c r="F20" i="3"/>
  <c r="E20" i="3"/>
  <c r="Y20" i="3" s="1"/>
  <c r="D20" i="3"/>
  <c r="X19" i="3"/>
  <c r="W19" i="3"/>
  <c r="G19" i="3"/>
  <c r="F19" i="3"/>
  <c r="E19" i="3"/>
  <c r="D19" i="3"/>
  <c r="Y19" i="3" s="1"/>
  <c r="W18" i="3"/>
  <c r="Y18" i="3" s="1"/>
  <c r="G18" i="3"/>
  <c r="F18" i="3"/>
  <c r="E18" i="3"/>
  <c r="D18" i="3"/>
  <c r="W17" i="3"/>
  <c r="Y17" i="3" s="1"/>
  <c r="G17" i="3"/>
  <c r="F17" i="3"/>
  <c r="E17" i="3"/>
  <c r="D17" i="3"/>
  <c r="Y16" i="3"/>
  <c r="X16" i="3"/>
  <c r="W16" i="3"/>
  <c r="G16" i="3"/>
  <c r="F16" i="3"/>
  <c r="E16" i="3"/>
  <c r="D16" i="3"/>
  <c r="X15" i="3"/>
  <c r="W15" i="3"/>
  <c r="G15" i="3"/>
  <c r="F15" i="3"/>
  <c r="E15" i="3"/>
  <c r="D15" i="3"/>
  <c r="Y15" i="3" s="1"/>
  <c r="W14" i="3"/>
  <c r="G14" i="3"/>
  <c r="F14" i="3"/>
  <c r="E14" i="3"/>
  <c r="D14" i="3"/>
  <c r="W13" i="3"/>
  <c r="G13" i="3"/>
  <c r="F13" i="3"/>
  <c r="E13" i="3"/>
  <c r="D13" i="3"/>
  <c r="W12" i="3"/>
  <c r="G12" i="3"/>
  <c r="F12" i="3"/>
  <c r="E12" i="3"/>
  <c r="D12" i="3"/>
  <c r="W11" i="3"/>
  <c r="G11" i="3"/>
  <c r="F11" i="3"/>
  <c r="E11" i="3"/>
  <c r="D11" i="3"/>
  <c r="W10" i="3"/>
  <c r="G10" i="3"/>
  <c r="F10" i="3"/>
  <c r="E10" i="3"/>
  <c r="D10" i="3"/>
  <c r="W9" i="3"/>
  <c r="G9" i="3"/>
  <c r="F9" i="3"/>
  <c r="E9" i="3"/>
  <c r="D9" i="3"/>
  <c r="W8" i="3"/>
  <c r="G8" i="3"/>
  <c r="F8" i="3"/>
  <c r="E8" i="3"/>
  <c r="D8" i="3"/>
  <c r="W7" i="3"/>
  <c r="G7" i="3"/>
  <c r="F7" i="3"/>
  <c r="E7" i="3"/>
  <c r="D7" i="3"/>
  <c r="C7" i="3"/>
  <c r="H7" i="3" s="1"/>
  <c r="C8" i="3" s="1"/>
  <c r="H8" i="3" s="1"/>
  <c r="C9" i="3" s="1"/>
  <c r="H9" i="3" s="1"/>
  <c r="C10" i="3" s="1"/>
  <c r="H10" i="3" s="1"/>
  <c r="C11" i="3" s="1"/>
  <c r="H11" i="3" s="1"/>
  <c r="C12" i="3" s="1"/>
  <c r="H12" i="3" s="1"/>
  <c r="C13" i="3" s="1"/>
  <c r="H13" i="3" s="1"/>
  <c r="C14" i="3" s="1"/>
  <c r="H14" i="3" s="1"/>
  <c r="C15" i="3" s="1"/>
  <c r="H15" i="3" s="1"/>
  <c r="C16" i="3" s="1"/>
  <c r="H16" i="3" s="1"/>
  <c r="C17" i="3" s="1"/>
  <c r="H17" i="3" s="1"/>
  <c r="C18" i="3" s="1"/>
  <c r="H18" i="3" s="1"/>
  <c r="C19" i="3" s="1"/>
  <c r="H19" i="3" s="1"/>
  <c r="C20" i="3" s="1"/>
  <c r="H20" i="3" s="1"/>
  <c r="C21" i="3" s="1"/>
  <c r="H21" i="3" s="1"/>
  <c r="C22" i="3" s="1"/>
  <c r="H22" i="3" s="1"/>
  <c r="C23" i="3" s="1"/>
  <c r="H23" i="3" s="1"/>
  <c r="C24" i="3" s="1"/>
  <c r="H24" i="3" s="1"/>
  <c r="C25" i="3" s="1"/>
  <c r="H25" i="3" s="1"/>
  <c r="C26" i="3" s="1"/>
  <c r="H26" i="3" s="1"/>
  <c r="C27" i="3" s="1"/>
  <c r="H27" i="3" s="1"/>
  <c r="C28" i="3" s="1"/>
  <c r="H28" i="3" s="1"/>
  <c r="C29" i="3" s="1"/>
  <c r="H29" i="3" s="1"/>
  <c r="C30" i="3" s="1"/>
  <c r="H30" i="3" s="1"/>
  <c r="C31" i="3" s="1"/>
  <c r="H31" i="3" s="1"/>
  <c r="C32" i="3" s="1"/>
  <c r="H32" i="3" s="1"/>
  <c r="C33" i="3" s="1"/>
  <c r="H33" i="3" s="1"/>
  <c r="C34" i="3" s="1"/>
  <c r="H34" i="3" s="1"/>
  <c r="C35" i="3" s="1"/>
  <c r="H35" i="3" s="1"/>
  <c r="C36" i="3" s="1"/>
  <c r="H36" i="3" s="1"/>
  <c r="C37" i="3" s="1"/>
  <c r="H37" i="3" s="1"/>
  <c r="P208" i="2"/>
  <c r="L208" i="2"/>
  <c r="K208" i="2"/>
  <c r="J208" i="2"/>
  <c r="P207" i="2"/>
  <c r="L207" i="2"/>
  <c r="K207" i="2"/>
  <c r="J207" i="2"/>
  <c r="P206" i="2"/>
  <c r="L206" i="2"/>
  <c r="K206" i="2"/>
  <c r="J206" i="2"/>
  <c r="P205" i="2"/>
  <c r="L205" i="2"/>
  <c r="K205" i="2"/>
  <c r="J205" i="2"/>
  <c r="P204" i="2"/>
  <c r="L204" i="2"/>
  <c r="K204" i="2"/>
  <c r="J204" i="2"/>
  <c r="P203" i="2"/>
  <c r="L203" i="2"/>
  <c r="K203" i="2"/>
  <c r="J203" i="2"/>
  <c r="P202" i="2"/>
  <c r="L202" i="2"/>
  <c r="K202" i="2"/>
  <c r="J202" i="2"/>
  <c r="P201" i="2"/>
  <c r="L201" i="2"/>
  <c r="K201" i="2"/>
  <c r="J201" i="2"/>
  <c r="P200" i="2"/>
  <c r="L200" i="2"/>
  <c r="K200" i="2"/>
  <c r="J200" i="2"/>
  <c r="P199" i="2"/>
  <c r="L199" i="2"/>
  <c r="K199" i="2"/>
  <c r="J199" i="2"/>
  <c r="P198" i="2"/>
  <c r="L198" i="2"/>
  <c r="K198" i="2"/>
  <c r="J198" i="2"/>
  <c r="P197" i="2"/>
  <c r="L197" i="2"/>
  <c r="K197" i="2"/>
  <c r="J197" i="2"/>
  <c r="P196" i="2"/>
  <c r="L196" i="2"/>
  <c r="K196" i="2"/>
  <c r="J196" i="2"/>
  <c r="P195" i="2"/>
  <c r="L195" i="2"/>
  <c r="K195" i="2"/>
  <c r="J195" i="2"/>
  <c r="P194" i="2"/>
  <c r="L194" i="2"/>
  <c r="K194" i="2"/>
  <c r="J194" i="2"/>
  <c r="P193" i="2"/>
  <c r="L193" i="2"/>
  <c r="K193" i="2"/>
  <c r="J193" i="2"/>
  <c r="P192" i="2"/>
  <c r="L192" i="2"/>
  <c r="K192" i="2"/>
  <c r="J192" i="2"/>
  <c r="P191" i="2"/>
  <c r="L191" i="2"/>
  <c r="K191" i="2"/>
  <c r="J191" i="2"/>
  <c r="P190" i="2"/>
  <c r="L190" i="2"/>
  <c r="K190" i="2"/>
  <c r="J190" i="2"/>
  <c r="P189" i="2"/>
  <c r="L189" i="2"/>
  <c r="K189" i="2"/>
  <c r="J189" i="2"/>
  <c r="P188" i="2"/>
  <c r="L188" i="2"/>
  <c r="K188" i="2"/>
  <c r="J188" i="2"/>
  <c r="P187" i="2"/>
  <c r="L187" i="2"/>
  <c r="K187" i="2"/>
  <c r="J187" i="2"/>
  <c r="P186" i="2"/>
  <c r="L186" i="2"/>
  <c r="K186" i="2"/>
  <c r="J186" i="2"/>
  <c r="P185" i="2"/>
  <c r="L185" i="2"/>
  <c r="K185" i="2"/>
  <c r="J185" i="2"/>
  <c r="P184" i="2"/>
  <c r="L184" i="2"/>
  <c r="K184" i="2"/>
  <c r="J184" i="2"/>
  <c r="P183" i="2"/>
  <c r="L183" i="2"/>
  <c r="K183" i="2"/>
  <c r="J183" i="2"/>
  <c r="P182" i="2"/>
  <c r="L182" i="2"/>
  <c r="K182" i="2"/>
  <c r="J182" i="2"/>
  <c r="P181" i="2"/>
  <c r="L181" i="2"/>
  <c r="K181" i="2"/>
  <c r="J181" i="2"/>
  <c r="P180" i="2"/>
  <c r="L180" i="2"/>
  <c r="K180" i="2"/>
  <c r="J180" i="2"/>
  <c r="P179" i="2"/>
  <c r="L179" i="2"/>
  <c r="K179" i="2"/>
  <c r="J179" i="2"/>
  <c r="P178" i="2"/>
  <c r="L178" i="2"/>
  <c r="K178" i="2"/>
  <c r="J178" i="2"/>
  <c r="P177" i="2"/>
  <c r="L177" i="2"/>
  <c r="K177" i="2"/>
  <c r="J177" i="2"/>
  <c r="P176" i="2"/>
  <c r="L176" i="2"/>
  <c r="K176" i="2"/>
  <c r="J176" i="2"/>
  <c r="P175" i="2"/>
  <c r="L175" i="2"/>
  <c r="K175" i="2"/>
  <c r="J175" i="2"/>
  <c r="P174" i="2"/>
  <c r="L174" i="2"/>
  <c r="K174" i="2"/>
  <c r="J174" i="2"/>
  <c r="P173" i="2"/>
  <c r="L173" i="2"/>
  <c r="K173" i="2"/>
  <c r="J173" i="2"/>
  <c r="P172" i="2"/>
  <c r="L172" i="2"/>
  <c r="K172" i="2"/>
  <c r="J172" i="2"/>
  <c r="P171" i="2"/>
  <c r="L171" i="2"/>
  <c r="K171" i="2"/>
  <c r="J171" i="2"/>
  <c r="P170" i="2"/>
  <c r="L170" i="2"/>
  <c r="K170" i="2"/>
  <c r="J170" i="2"/>
  <c r="P169" i="2"/>
  <c r="L169" i="2"/>
  <c r="K169" i="2"/>
  <c r="J169" i="2"/>
  <c r="P168" i="2"/>
  <c r="L168" i="2"/>
  <c r="K168" i="2"/>
  <c r="J168" i="2"/>
  <c r="P167" i="2"/>
  <c r="L167" i="2"/>
  <c r="K167" i="2"/>
  <c r="J167" i="2"/>
  <c r="P166" i="2"/>
  <c r="L166" i="2"/>
  <c r="K166" i="2"/>
  <c r="J166" i="2"/>
  <c r="P165" i="2"/>
  <c r="L165" i="2"/>
  <c r="K165" i="2"/>
  <c r="J165" i="2"/>
  <c r="P164" i="2"/>
  <c r="L164" i="2"/>
  <c r="K164" i="2"/>
  <c r="J164" i="2"/>
  <c r="P163" i="2"/>
  <c r="L163" i="2"/>
  <c r="K163" i="2"/>
  <c r="J163" i="2"/>
  <c r="P162" i="2"/>
  <c r="L162" i="2"/>
  <c r="K162" i="2"/>
  <c r="J162" i="2"/>
  <c r="P161" i="2"/>
  <c r="L161" i="2"/>
  <c r="K161" i="2"/>
  <c r="J161" i="2"/>
  <c r="P160" i="2"/>
  <c r="L160" i="2"/>
  <c r="K160" i="2"/>
  <c r="J160" i="2"/>
  <c r="P159" i="2"/>
  <c r="L159" i="2"/>
  <c r="K159" i="2"/>
  <c r="J159" i="2"/>
  <c r="P158" i="2"/>
  <c r="L158" i="2"/>
  <c r="K158" i="2"/>
  <c r="J158" i="2"/>
  <c r="P157" i="2"/>
  <c r="L157" i="2"/>
  <c r="K157" i="2"/>
  <c r="J157" i="2"/>
  <c r="P156" i="2"/>
  <c r="L156" i="2"/>
  <c r="K156" i="2"/>
  <c r="J156" i="2"/>
  <c r="P155" i="2"/>
  <c r="L155" i="2"/>
  <c r="K155" i="2"/>
  <c r="J155" i="2"/>
  <c r="P154" i="2"/>
  <c r="L154" i="2"/>
  <c r="K154" i="2"/>
  <c r="J154" i="2"/>
  <c r="P153" i="2"/>
  <c r="L153" i="2"/>
  <c r="K153" i="2"/>
  <c r="J153" i="2"/>
  <c r="P152" i="2"/>
  <c r="L152" i="2"/>
  <c r="K152" i="2"/>
  <c r="J152" i="2"/>
  <c r="P151" i="2"/>
  <c r="L151" i="2"/>
  <c r="K151" i="2"/>
  <c r="J151" i="2"/>
  <c r="P150" i="2"/>
  <c r="L150" i="2"/>
  <c r="K150" i="2"/>
  <c r="J150" i="2"/>
  <c r="P149" i="2"/>
  <c r="L149" i="2"/>
  <c r="K149" i="2"/>
  <c r="J149" i="2"/>
  <c r="P148" i="2"/>
  <c r="L148" i="2"/>
  <c r="K148" i="2"/>
  <c r="J148" i="2"/>
  <c r="P147" i="2"/>
  <c r="L147" i="2"/>
  <c r="K147" i="2"/>
  <c r="J147" i="2"/>
  <c r="P146" i="2"/>
  <c r="L146" i="2"/>
  <c r="K146" i="2"/>
  <c r="J146" i="2"/>
  <c r="P145" i="2"/>
  <c r="L145" i="2"/>
  <c r="K145" i="2"/>
  <c r="J145" i="2"/>
  <c r="P144" i="2"/>
  <c r="L144" i="2"/>
  <c r="K144" i="2"/>
  <c r="J144" i="2"/>
  <c r="P143" i="2"/>
  <c r="L143" i="2"/>
  <c r="K143" i="2"/>
  <c r="J143" i="2"/>
  <c r="P142" i="2"/>
  <c r="L142" i="2"/>
  <c r="K142" i="2"/>
  <c r="J142" i="2"/>
  <c r="P141" i="2"/>
  <c r="L141" i="2"/>
  <c r="K141" i="2"/>
  <c r="J141" i="2"/>
  <c r="P140" i="2"/>
  <c r="L140" i="2"/>
  <c r="K140" i="2"/>
  <c r="J140" i="2"/>
  <c r="P139" i="2"/>
  <c r="L139" i="2"/>
  <c r="K139" i="2"/>
  <c r="J139" i="2"/>
  <c r="P138" i="2"/>
  <c r="L138" i="2"/>
  <c r="K138" i="2"/>
  <c r="J138" i="2"/>
  <c r="P137" i="2"/>
  <c r="L137" i="2"/>
  <c r="K137" i="2"/>
  <c r="J137" i="2"/>
  <c r="P136" i="2"/>
  <c r="L136" i="2"/>
  <c r="K136" i="2"/>
  <c r="J136" i="2"/>
  <c r="P135" i="2"/>
  <c r="L135" i="2"/>
  <c r="K135" i="2"/>
  <c r="J135" i="2"/>
  <c r="P134" i="2"/>
  <c r="L134" i="2"/>
  <c r="K134" i="2"/>
  <c r="J134" i="2"/>
  <c r="P133" i="2"/>
  <c r="L133" i="2"/>
  <c r="K133" i="2"/>
  <c r="J133" i="2"/>
  <c r="P132" i="2"/>
  <c r="L132" i="2"/>
  <c r="K132" i="2"/>
  <c r="J132" i="2"/>
  <c r="P131" i="2"/>
  <c r="L131" i="2"/>
  <c r="K131" i="2"/>
  <c r="J131" i="2"/>
  <c r="P130" i="2"/>
  <c r="L130" i="2"/>
  <c r="K130" i="2"/>
  <c r="J130" i="2"/>
  <c r="P129" i="2"/>
  <c r="L129" i="2"/>
  <c r="K129" i="2"/>
  <c r="J129" i="2"/>
  <c r="P128" i="2"/>
  <c r="L128" i="2"/>
  <c r="K128" i="2"/>
  <c r="J128" i="2"/>
  <c r="P127" i="2"/>
  <c r="L127" i="2"/>
  <c r="K127" i="2"/>
  <c r="J127" i="2"/>
  <c r="P126" i="2"/>
  <c r="L126" i="2"/>
  <c r="K126" i="2"/>
  <c r="J126" i="2"/>
  <c r="P125" i="2"/>
  <c r="L125" i="2"/>
  <c r="K125" i="2"/>
  <c r="J125" i="2"/>
  <c r="P124" i="2"/>
  <c r="L124" i="2"/>
  <c r="K124" i="2"/>
  <c r="J124" i="2"/>
  <c r="P123" i="2"/>
  <c r="L123" i="2"/>
  <c r="K123" i="2"/>
  <c r="J123" i="2"/>
  <c r="P122" i="2"/>
  <c r="L122" i="2"/>
  <c r="K122" i="2"/>
  <c r="J122" i="2"/>
  <c r="P121" i="2"/>
  <c r="L121" i="2"/>
  <c r="K121" i="2"/>
  <c r="J121" i="2"/>
  <c r="P120" i="2"/>
  <c r="L120" i="2"/>
  <c r="K120" i="2"/>
  <c r="J120" i="2"/>
  <c r="P119" i="2"/>
  <c r="L119" i="2"/>
  <c r="K119" i="2"/>
  <c r="J119" i="2"/>
  <c r="P118" i="2"/>
  <c r="L118" i="2"/>
  <c r="K118" i="2"/>
  <c r="J118" i="2"/>
  <c r="P117" i="2"/>
  <c r="L117" i="2"/>
  <c r="K117" i="2"/>
  <c r="J117" i="2"/>
  <c r="P116" i="2"/>
  <c r="L116" i="2"/>
  <c r="K116" i="2"/>
  <c r="J116" i="2"/>
  <c r="P115" i="2"/>
  <c r="L115" i="2"/>
  <c r="K115" i="2"/>
  <c r="J115" i="2"/>
  <c r="P114" i="2"/>
  <c r="L114" i="2"/>
  <c r="K114" i="2"/>
  <c r="J114" i="2"/>
  <c r="P113" i="2"/>
  <c r="L113" i="2"/>
  <c r="K113" i="2"/>
  <c r="J113" i="2"/>
  <c r="P112" i="2"/>
  <c r="L112" i="2"/>
  <c r="K112" i="2"/>
  <c r="J112" i="2"/>
  <c r="P111" i="2"/>
  <c r="L111" i="2"/>
  <c r="K111" i="2"/>
  <c r="J111" i="2"/>
  <c r="P110" i="2"/>
  <c r="L110" i="2"/>
  <c r="K110" i="2"/>
  <c r="J110" i="2"/>
  <c r="P109" i="2"/>
  <c r="L109" i="2"/>
  <c r="K109" i="2"/>
  <c r="J109" i="2"/>
  <c r="P108" i="2"/>
  <c r="L108" i="2"/>
  <c r="K108" i="2"/>
  <c r="J108" i="2"/>
  <c r="P107" i="2"/>
  <c r="L107" i="2"/>
  <c r="K107" i="2"/>
  <c r="J107" i="2"/>
  <c r="P106" i="2"/>
  <c r="L106" i="2"/>
  <c r="K106" i="2"/>
  <c r="J106" i="2"/>
  <c r="P105" i="2"/>
  <c r="L105" i="2"/>
  <c r="K105" i="2"/>
  <c r="J105" i="2"/>
  <c r="P104" i="2"/>
  <c r="L104" i="2"/>
  <c r="K104" i="2"/>
  <c r="J104" i="2"/>
  <c r="P103" i="2"/>
  <c r="L103" i="2"/>
  <c r="K103" i="2"/>
  <c r="J103" i="2"/>
  <c r="P102" i="2"/>
  <c r="L102" i="2"/>
  <c r="K102" i="2"/>
  <c r="J102" i="2"/>
  <c r="P101" i="2"/>
  <c r="L101" i="2"/>
  <c r="K101" i="2"/>
  <c r="J101" i="2"/>
  <c r="P100" i="2"/>
  <c r="L100" i="2"/>
  <c r="K100" i="2"/>
  <c r="J100" i="2"/>
  <c r="P99" i="2"/>
  <c r="L99" i="2"/>
  <c r="K99" i="2"/>
  <c r="J99" i="2"/>
  <c r="P98" i="2"/>
  <c r="L98" i="2"/>
  <c r="K98" i="2"/>
  <c r="J98" i="2"/>
  <c r="P97" i="2"/>
  <c r="L97" i="2"/>
  <c r="K97" i="2"/>
  <c r="J97" i="2"/>
  <c r="P96" i="2"/>
  <c r="L96" i="2"/>
  <c r="K96" i="2"/>
  <c r="J96" i="2"/>
  <c r="P95" i="2"/>
  <c r="L95" i="2"/>
  <c r="K95" i="2"/>
  <c r="J95" i="2"/>
  <c r="P94" i="2"/>
  <c r="L94" i="2"/>
  <c r="K94" i="2"/>
  <c r="J94" i="2"/>
  <c r="P93" i="2"/>
  <c r="L93" i="2"/>
  <c r="K93" i="2"/>
  <c r="J93" i="2"/>
  <c r="P92" i="2"/>
  <c r="L92" i="2"/>
  <c r="K92" i="2"/>
  <c r="J92" i="2"/>
  <c r="P91" i="2"/>
  <c r="L91" i="2"/>
  <c r="K91" i="2"/>
  <c r="J91" i="2"/>
  <c r="P90" i="2"/>
  <c r="L90" i="2"/>
  <c r="K90" i="2"/>
  <c r="J90" i="2"/>
  <c r="P89" i="2"/>
  <c r="L89" i="2"/>
  <c r="K89" i="2"/>
  <c r="J89" i="2"/>
  <c r="P88" i="2"/>
  <c r="L88" i="2"/>
  <c r="K88" i="2"/>
  <c r="J88" i="2"/>
  <c r="P87" i="2"/>
  <c r="L87" i="2"/>
  <c r="K87" i="2"/>
  <c r="J87" i="2"/>
  <c r="P86" i="2"/>
  <c r="L86" i="2"/>
  <c r="K86" i="2"/>
  <c r="J86" i="2"/>
  <c r="P85" i="2"/>
  <c r="L85" i="2"/>
  <c r="K85" i="2"/>
  <c r="J85" i="2"/>
  <c r="P84" i="2"/>
  <c r="L84" i="2"/>
  <c r="K84" i="2"/>
  <c r="J84" i="2"/>
  <c r="P83" i="2"/>
  <c r="L83" i="2"/>
  <c r="K83" i="2"/>
  <c r="J83" i="2"/>
  <c r="P82" i="2"/>
  <c r="L82" i="2"/>
  <c r="K82" i="2"/>
  <c r="J82" i="2"/>
  <c r="P81" i="2"/>
  <c r="L81" i="2"/>
  <c r="K81" i="2"/>
  <c r="J81" i="2"/>
  <c r="P80" i="2"/>
  <c r="L80" i="2"/>
  <c r="K80" i="2"/>
  <c r="J80" i="2"/>
  <c r="P79" i="2"/>
  <c r="L79" i="2"/>
  <c r="K79" i="2"/>
  <c r="J79" i="2"/>
  <c r="P78" i="2"/>
  <c r="L78" i="2"/>
  <c r="K78" i="2"/>
  <c r="J78" i="2"/>
  <c r="P77" i="2"/>
  <c r="L77" i="2"/>
  <c r="K77" i="2"/>
  <c r="J77" i="2"/>
  <c r="P76" i="2"/>
  <c r="L76" i="2"/>
  <c r="K76" i="2"/>
  <c r="J76" i="2"/>
  <c r="P75" i="2"/>
  <c r="L75" i="2"/>
  <c r="K75" i="2"/>
  <c r="J75" i="2"/>
  <c r="P74" i="2"/>
  <c r="L74" i="2"/>
  <c r="K74" i="2"/>
  <c r="J74" i="2"/>
  <c r="P73" i="2"/>
  <c r="L73" i="2"/>
  <c r="K73" i="2"/>
  <c r="J73" i="2"/>
  <c r="P72" i="2"/>
  <c r="L72" i="2"/>
  <c r="K72" i="2"/>
  <c r="J72" i="2"/>
  <c r="P71" i="2"/>
  <c r="L71" i="2"/>
  <c r="K71" i="2"/>
  <c r="J71" i="2"/>
  <c r="P70" i="2"/>
  <c r="L70" i="2"/>
  <c r="K70" i="2"/>
  <c r="J70" i="2"/>
  <c r="P69" i="2"/>
  <c r="L69" i="2"/>
  <c r="K69" i="2"/>
  <c r="J69" i="2"/>
  <c r="P68" i="2"/>
  <c r="L68" i="2"/>
  <c r="K68" i="2"/>
  <c r="J68" i="2"/>
  <c r="P67" i="2"/>
  <c r="L67" i="2"/>
  <c r="K67" i="2"/>
  <c r="J67" i="2"/>
  <c r="P66" i="2"/>
  <c r="L66" i="2"/>
  <c r="K66" i="2"/>
  <c r="J66" i="2"/>
  <c r="P65" i="2"/>
  <c r="L65" i="2"/>
  <c r="K65" i="2"/>
  <c r="J65" i="2"/>
  <c r="P64" i="2"/>
  <c r="L64" i="2"/>
  <c r="K64" i="2"/>
  <c r="J64" i="2"/>
  <c r="P63" i="2"/>
  <c r="L63" i="2"/>
  <c r="K63" i="2"/>
  <c r="J63" i="2"/>
  <c r="P62" i="2"/>
  <c r="L62" i="2"/>
  <c r="K62" i="2"/>
  <c r="J62" i="2"/>
  <c r="P61" i="2"/>
  <c r="L61" i="2"/>
  <c r="K61" i="2"/>
  <c r="J61" i="2"/>
  <c r="P60" i="2"/>
  <c r="L60" i="2"/>
  <c r="K60" i="2"/>
  <c r="J60" i="2"/>
  <c r="P59" i="2"/>
  <c r="L59" i="2"/>
  <c r="K59" i="2"/>
  <c r="J59" i="2"/>
  <c r="P58" i="2"/>
  <c r="L58" i="2"/>
  <c r="K58" i="2"/>
  <c r="J58" i="2"/>
  <c r="P57" i="2"/>
  <c r="L57" i="2"/>
  <c r="K57" i="2"/>
  <c r="J57" i="2"/>
  <c r="P56" i="2"/>
  <c r="L56" i="2"/>
  <c r="K56" i="2"/>
  <c r="J56" i="2"/>
  <c r="P55" i="2"/>
  <c r="L55" i="2"/>
  <c r="K55" i="2"/>
  <c r="J55" i="2"/>
  <c r="P54" i="2"/>
  <c r="L54" i="2"/>
  <c r="K54" i="2"/>
  <c r="J54" i="2"/>
  <c r="P53" i="2"/>
  <c r="L53" i="2"/>
  <c r="K53" i="2"/>
  <c r="J53" i="2"/>
  <c r="P52" i="2"/>
  <c r="L52" i="2"/>
  <c r="K52" i="2"/>
  <c r="J52" i="2"/>
  <c r="P51" i="2"/>
  <c r="L51" i="2"/>
  <c r="K51" i="2"/>
  <c r="J51" i="2"/>
  <c r="P50" i="2"/>
  <c r="L50" i="2"/>
  <c r="K50" i="2"/>
  <c r="J50" i="2"/>
  <c r="P49" i="2"/>
  <c r="L49" i="2"/>
  <c r="K49" i="2"/>
  <c r="J49" i="2"/>
  <c r="P48" i="2"/>
  <c r="L48" i="2"/>
  <c r="K48" i="2"/>
  <c r="J48" i="2"/>
  <c r="P47" i="2"/>
  <c r="L47" i="2"/>
  <c r="K47" i="2"/>
  <c r="J47" i="2"/>
  <c r="P46" i="2"/>
  <c r="L46" i="2"/>
  <c r="K46" i="2"/>
  <c r="J46" i="2"/>
  <c r="P45" i="2"/>
  <c r="L45" i="2"/>
  <c r="K45" i="2"/>
  <c r="J45" i="2"/>
  <c r="P44" i="2"/>
  <c r="L44" i="2"/>
  <c r="K44" i="2"/>
  <c r="J44" i="2"/>
  <c r="P43" i="2"/>
  <c r="L43" i="2"/>
  <c r="K43" i="2"/>
  <c r="J43" i="2"/>
  <c r="P42" i="2"/>
  <c r="L42" i="2"/>
  <c r="K42" i="2"/>
  <c r="J42" i="2"/>
  <c r="P41" i="2"/>
  <c r="L41" i="2"/>
  <c r="K41" i="2"/>
  <c r="J41" i="2"/>
  <c r="P40" i="2"/>
  <c r="L40" i="2"/>
  <c r="K40" i="2"/>
  <c r="J40" i="2"/>
  <c r="P39" i="2"/>
  <c r="L39" i="2"/>
  <c r="K39" i="2"/>
  <c r="J39" i="2"/>
  <c r="P38" i="2"/>
  <c r="L38" i="2"/>
  <c r="K38" i="2"/>
  <c r="J38" i="2"/>
  <c r="P37" i="2"/>
  <c r="L37" i="2"/>
  <c r="K37" i="2"/>
  <c r="J37" i="2"/>
  <c r="P36" i="2"/>
  <c r="L36" i="2"/>
  <c r="K36" i="2"/>
  <c r="J36" i="2"/>
  <c r="P35" i="2"/>
  <c r="L35" i="2"/>
  <c r="K35" i="2"/>
  <c r="J35" i="2"/>
  <c r="J34" i="2"/>
  <c r="K34" i="2" s="1"/>
  <c r="J33" i="2"/>
  <c r="K33" i="2" s="1"/>
  <c r="K32" i="2"/>
  <c r="J32" i="2"/>
  <c r="K31" i="2"/>
  <c r="J31" i="2"/>
  <c r="J30" i="2"/>
  <c r="K30" i="2" s="1"/>
  <c r="J29" i="2"/>
  <c r="K29" i="2" s="1"/>
  <c r="J28" i="2"/>
  <c r="K28" i="2" s="1"/>
  <c r="K15" i="1" s="1"/>
  <c r="K27" i="2"/>
  <c r="J27" i="2"/>
  <c r="K26" i="2"/>
  <c r="J26" i="2"/>
  <c r="J25" i="2"/>
  <c r="K25" i="2" s="1"/>
  <c r="K19" i="1" s="1"/>
  <c r="J24" i="2"/>
  <c r="K24" i="2" s="1"/>
  <c r="K13" i="1" s="1"/>
  <c r="J23" i="2"/>
  <c r="K23" i="2" s="1"/>
  <c r="K18" i="1" s="1"/>
  <c r="K22" i="2"/>
  <c r="J22" i="2"/>
  <c r="K21" i="2"/>
  <c r="J21" i="2"/>
  <c r="J20" i="2"/>
  <c r="K20" i="2" s="1"/>
  <c r="K17" i="1" s="1"/>
  <c r="J19" i="2"/>
  <c r="K19" i="2" s="1"/>
  <c r="K12" i="1" s="1"/>
  <c r="J18" i="2"/>
  <c r="K18" i="2" s="1"/>
  <c r="K21" i="1" s="1"/>
  <c r="K17" i="2"/>
  <c r="J17" i="2"/>
  <c r="K16" i="2"/>
  <c r="J16" i="2"/>
  <c r="J15" i="2"/>
  <c r="K15" i="2" s="1"/>
  <c r="K14" i="1" s="1"/>
  <c r="J14" i="2"/>
  <c r="K14" i="2" s="1"/>
  <c r="J13" i="2"/>
  <c r="K13" i="2" s="1"/>
  <c r="K12" i="2"/>
  <c r="J12" i="2"/>
  <c r="K11" i="2"/>
  <c r="J11" i="2"/>
  <c r="J10" i="2"/>
  <c r="K10" i="2" s="1"/>
  <c r="K11" i="1" s="1"/>
  <c r="L9" i="2"/>
  <c r="P9" i="2" s="1"/>
  <c r="J9" i="2"/>
  <c r="K9" i="2" s="1"/>
  <c r="H4" i="2"/>
  <c r="H3" i="2"/>
  <c r="H28" i="1"/>
  <c r="G28" i="1"/>
  <c r="B28" i="1"/>
  <c r="C28" i="1" s="1"/>
  <c r="H27" i="1"/>
  <c r="G27" i="1"/>
  <c r="H26" i="1"/>
  <c r="G26" i="1"/>
  <c r="H25" i="1"/>
  <c r="G25" i="1"/>
  <c r="J21" i="1"/>
  <c r="I21" i="1"/>
  <c r="H21" i="1"/>
  <c r="C21" i="1"/>
  <c r="B21" i="1"/>
  <c r="K20" i="1"/>
  <c r="J20" i="1"/>
  <c r="I20" i="1"/>
  <c r="H20" i="1"/>
  <c r="C20" i="1"/>
  <c r="B20" i="1"/>
  <c r="J19" i="1"/>
  <c r="I19" i="1"/>
  <c r="H19" i="1"/>
  <c r="C19" i="1"/>
  <c r="B19" i="1"/>
  <c r="J18" i="1"/>
  <c r="I18" i="1"/>
  <c r="H18" i="1"/>
  <c r="C18" i="1"/>
  <c r="B18" i="1"/>
  <c r="J17" i="1"/>
  <c r="I17" i="1"/>
  <c r="H17" i="1"/>
  <c r="C17" i="1"/>
  <c r="B17" i="1"/>
  <c r="D17" i="1" s="1"/>
  <c r="K16" i="1"/>
  <c r="J16" i="1"/>
  <c r="I16" i="1"/>
  <c r="H16" i="1"/>
  <c r="C16" i="1"/>
  <c r="B16" i="1"/>
  <c r="J15" i="1"/>
  <c r="I15" i="1"/>
  <c r="H15" i="1"/>
  <c r="C15" i="1"/>
  <c r="B15" i="1"/>
  <c r="J14" i="1"/>
  <c r="I14" i="1"/>
  <c r="H14" i="1"/>
  <c r="C14" i="1"/>
  <c r="B14" i="1"/>
  <c r="J13" i="1"/>
  <c r="I13" i="1"/>
  <c r="H13" i="1"/>
  <c r="C13" i="1"/>
  <c r="B13" i="1"/>
  <c r="J12" i="1"/>
  <c r="I12" i="1"/>
  <c r="H12" i="1"/>
  <c r="C12" i="1"/>
  <c r="B12" i="1"/>
  <c r="J11" i="1"/>
  <c r="I11" i="1"/>
  <c r="H11" i="1"/>
  <c r="C11" i="1"/>
  <c r="B11" i="1"/>
  <c r="J10" i="1"/>
  <c r="I10" i="1"/>
  <c r="H10" i="1"/>
  <c r="C10" i="1"/>
  <c r="B10" i="1"/>
  <c r="G7" i="1"/>
  <c r="C7" i="1"/>
  <c r="B7" i="1"/>
  <c r="A7" i="1"/>
  <c r="D11" i="1" l="1"/>
  <c r="D21" i="1"/>
  <c r="D12" i="1"/>
  <c r="D16" i="1"/>
  <c r="D13" i="1"/>
  <c r="D18" i="1"/>
  <c r="D20" i="1"/>
  <c r="D10" i="1"/>
  <c r="D14" i="1"/>
  <c r="D19" i="1"/>
  <c r="D15" i="1"/>
  <c r="D7" i="1"/>
  <c r="C38" i="3"/>
  <c r="H38" i="3" s="1"/>
  <c r="C39" i="3" s="1"/>
  <c r="H39" i="3" s="1"/>
  <c r="C40" i="3" s="1"/>
  <c r="H40" i="3" s="1"/>
  <c r="C41" i="3" s="1"/>
  <c r="H41" i="3" s="1"/>
  <c r="C42" i="3" s="1"/>
  <c r="H42" i="3" s="1"/>
  <c r="C43" i="3" s="1"/>
  <c r="H43" i="3" s="1"/>
  <c r="C44" i="3" s="1"/>
  <c r="H44" i="3" s="1"/>
  <c r="C45" i="3" s="1"/>
  <c r="H45" i="3" s="1"/>
  <c r="C46" i="3" s="1"/>
  <c r="H46" i="3" s="1"/>
  <c r="C47" i="3" s="1"/>
  <c r="H47" i="3" s="1"/>
  <c r="C48" i="3" s="1"/>
  <c r="H48" i="3" s="1"/>
  <c r="C49" i="3" s="1"/>
  <c r="H49" i="3" s="1"/>
  <c r="C50" i="3" s="1"/>
  <c r="H50" i="3" s="1"/>
  <c r="C51" i="3" s="1"/>
  <c r="H51" i="3" s="1"/>
  <c r="C52" i="3" s="1"/>
  <c r="H52" i="3" s="1"/>
  <c r="C53" i="3" s="1"/>
  <c r="H53" i="3" s="1"/>
  <c r="C54" i="3" s="1"/>
  <c r="H54" i="3" s="1"/>
  <c r="C55" i="3" s="1"/>
  <c r="H55" i="3" s="1"/>
  <c r="C56" i="3" s="1"/>
  <c r="H56" i="3" s="1"/>
  <c r="C57" i="3" s="1"/>
  <c r="H57" i="3" s="1"/>
  <c r="C58" i="3" s="1"/>
  <c r="H58" i="3" s="1"/>
  <c r="C59" i="3" s="1"/>
  <c r="H59" i="3" s="1"/>
  <c r="C60" i="3" s="1"/>
  <c r="H60" i="3" s="1"/>
  <c r="C61" i="3" s="1"/>
  <c r="H61" i="3" s="1"/>
  <c r="C62" i="3" s="1"/>
  <c r="H62" i="3" s="1"/>
  <c r="C63" i="3" s="1"/>
  <c r="H63" i="3" s="1"/>
  <c r="C64" i="3" s="1"/>
  <c r="H64" i="3" s="1"/>
  <c r="C65" i="3" s="1"/>
  <c r="H65" i="3" s="1"/>
  <c r="C66" i="3" s="1"/>
  <c r="H66" i="3" s="1"/>
  <c r="C67" i="3" s="1"/>
  <c r="H67" i="3" s="1"/>
  <c r="C68" i="3" s="1"/>
  <c r="H68" i="3" s="1"/>
  <c r="C69" i="3" s="1"/>
  <c r="H69" i="3" s="1"/>
  <c r="C70" i="3" s="1"/>
  <c r="H70" i="3" s="1"/>
  <c r="C71" i="3" s="1"/>
  <c r="H71" i="3" s="1"/>
  <c r="C72" i="3" s="1"/>
  <c r="H72" i="3" s="1"/>
  <c r="C73" i="3" s="1"/>
  <c r="H73" i="3" s="1"/>
  <c r="C74" i="3" s="1"/>
  <c r="H74" i="3" s="1"/>
  <c r="C75" i="3" s="1"/>
  <c r="H75" i="3" s="1"/>
  <c r="C76" i="3" s="1"/>
  <c r="H76" i="3" s="1"/>
  <c r="C77" i="3" s="1"/>
  <c r="H77" i="3" s="1"/>
  <c r="C78" i="3" s="1"/>
  <c r="H78" i="3" s="1"/>
  <c r="C79" i="3" s="1"/>
  <c r="H79" i="3" s="1"/>
  <c r="C80" i="3" s="1"/>
  <c r="H80" i="3" s="1"/>
  <c r="C81" i="3" s="1"/>
  <c r="H81" i="3" s="1"/>
  <c r="C82" i="3" s="1"/>
  <c r="H82" i="3" s="1"/>
  <c r="C83" i="3" s="1"/>
  <c r="H83" i="3" s="1"/>
  <c r="C84" i="3" s="1"/>
  <c r="H84" i="3" s="1"/>
  <c r="C85" i="3" s="1"/>
  <c r="H85" i="3" s="1"/>
  <c r="C86" i="3" s="1"/>
  <c r="H86" i="3" s="1"/>
  <c r="C87" i="3" s="1"/>
  <c r="H87" i="3" s="1"/>
  <c r="C88" i="3" s="1"/>
  <c r="H88" i="3" s="1"/>
  <c r="C89" i="3" s="1"/>
  <c r="H89" i="3" s="1"/>
  <c r="C90" i="3" s="1"/>
  <c r="H90" i="3" s="1"/>
  <c r="C91" i="3" s="1"/>
  <c r="H91" i="3" s="1"/>
  <c r="C92" i="3" s="1"/>
  <c r="H92" i="3" s="1"/>
  <c r="C93" i="3" s="1"/>
  <c r="H93" i="3" s="1"/>
  <c r="C94" i="3" s="1"/>
  <c r="H94" i="3" s="1"/>
  <c r="C95" i="3" s="1"/>
  <c r="H95" i="3" s="1"/>
  <c r="C96" i="3" s="1"/>
  <c r="H96" i="3" s="1"/>
  <c r="C97" i="3" s="1"/>
  <c r="H97" i="3" s="1"/>
  <c r="C98" i="3" s="1"/>
  <c r="H98" i="3" s="1"/>
  <c r="C99" i="3" s="1"/>
  <c r="H99" i="3" s="1"/>
  <c r="C100" i="3" s="1"/>
  <c r="H100" i="3" s="1"/>
  <c r="C101" i="3" s="1"/>
  <c r="H101" i="3" s="1"/>
  <c r="C102" i="3" s="1"/>
  <c r="H102" i="3" s="1"/>
  <c r="C103" i="3" s="1"/>
  <c r="H103" i="3" s="1"/>
  <c r="C104" i="3" s="1"/>
  <c r="H104" i="3" s="1"/>
  <c r="C105" i="3" s="1"/>
  <c r="H105" i="3" s="1"/>
  <c r="C106" i="3" s="1"/>
  <c r="H106" i="3" s="1"/>
  <c r="C107" i="3" s="1"/>
  <c r="H107" i="3" s="1"/>
  <c r="C108" i="3" s="1"/>
  <c r="H108" i="3" s="1"/>
  <c r="C109" i="3" s="1"/>
  <c r="H109" i="3" s="1"/>
  <c r="C110" i="3" s="1"/>
  <c r="H110" i="3" s="1"/>
  <c r="C111" i="3" s="1"/>
  <c r="H111" i="3" s="1"/>
  <c r="C112" i="3" s="1"/>
  <c r="H112" i="3" s="1"/>
  <c r="C113" i="3" s="1"/>
  <c r="H113" i="3" s="1"/>
  <c r="C114" i="3" s="1"/>
  <c r="H114" i="3" s="1"/>
  <c r="C115" i="3" s="1"/>
  <c r="H115" i="3" s="1"/>
  <c r="C116" i="3" s="1"/>
  <c r="H116" i="3" s="1"/>
  <c r="C117" i="3" s="1"/>
  <c r="H117" i="3" s="1"/>
  <c r="C118" i="3" s="1"/>
  <c r="H118" i="3" s="1"/>
  <c r="C119" i="3" s="1"/>
  <c r="H119" i="3" s="1"/>
  <c r="C120" i="3" s="1"/>
  <c r="H120" i="3" s="1"/>
  <c r="C121" i="3" s="1"/>
  <c r="H121" i="3" s="1"/>
  <c r="C122" i="3" s="1"/>
  <c r="H122" i="3" s="1"/>
  <c r="C123" i="3" s="1"/>
  <c r="H123" i="3" s="1"/>
  <c r="C124" i="3" s="1"/>
  <c r="H124" i="3" s="1"/>
  <c r="C125" i="3" s="1"/>
  <c r="H125" i="3" s="1"/>
  <c r="C126" i="3" s="1"/>
  <c r="H126" i="3" s="1"/>
  <c r="C127" i="3" s="1"/>
  <c r="H127" i="3" s="1"/>
  <c r="C128" i="3" s="1"/>
  <c r="H128" i="3" s="1"/>
  <c r="C129" i="3" s="1"/>
  <c r="H129" i="3" s="1"/>
  <c r="C130" i="3" s="1"/>
  <c r="H130" i="3" s="1"/>
  <c r="C131" i="3" s="1"/>
  <c r="H131" i="3" s="1"/>
  <c r="C132" i="3" s="1"/>
  <c r="H132" i="3" s="1"/>
  <c r="C133" i="3" s="1"/>
  <c r="H133" i="3" s="1"/>
  <c r="C134" i="3" s="1"/>
  <c r="H134" i="3" s="1"/>
  <c r="C135" i="3" s="1"/>
  <c r="H135" i="3" s="1"/>
  <c r="C136" i="3" s="1"/>
  <c r="H136" i="3" s="1"/>
  <c r="C137" i="3" s="1"/>
  <c r="H137" i="3" s="1"/>
  <c r="C138" i="3" s="1"/>
  <c r="H138" i="3" s="1"/>
  <c r="C139" i="3" s="1"/>
  <c r="H139" i="3" s="1"/>
  <c r="C140" i="3" s="1"/>
  <c r="H140" i="3" s="1"/>
  <c r="C141" i="3" s="1"/>
  <c r="H141" i="3" s="1"/>
  <c r="C142" i="3" s="1"/>
  <c r="H142" i="3" s="1"/>
  <c r="C143" i="3" s="1"/>
  <c r="H143" i="3" s="1"/>
  <c r="C144" i="3" s="1"/>
  <c r="H144" i="3" s="1"/>
  <c r="C145" i="3" s="1"/>
  <c r="H145" i="3" s="1"/>
  <c r="C146" i="3" s="1"/>
  <c r="H146" i="3" s="1"/>
  <c r="C147" i="3" s="1"/>
  <c r="H147" i="3" s="1"/>
  <c r="C148" i="3" s="1"/>
  <c r="H148" i="3" s="1"/>
  <c r="C149" i="3" s="1"/>
  <c r="H149" i="3" s="1"/>
  <c r="C150" i="3" s="1"/>
  <c r="H150" i="3" s="1"/>
  <c r="C151" i="3" s="1"/>
  <c r="H151" i="3" s="1"/>
  <c r="C152" i="3" s="1"/>
  <c r="H152" i="3" s="1"/>
  <c r="C153" i="3" s="1"/>
  <c r="H153" i="3" s="1"/>
  <c r="C154" i="3" s="1"/>
  <c r="H154" i="3" s="1"/>
  <c r="C155" i="3" s="1"/>
  <c r="H155" i="3" s="1"/>
  <c r="C156" i="3" s="1"/>
  <c r="H156" i="3" s="1"/>
  <c r="C157" i="3" s="1"/>
  <c r="H157" i="3" s="1"/>
  <c r="C158" i="3" s="1"/>
  <c r="H158" i="3" s="1"/>
  <c r="C159" i="3" s="1"/>
  <c r="H159" i="3" s="1"/>
  <c r="C160" i="3" s="1"/>
  <c r="H160" i="3" s="1"/>
  <c r="C161" i="3" s="1"/>
  <c r="H161" i="3" s="1"/>
  <c r="C162" i="3" s="1"/>
  <c r="H162" i="3" s="1"/>
  <c r="C163" i="3" s="1"/>
  <c r="H163" i="3" s="1"/>
  <c r="C164" i="3" s="1"/>
  <c r="H164" i="3" s="1"/>
  <c r="C165" i="3" s="1"/>
  <c r="H165" i="3" s="1"/>
  <c r="C166" i="3" s="1"/>
  <c r="H166" i="3" s="1"/>
  <c r="C167" i="3" s="1"/>
  <c r="H167" i="3" s="1"/>
  <c r="C168" i="3" s="1"/>
  <c r="H168" i="3" s="1"/>
  <c r="C169" i="3" s="1"/>
  <c r="H169" i="3" s="1"/>
  <c r="C170" i="3" s="1"/>
  <c r="H170" i="3" s="1"/>
  <c r="C171" i="3" s="1"/>
  <c r="H171" i="3" s="1"/>
  <c r="C172" i="3" s="1"/>
  <c r="H172" i="3" s="1"/>
  <c r="C173" i="3" s="1"/>
  <c r="H173" i="3" s="1"/>
  <c r="C174" i="3" s="1"/>
  <c r="H174" i="3" s="1"/>
  <c r="C175" i="3" s="1"/>
  <c r="H175" i="3" s="1"/>
  <c r="C176" i="3" s="1"/>
  <c r="H176" i="3" s="1"/>
  <c r="C177" i="3" s="1"/>
  <c r="H177" i="3" s="1"/>
  <c r="C178" i="3" s="1"/>
  <c r="H178" i="3" s="1"/>
  <c r="C179" i="3" s="1"/>
  <c r="H179" i="3" s="1"/>
  <c r="C180" i="3" s="1"/>
  <c r="H180" i="3" s="1"/>
  <c r="C181" i="3" s="1"/>
  <c r="H181" i="3" s="1"/>
  <c r="C182" i="3" s="1"/>
  <c r="H182" i="3" s="1"/>
  <c r="C183" i="3" s="1"/>
  <c r="H183" i="3" s="1"/>
  <c r="C184" i="3" s="1"/>
  <c r="H184" i="3" s="1"/>
  <c r="C185" i="3" s="1"/>
  <c r="H185" i="3" s="1"/>
  <c r="C186" i="3" s="1"/>
  <c r="H186" i="3" s="1"/>
  <c r="C187" i="3" s="1"/>
  <c r="H187" i="3" s="1"/>
  <c r="C188" i="3" s="1"/>
  <c r="H188" i="3" s="1"/>
  <c r="C189" i="3" s="1"/>
  <c r="H189" i="3" s="1"/>
  <c r="C190" i="3" s="1"/>
  <c r="H190" i="3" s="1"/>
  <c r="C191" i="3" s="1"/>
  <c r="H191" i="3" s="1"/>
  <c r="C192" i="3" s="1"/>
  <c r="H192" i="3" s="1"/>
  <c r="C193" i="3" s="1"/>
  <c r="H193" i="3" s="1"/>
  <c r="C194" i="3" s="1"/>
  <c r="H194" i="3" s="1"/>
  <c r="C195" i="3" s="1"/>
  <c r="H195" i="3" s="1"/>
  <c r="C196" i="3" s="1"/>
  <c r="H196" i="3" s="1"/>
  <c r="C197" i="3" s="1"/>
  <c r="H197" i="3" s="1"/>
  <c r="C198" i="3" s="1"/>
  <c r="H198" i="3" s="1"/>
  <c r="C199" i="3" s="1"/>
  <c r="H199" i="3" s="1"/>
  <c r="C200" i="3" s="1"/>
  <c r="H200" i="3" s="1"/>
  <c r="C201" i="3" s="1"/>
  <c r="H201" i="3" s="1"/>
  <c r="C202" i="3" s="1"/>
  <c r="H202" i="3" s="1"/>
  <c r="C203" i="3" s="1"/>
  <c r="H203" i="3" s="1"/>
  <c r="C204" i="3" s="1"/>
  <c r="H204" i="3" s="1"/>
  <c r="C205" i="3" s="1"/>
  <c r="H205" i="3" s="1"/>
  <c r="C206" i="3" s="1"/>
  <c r="H206" i="3" s="1"/>
  <c r="C207" i="3" s="1"/>
  <c r="H207" i="3" s="1"/>
  <c r="C208" i="3" s="1"/>
  <c r="H208" i="3" s="1"/>
  <c r="C209" i="3" s="1"/>
  <c r="H209" i="3" s="1"/>
  <c r="C210" i="3" s="1"/>
  <c r="H210" i="3" s="1"/>
  <c r="C211" i="3" s="1"/>
  <c r="H211" i="3" s="1"/>
  <c r="C212" i="3" s="1"/>
  <c r="H212" i="3" s="1"/>
  <c r="C213" i="3" s="1"/>
  <c r="H213" i="3" s="1"/>
  <c r="C214" i="3" s="1"/>
  <c r="H214" i="3" s="1"/>
  <c r="C215" i="3" s="1"/>
  <c r="H215" i="3" s="1"/>
  <c r="C216" i="3" s="1"/>
  <c r="H216" i="3" s="1"/>
  <c r="C217" i="3" s="1"/>
  <c r="H217" i="3" s="1"/>
  <c r="C218" i="3" s="1"/>
  <c r="H218" i="3" s="1"/>
  <c r="C219" i="3" s="1"/>
  <c r="H219" i="3" s="1"/>
  <c r="C220" i="3" s="1"/>
  <c r="H220" i="3" s="1"/>
  <c r="C221" i="3" s="1"/>
  <c r="H221" i="3" s="1"/>
  <c r="C222" i="3" s="1"/>
  <c r="H222" i="3" s="1"/>
  <c r="C223" i="3" s="1"/>
  <c r="H223" i="3" s="1"/>
  <c r="C224" i="3" s="1"/>
  <c r="H224" i="3" s="1"/>
  <c r="C225" i="3" s="1"/>
  <c r="H225" i="3" s="1"/>
  <c r="C226" i="3" s="1"/>
  <c r="H226" i="3" s="1"/>
  <c r="C227" i="3" s="1"/>
  <c r="H227" i="3" s="1"/>
  <c r="C228" i="3" s="1"/>
  <c r="H228" i="3" s="1"/>
  <c r="C229" i="3" s="1"/>
  <c r="H229" i="3" s="1"/>
  <c r="C230" i="3" s="1"/>
  <c r="H230" i="3" s="1"/>
  <c r="C231" i="3" s="1"/>
  <c r="H231" i="3" s="1"/>
  <c r="C232" i="3" s="1"/>
  <c r="H232" i="3" s="1"/>
  <c r="C233" i="3" s="1"/>
  <c r="H233" i="3" s="1"/>
  <c r="C234" i="3" s="1"/>
  <c r="H234" i="3" s="1"/>
  <c r="C235" i="3" s="1"/>
  <c r="H235" i="3" s="1"/>
  <c r="C236" i="3" s="1"/>
  <c r="H236" i="3" s="1"/>
  <c r="C237" i="3" s="1"/>
  <c r="H237" i="3" s="1"/>
  <c r="C238" i="3" s="1"/>
  <c r="H238" i="3" s="1"/>
  <c r="C239" i="3" s="1"/>
  <c r="H239" i="3" s="1"/>
  <c r="C240" i="3" s="1"/>
  <c r="H240" i="3" s="1"/>
  <c r="C241" i="3" s="1"/>
  <c r="H241" i="3" s="1"/>
  <c r="C242" i="3" s="1"/>
  <c r="H242" i="3" s="1"/>
  <c r="C243" i="3" s="1"/>
  <c r="H243" i="3" s="1"/>
  <c r="C244" i="3" s="1"/>
  <c r="H244" i="3" s="1"/>
  <c r="C245" i="3" s="1"/>
  <c r="H245" i="3" s="1"/>
  <c r="C246" i="3" s="1"/>
  <c r="H246" i="3" s="1"/>
  <c r="C247" i="3" s="1"/>
  <c r="H247" i="3" s="1"/>
  <c r="C248" i="3" s="1"/>
  <c r="H248" i="3" s="1"/>
  <c r="C249" i="3" s="1"/>
  <c r="H249" i="3" s="1"/>
  <c r="C250" i="3" s="1"/>
  <c r="H250" i="3" s="1"/>
  <c r="C251" i="3" s="1"/>
  <c r="H251" i="3" s="1"/>
  <c r="C252" i="3" s="1"/>
  <c r="H252" i="3" s="1"/>
  <c r="C253" i="3" s="1"/>
  <c r="H253" i="3" s="1"/>
  <c r="C254" i="3" s="1"/>
  <c r="H254" i="3" s="1"/>
  <c r="C255" i="3" s="1"/>
  <c r="H255" i="3" s="1"/>
  <c r="C256" i="3" s="1"/>
  <c r="H256" i="3" s="1"/>
  <c r="C257" i="3" s="1"/>
  <c r="H257" i="3" s="1"/>
  <c r="C258" i="3" s="1"/>
  <c r="H258" i="3" s="1"/>
  <c r="C259" i="3" s="1"/>
  <c r="H259" i="3" s="1"/>
  <c r="C260" i="3" s="1"/>
  <c r="H260" i="3" s="1"/>
  <c r="C261" i="3" s="1"/>
  <c r="H261" i="3" s="1"/>
  <c r="C262" i="3" s="1"/>
  <c r="H262" i="3" s="1"/>
  <c r="C263" i="3" s="1"/>
  <c r="H263" i="3" s="1"/>
  <c r="C264" i="3" s="1"/>
  <c r="H264" i="3" s="1"/>
  <c r="C265" i="3" s="1"/>
  <c r="H265" i="3" s="1"/>
  <c r="C266" i="3" s="1"/>
  <c r="H266" i="3" s="1"/>
  <c r="C267" i="3" s="1"/>
  <c r="H267" i="3" s="1"/>
  <c r="C268" i="3" s="1"/>
  <c r="H268" i="3" s="1"/>
  <c r="C269" i="3" s="1"/>
  <c r="H269" i="3" s="1"/>
  <c r="C270" i="3" s="1"/>
  <c r="H270" i="3" s="1"/>
  <c r="C271" i="3" s="1"/>
  <c r="H271" i="3" s="1"/>
  <c r="C272" i="3" s="1"/>
  <c r="H272" i="3" s="1"/>
  <c r="C273" i="3" s="1"/>
  <c r="H273" i="3" s="1"/>
  <c r="C274" i="3" s="1"/>
  <c r="H274" i="3" s="1"/>
  <c r="C275" i="3" s="1"/>
  <c r="H275" i="3" s="1"/>
  <c r="C276" i="3" s="1"/>
  <c r="H276" i="3" s="1"/>
  <c r="C277" i="3" s="1"/>
  <c r="H277" i="3" s="1"/>
  <c r="C278" i="3" s="1"/>
  <c r="H278" i="3" s="1"/>
  <c r="C279" i="3" s="1"/>
  <c r="H279" i="3" s="1"/>
  <c r="C280" i="3" s="1"/>
  <c r="H280" i="3" s="1"/>
  <c r="C281" i="3" s="1"/>
  <c r="H281" i="3" s="1"/>
  <c r="C282" i="3" s="1"/>
  <c r="H282" i="3" s="1"/>
  <c r="C283" i="3" s="1"/>
  <c r="H283" i="3" s="1"/>
  <c r="C284" i="3" s="1"/>
  <c r="H284" i="3" s="1"/>
  <c r="C285" i="3" s="1"/>
  <c r="H285" i="3" s="1"/>
  <c r="C286" i="3" s="1"/>
  <c r="H286" i="3" s="1"/>
  <c r="C287" i="3" s="1"/>
  <c r="H287" i="3" s="1"/>
  <c r="C288" i="3" s="1"/>
  <c r="H288" i="3" s="1"/>
  <c r="C289" i="3" s="1"/>
  <c r="H289" i="3" s="1"/>
  <c r="C290" i="3" s="1"/>
  <c r="H290" i="3" s="1"/>
  <c r="C291" i="3" s="1"/>
  <c r="H291" i="3" s="1"/>
  <c r="C292" i="3" s="1"/>
  <c r="H292" i="3" s="1"/>
  <c r="C293" i="3" s="1"/>
  <c r="H293" i="3" s="1"/>
  <c r="C294" i="3" s="1"/>
  <c r="H294" i="3" s="1"/>
  <c r="C295" i="3" s="1"/>
  <c r="H295" i="3" s="1"/>
  <c r="C296" i="3" s="1"/>
  <c r="H296" i="3" s="1"/>
  <c r="C297" i="3" s="1"/>
  <c r="H297" i="3" s="1"/>
  <c r="C298" i="3" s="1"/>
  <c r="H298" i="3" s="1"/>
  <c r="C299" i="3" s="1"/>
  <c r="H299" i="3" s="1"/>
  <c r="C300" i="3" s="1"/>
  <c r="H300" i="3" s="1"/>
  <c r="C301" i="3" s="1"/>
  <c r="H301" i="3" s="1"/>
  <c r="C302" i="3" s="1"/>
  <c r="H302" i="3" s="1"/>
  <c r="C303" i="3" s="1"/>
  <c r="H303" i="3" s="1"/>
  <c r="C304" i="3" s="1"/>
  <c r="H304" i="3" s="1"/>
  <c r="C305" i="3" s="1"/>
  <c r="H305" i="3" s="1"/>
  <c r="C306" i="3" s="1"/>
  <c r="H306" i="3" s="1"/>
  <c r="C307" i="3" s="1"/>
  <c r="H307" i="3" s="1"/>
  <c r="C308" i="3" s="1"/>
  <c r="H308" i="3" s="1"/>
  <c r="C309" i="3" s="1"/>
  <c r="H309" i="3" s="1"/>
  <c r="C310" i="3" s="1"/>
  <c r="H310" i="3" s="1"/>
  <c r="C311" i="3" s="1"/>
  <c r="H311" i="3" s="1"/>
  <c r="C312" i="3" s="1"/>
  <c r="H312" i="3" s="1"/>
  <c r="C313" i="3" s="1"/>
  <c r="H313" i="3" s="1"/>
  <c r="C314" i="3" s="1"/>
  <c r="H314" i="3" s="1"/>
  <c r="C315" i="3" s="1"/>
  <c r="H315" i="3" s="1"/>
  <c r="C316" i="3" s="1"/>
  <c r="H316" i="3" s="1"/>
  <c r="C317" i="3" s="1"/>
  <c r="H317" i="3" s="1"/>
  <c r="C318" i="3" s="1"/>
  <c r="H318" i="3" s="1"/>
  <c r="C319" i="3" s="1"/>
  <c r="H319" i="3" s="1"/>
  <c r="C320" i="3" s="1"/>
  <c r="H320" i="3" s="1"/>
  <c r="C321" i="3" s="1"/>
  <c r="H321" i="3" s="1"/>
  <c r="C322" i="3" s="1"/>
  <c r="H322" i="3" s="1"/>
  <c r="C323" i="3" s="1"/>
  <c r="H323" i="3" s="1"/>
  <c r="C324" i="3" s="1"/>
  <c r="H324" i="3" s="1"/>
  <c r="C325" i="3" s="1"/>
  <c r="H325" i="3" s="1"/>
  <c r="C326" i="3" s="1"/>
  <c r="H326" i="3" s="1"/>
  <c r="C327" i="3" s="1"/>
  <c r="H327" i="3" s="1"/>
  <c r="C328" i="3" s="1"/>
  <c r="H328" i="3" s="1"/>
  <c r="C329" i="3" s="1"/>
  <c r="H329" i="3" s="1"/>
  <c r="C330" i="3" s="1"/>
  <c r="H330" i="3" s="1"/>
  <c r="C331" i="3" s="1"/>
  <c r="H331" i="3" s="1"/>
  <c r="C332" i="3" s="1"/>
  <c r="H332" i="3" s="1"/>
  <c r="C333" i="3" s="1"/>
  <c r="H333" i="3" s="1"/>
  <c r="C334" i="3" s="1"/>
  <c r="H334" i="3" s="1"/>
  <c r="C335" i="3" s="1"/>
  <c r="H335" i="3" s="1"/>
  <c r="C336" i="3" s="1"/>
  <c r="H336" i="3" s="1"/>
  <c r="C337" i="3" s="1"/>
  <c r="H337" i="3" s="1"/>
  <c r="C338" i="3" s="1"/>
  <c r="H338" i="3" s="1"/>
  <c r="C339" i="3" s="1"/>
  <c r="H339" i="3" s="1"/>
  <c r="C340" i="3" s="1"/>
  <c r="H340" i="3" s="1"/>
  <c r="C341" i="3" s="1"/>
  <c r="H341" i="3" s="1"/>
  <c r="C342" i="3" s="1"/>
  <c r="H342" i="3" s="1"/>
  <c r="C343" i="3" s="1"/>
  <c r="H343" i="3" s="1"/>
  <c r="C344" i="3" s="1"/>
  <c r="H344" i="3" s="1"/>
  <c r="C345" i="3" s="1"/>
  <c r="H345" i="3" s="1"/>
  <c r="C346" i="3" s="1"/>
  <c r="H346" i="3" s="1"/>
  <c r="C347" i="3" s="1"/>
  <c r="H347" i="3" s="1"/>
  <c r="C348" i="3" s="1"/>
  <c r="H348" i="3" s="1"/>
  <c r="C349" i="3" s="1"/>
  <c r="H349" i="3" s="1"/>
  <c r="C350" i="3" s="1"/>
  <c r="H350" i="3" s="1"/>
  <c r="C351" i="3" s="1"/>
  <c r="H351" i="3" s="1"/>
  <c r="C352" i="3" s="1"/>
  <c r="H352" i="3" s="1"/>
  <c r="C353" i="3" s="1"/>
  <c r="H353" i="3" s="1"/>
  <c r="C354" i="3" s="1"/>
  <c r="H354" i="3" s="1"/>
  <c r="C355" i="3" s="1"/>
  <c r="H355" i="3" s="1"/>
  <c r="C356" i="3" s="1"/>
  <c r="H356" i="3" s="1"/>
  <c r="C357" i="3" s="1"/>
  <c r="H357" i="3" s="1"/>
  <c r="C358" i="3" s="1"/>
  <c r="H358" i="3" s="1"/>
  <c r="C359" i="3" s="1"/>
  <c r="H359" i="3" s="1"/>
  <c r="C360" i="3" s="1"/>
  <c r="H360" i="3" s="1"/>
  <c r="C361" i="3" s="1"/>
  <c r="H361" i="3" s="1"/>
  <c r="C362" i="3" s="1"/>
  <c r="H362" i="3" s="1"/>
  <c r="C363" i="3" s="1"/>
  <c r="H363" i="3" s="1"/>
  <c r="C364" i="3" s="1"/>
  <c r="H364" i="3" s="1"/>
  <c r="C365" i="3" s="1"/>
  <c r="H365" i="3" s="1"/>
  <c r="C366" i="3" s="1"/>
  <c r="H366" i="3" s="1"/>
  <c r="C367" i="3" s="1"/>
  <c r="H367" i="3" s="1"/>
  <c r="C368" i="3" s="1"/>
  <c r="H368" i="3" s="1"/>
  <c r="C369" i="3" s="1"/>
  <c r="H369" i="3" s="1"/>
  <c r="C370" i="3" s="1"/>
  <c r="H370" i="3" s="1"/>
  <c r="C371" i="3" s="1"/>
  <c r="H371" i="3" s="1"/>
  <c r="Y14" i="3"/>
  <c r="E19" i="1"/>
  <c r="Y9" i="3"/>
  <c r="Y13" i="3"/>
  <c r="Y7" i="3"/>
  <c r="Y11" i="3"/>
  <c r="F7" i="1"/>
  <c r="K10" i="1"/>
  <c r="X9" i="3"/>
  <c r="L10" i="2"/>
  <c r="X18" i="3"/>
  <c r="X38" i="3"/>
  <c r="X58" i="3"/>
  <c r="X78" i="3"/>
  <c r="X98" i="3"/>
  <c r="X118" i="3"/>
  <c r="X138" i="3"/>
  <c r="X158" i="3"/>
  <c r="X178" i="3"/>
  <c r="X198" i="3"/>
  <c r="X218" i="3"/>
  <c r="X238" i="3"/>
  <c r="X258" i="3"/>
  <c r="X278" i="3"/>
  <c r="X298" i="3"/>
  <c r="X318" i="3"/>
  <c r="X338" i="3"/>
  <c r="X358" i="3"/>
  <c r="X7" i="3"/>
  <c r="X14" i="3"/>
  <c r="X34" i="3"/>
  <c r="X54" i="3"/>
  <c r="X74" i="3"/>
  <c r="X94" i="3"/>
  <c r="X114" i="3"/>
  <c r="X134" i="3"/>
  <c r="X154" i="3"/>
  <c r="X174" i="3"/>
  <c r="X194" i="3"/>
  <c r="X214" i="3"/>
  <c r="X234" i="3"/>
  <c r="X254" i="3"/>
  <c r="X274" i="3"/>
  <c r="X294" i="3"/>
  <c r="X314" i="3"/>
  <c r="X334" i="3"/>
  <c r="X354" i="3"/>
  <c r="X103" i="3"/>
  <c r="X123" i="3"/>
  <c r="X143" i="3"/>
  <c r="X163" i="3"/>
  <c r="X183" i="3"/>
  <c r="X203" i="3"/>
  <c r="X223" i="3"/>
  <c r="X243" i="3"/>
  <c r="X263" i="3"/>
  <c r="X283" i="3"/>
  <c r="X303" i="3"/>
  <c r="X323" i="3"/>
  <c r="X343" i="3"/>
  <c r="X363" i="3"/>
  <c r="X12" i="3"/>
  <c r="Y12" i="3" s="1"/>
  <c r="X32" i="3"/>
  <c r="X52" i="3"/>
  <c r="X72" i="3"/>
  <c r="E12" i="1" s="1"/>
  <c r="X92" i="3"/>
  <c r="X112" i="3"/>
  <c r="X132" i="3"/>
  <c r="E14" i="1" s="1"/>
  <c r="X152" i="3"/>
  <c r="X172" i="3"/>
  <c r="X192" i="3"/>
  <c r="X212" i="3"/>
  <c r="X232" i="3"/>
  <c r="X252" i="3"/>
  <c r="E18" i="1" s="1"/>
  <c r="X272" i="3"/>
  <c r="X292" i="3"/>
  <c r="X312" i="3"/>
  <c r="X332" i="3"/>
  <c r="X352" i="3"/>
  <c r="X21" i="3"/>
  <c r="X41" i="3"/>
  <c r="X61" i="3"/>
  <c r="X81" i="3"/>
  <c r="X101" i="3"/>
  <c r="X121" i="3"/>
  <c r="X141" i="3"/>
  <c r="X161" i="3"/>
  <c r="X181" i="3"/>
  <c r="X201" i="3"/>
  <c r="X221" i="3"/>
  <c r="X241" i="3"/>
  <c r="X261" i="3"/>
  <c r="X281" i="3"/>
  <c r="X301" i="3"/>
  <c r="X321" i="3"/>
  <c r="X341" i="3"/>
  <c r="X361" i="3"/>
  <c r="X10" i="3"/>
  <c r="Y10" i="3" s="1"/>
  <c r="X8" i="3"/>
  <c r="Y8" i="3" s="1"/>
  <c r="X328" i="3"/>
  <c r="X17" i="3"/>
  <c r="X37" i="3"/>
  <c r="X57" i="3"/>
  <c r="X77" i="3"/>
  <c r="X97" i="3"/>
  <c r="X117" i="3"/>
  <c r="X137" i="3"/>
  <c r="X157" i="3"/>
  <c r="X177" i="3"/>
  <c r="X197" i="3"/>
  <c r="X217" i="3"/>
  <c r="X237" i="3"/>
  <c r="X257" i="3"/>
  <c r="X277" i="3"/>
  <c r="X297" i="3"/>
  <c r="X317" i="3"/>
  <c r="X337" i="3"/>
  <c r="X357" i="3"/>
  <c r="X24" i="3"/>
  <c r="X44" i="3"/>
  <c r="X64" i="3"/>
  <c r="X84" i="3"/>
  <c r="X104" i="3"/>
  <c r="X124" i="3"/>
  <c r="X144" i="3"/>
  <c r="X164" i="3"/>
  <c r="X184" i="3"/>
  <c r="X204" i="3"/>
  <c r="X224" i="3"/>
  <c r="X244" i="3"/>
  <c r="X264" i="3"/>
  <c r="X284" i="3"/>
  <c r="X304" i="3"/>
  <c r="X324" i="3"/>
  <c r="X344" i="3"/>
  <c r="X364" i="3"/>
  <c r="X13" i="3"/>
  <c r="X33" i="3"/>
  <c r="X53" i="3"/>
  <c r="X73" i="3"/>
  <c r="X93" i="3"/>
  <c r="X113" i="3"/>
  <c r="X133" i="3"/>
  <c r="X153" i="3"/>
  <c r="X173" i="3"/>
  <c r="X193" i="3"/>
  <c r="E16" i="1" s="1"/>
  <c r="X213" i="3"/>
  <c r="X233" i="3"/>
  <c r="X253" i="3"/>
  <c r="X273" i="3"/>
  <c r="X293" i="3"/>
  <c r="X313" i="3"/>
  <c r="X333" i="3"/>
  <c r="X353" i="3"/>
  <c r="X22" i="3"/>
  <c r="X42" i="3"/>
  <c r="X62" i="3"/>
  <c r="X82" i="3"/>
  <c r="X102" i="3"/>
  <c r="X122" i="3"/>
  <c r="X142" i="3"/>
  <c r="X162" i="3"/>
  <c r="X182" i="3"/>
  <c r="X202" i="3"/>
  <c r="X222" i="3"/>
  <c r="E17" i="1" s="1"/>
  <c r="X242" i="3"/>
  <c r="X262" i="3"/>
  <c r="X282" i="3"/>
  <c r="X302" i="3"/>
  <c r="X322" i="3"/>
  <c r="X342" i="3"/>
  <c r="X362" i="3"/>
  <c r="X11" i="3"/>
  <c r="X271" i="3"/>
  <c r="X291" i="3"/>
  <c r="X311" i="3"/>
  <c r="X331" i="3"/>
  <c r="X371" i="3"/>
  <c r="E13" i="1" l="1"/>
  <c r="E21" i="1"/>
  <c r="E20" i="1"/>
  <c r="E15" i="1"/>
  <c r="L11" i="2"/>
  <c r="P10" i="2"/>
  <c r="B26" i="1"/>
  <c r="C26" i="1" s="1"/>
  <c r="H7" i="1"/>
  <c r="E10" i="1"/>
  <c r="E11" i="1"/>
  <c r="L12" i="2" l="1"/>
  <c r="P11" i="2"/>
  <c r="L13" i="2" l="1"/>
  <c r="P12" i="2"/>
  <c r="L14" i="2" l="1"/>
  <c r="P13" i="2"/>
  <c r="P14" i="2" l="1"/>
  <c r="L15" i="2"/>
  <c r="L16" i="2" l="1"/>
  <c r="P15" i="2"/>
  <c r="L17" i="2" l="1"/>
  <c r="P16" i="2"/>
  <c r="L18" i="2" l="1"/>
  <c r="P17" i="2"/>
  <c r="L19" i="2" l="1"/>
  <c r="P18" i="2"/>
  <c r="P19" i="2" l="1"/>
  <c r="L20" i="2"/>
  <c r="L21" i="2" l="1"/>
  <c r="P20" i="2"/>
  <c r="L22" i="2" l="1"/>
  <c r="P21" i="2"/>
  <c r="L23" i="2" l="1"/>
  <c r="P22" i="2"/>
  <c r="L24" i="2" l="1"/>
  <c r="P23" i="2"/>
  <c r="P24" i="2" l="1"/>
  <c r="L25" i="2"/>
  <c r="L26" i="2" l="1"/>
  <c r="P25" i="2"/>
  <c r="L27" i="2" l="1"/>
  <c r="P26" i="2"/>
  <c r="L28" i="2" l="1"/>
  <c r="P27" i="2"/>
  <c r="L29" i="2" l="1"/>
  <c r="P28" i="2"/>
  <c r="P29" i="2" l="1"/>
  <c r="L30" i="2"/>
  <c r="L31" i="2" l="1"/>
  <c r="P30" i="2"/>
  <c r="L32" i="2" l="1"/>
  <c r="P31" i="2"/>
  <c r="L33" i="2" l="1"/>
  <c r="P32" i="2"/>
  <c r="L34" i="2" l="1"/>
  <c r="P33" i="2"/>
  <c r="K3" i="2"/>
  <c r="P34" i="2" l="1"/>
  <c r="B25" i="1"/>
  <c r="C25" i="1" s="1"/>
  <c r="J7" i="1" l="1"/>
  <c r="B27" i="1"/>
  <c r="C27" i="1" s="1"/>
  <c r="K4" i="2"/>
</calcChain>
</file>

<file path=xl/sharedStrings.xml><?xml version="1.0" encoding="utf-8"?>
<sst xmlns="http://schemas.openxmlformats.org/spreadsheetml/2006/main" count="787" uniqueCount="221">
  <si>
    <t>Kassenbuch Gastronomie 2026 – Dashboard</t>
  </si>
  <si>
    <t>Auswertungsmonat</t>
  </si>
  <si>
    <t>Januar</t>
  </si>
  <si>
    <t>Jahr</t>
  </si>
  <si>
    <t>Anfangsbestand Monat</t>
  </si>
  <si>
    <t>Bareinnahmen</t>
  </si>
  <si>
    <t>Barausgaben</t>
  </si>
  <si>
    <t>Soll-Kassenbestand</t>
  </si>
  <si>
    <t>MwSt.-Betrag</t>
  </si>
  <si>
    <t>Netto-Betrag</t>
  </si>
  <si>
    <t>Tage mit Differenz</t>
  </si>
  <si>
    <t>Offene Prüfungen</t>
  </si>
  <si>
    <t>Monat</t>
  </si>
  <si>
    <t>Kassenbewegung</t>
  </si>
  <si>
    <t>Kategorie</t>
  </si>
  <si>
    <t>Einnahmen</t>
  </si>
  <si>
    <t>Ausgaben</t>
  </si>
  <si>
    <t>Netto</t>
  </si>
  <si>
    <t>MwSt.</t>
  </si>
  <si>
    <t>Speisen</t>
  </si>
  <si>
    <t>Februar</t>
  </si>
  <si>
    <t>Getränke</t>
  </si>
  <si>
    <t>März</t>
  </si>
  <si>
    <t>Außer-Haus-Verkauf</t>
  </si>
  <si>
    <t>April</t>
  </si>
  <si>
    <t>Catering</t>
  </si>
  <si>
    <t>Mai</t>
  </si>
  <si>
    <t>Trinkgeld</t>
  </si>
  <si>
    <t>Juni</t>
  </si>
  <si>
    <t>Wareneinkauf Lebensmittel</t>
  </si>
  <si>
    <t>Juli</t>
  </si>
  <si>
    <t>Wareneinkauf Getränke</t>
  </si>
  <si>
    <t>August</t>
  </si>
  <si>
    <t>Reinigung</t>
  </si>
  <si>
    <t>September</t>
  </si>
  <si>
    <t>Küchenbedarf</t>
  </si>
  <si>
    <t>Oktober</t>
  </si>
  <si>
    <t>Lieferdienstkosten</t>
  </si>
  <si>
    <t>November</t>
  </si>
  <si>
    <t>Privatentnahme</t>
  </si>
  <si>
    <t>Dezember</t>
  </si>
  <si>
    <t>Bareinlage</t>
  </si>
  <si>
    <t>Prüfbereich</t>
  </si>
  <si>
    <t>Wert</t>
  </si>
  <si>
    <t>Bewertung</t>
  </si>
  <si>
    <t>Empfohlene Aktion</t>
  </si>
  <si>
    <t>Negative Kassenbestände</t>
  </si>
  <si>
    <t>Buchungen und Tagesabschlüsse prüfen</t>
  </si>
  <si>
    <t>Differenzen im Kassensturz</t>
  </si>
  <si>
    <t>Zählung, Belegnummern und Barentnahmen prüfen</t>
  </si>
  <si>
    <t>Fehlende Pflichtfelder</t>
  </si>
  <si>
    <t>Belegnummer, Kategorie, MwSt.-Satz ergänzen</t>
  </si>
  <si>
    <t>Buchungen ohne Z-Bon/Referenz</t>
  </si>
  <si>
    <t>Referenz ergänzen oder Eigenbeleg erstellen</t>
  </si>
  <si>
    <t>Kassenbuch Gastronomie 2026</t>
  </si>
  <si>
    <t>Betrieb</t>
  </si>
  <si>
    <t>Musterbetrieb Gastronomie</t>
  </si>
  <si>
    <t>Anfangsbestand</t>
  </si>
  <si>
    <t>Aktueller Soll-Kassenbestand</t>
  </si>
  <si>
    <t>Nutzung</t>
  </si>
  <si>
    <t>Beispieldaten können überschrieben werden. Nur Bargeldbewegungen erfassen.</t>
  </si>
  <si>
    <t>Währung</t>
  </si>
  <si>
    <t>EUR</t>
  </si>
  <si>
    <t>Letzter Beleg</t>
  </si>
  <si>
    <t>Datum</t>
  </si>
  <si>
    <t>Schicht</t>
  </si>
  <si>
    <t>Beleg-Nr.</t>
  </si>
  <si>
    <t>Vorgang</t>
  </si>
  <si>
    <t>Beschreibung</t>
  </si>
  <si>
    <t>MwSt.-Satz</t>
  </si>
  <si>
    <t>Brutto Einnahme</t>
  </si>
  <si>
    <t>Brutto Ausgabe</t>
  </si>
  <si>
    <t>Kassenbestand</t>
  </si>
  <si>
    <t>Zahlungsart</t>
  </si>
  <si>
    <t>Z-Bon / Referenz</t>
  </si>
  <si>
    <t>Verantwortlich</t>
  </si>
  <si>
    <t>Prüfung</t>
  </si>
  <si>
    <t>Früh</t>
  </si>
  <si>
    <t>KB-2026-001</t>
  </si>
  <si>
    <t>Einnahme</t>
  </si>
  <si>
    <t>Barverkauf Frühstück</t>
  </si>
  <si>
    <t>Bar</t>
  </si>
  <si>
    <t>Z-2026-001</t>
  </si>
  <si>
    <t>Team A</t>
  </si>
  <si>
    <t>Mittag</t>
  </si>
  <si>
    <t>KB-2026-002</t>
  </si>
  <si>
    <t>Barverkauf Getränke</t>
  </si>
  <si>
    <t>Abend</t>
  </si>
  <si>
    <t>KB-2026-003</t>
  </si>
  <si>
    <t>Ausgabe</t>
  </si>
  <si>
    <t>Einkauf Gemüse und Brot</t>
  </si>
  <si>
    <t>B-2026-014</t>
  </si>
  <si>
    <t>Schichtleitung</t>
  </si>
  <si>
    <t>Tagesabschluss</t>
  </si>
  <si>
    <t>KB-2026-004</t>
  </si>
  <si>
    <t>Entnahme</t>
  </si>
  <si>
    <t>Tagesentnahme Kasse</t>
  </si>
  <si>
    <t>E-2026-001</t>
  </si>
  <si>
    <t>Inhaber</t>
  </si>
  <si>
    <t>KB-2026-005</t>
  </si>
  <si>
    <t>Barverkauf Mittagsgeschäft</t>
  </si>
  <si>
    <t>Z-2026-002</t>
  </si>
  <si>
    <t>Team B</t>
  </si>
  <si>
    <t>KB-2026-006</t>
  </si>
  <si>
    <t>KB-2026-007</t>
  </si>
  <si>
    <t>Trinkgeld in bar</t>
  </si>
  <si>
    <t>KB-2026-008</t>
  </si>
  <si>
    <t>Getränkenachkauf</t>
  </si>
  <si>
    <t>B-2026-018</t>
  </si>
  <si>
    <t>KB-2026-009</t>
  </si>
  <si>
    <t>Abschöpfung Bargeld</t>
  </si>
  <si>
    <t>E-2026-002</t>
  </si>
  <si>
    <t>KB-2026-010</t>
  </si>
  <si>
    <t>Einlage</t>
  </si>
  <si>
    <t>Wechselgeld für Wochenstart</t>
  </si>
  <si>
    <t>E-2026-003</t>
  </si>
  <si>
    <t>KB-2026-011</t>
  </si>
  <si>
    <t>Barverkauf Mitnahmegerichte</t>
  </si>
  <si>
    <t>Z-2026-003</t>
  </si>
  <si>
    <t>KB-2026-012</t>
  </si>
  <si>
    <t>Reinigungsmittel bar bezahlt</t>
  </si>
  <si>
    <t>B-2026-021</t>
  </si>
  <si>
    <t>KB-2026-013</t>
  </si>
  <si>
    <t>Barverkauf Tageskarte</t>
  </si>
  <si>
    <t>Z-2026-004</t>
  </si>
  <si>
    <t>KB-2026-014</t>
  </si>
  <si>
    <t>Barverkauf Abendgeschäft</t>
  </si>
  <si>
    <t>KB-2026-015</t>
  </si>
  <si>
    <t>Kleiner Küchenbedarf</t>
  </si>
  <si>
    <t>B-2026-026</t>
  </si>
  <si>
    <t>KB-2026-016</t>
  </si>
  <si>
    <t>Anzahlung Catering in bar</t>
  </si>
  <si>
    <t>Z-2026-005</t>
  </si>
  <si>
    <t>KB-2026-017</t>
  </si>
  <si>
    <t>Botenfahrt bar erstattet</t>
  </si>
  <si>
    <t>B-2026-030</t>
  </si>
  <si>
    <t>KB-2026-018</t>
  </si>
  <si>
    <t>E-2026-004</t>
  </si>
  <si>
    <t>KB-2026-019</t>
  </si>
  <si>
    <t>Gutscheinverkauf</t>
  </si>
  <si>
    <t>Gutschein bar verkauft</t>
  </si>
  <si>
    <t>Z-2026-006</t>
  </si>
  <si>
    <t>KB-2026-020</t>
  </si>
  <si>
    <t>Markteinkauf</t>
  </si>
  <si>
    <t>B-2026-034</t>
  </si>
  <si>
    <t>KB-2026-021</t>
  </si>
  <si>
    <t>Barverkauf Abendkarte</t>
  </si>
  <si>
    <t>Z-2026-007</t>
  </si>
  <si>
    <t>KB-2026-022</t>
  </si>
  <si>
    <t>KB-2026-023</t>
  </si>
  <si>
    <t>E-2026-005</t>
  </si>
  <si>
    <t>KB-2026-024</t>
  </si>
  <si>
    <t>Barverkauf Mittag</t>
  </si>
  <si>
    <t>Z-2026-018</t>
  </si>
  <si>
    <t>KB-2026-025</t>
  </si>
  <si>
    <t>Getränkekisten bar</t>
  </si>
  <si>
    <t>B-2026-058</t>
  </si>
  <si>
    <t>KB-2026-026</t>
  </si>
  <si>
    <t>Restzahlung Veranstaltung</t>
  </si>
  <si>
    <t>Z-2026-039</t>
  </si>
  <si>
    <t>Tagesabschluss und Kassensturz 2026</t>
  </si>
  <si>
    <t>Zweck</t>
  </si>
  <si>
    <t>Täglicher Soll-Ist-Vergleich für Bargeldbestand</t>
  </si>
  <si>
    <t>Hinweis</t>
  </si>
  <si>
    <t>Stückzahlen eintragen; Istbestand, Differenz und Status werden automatisch berechnet.</t>
  </si>
  <si>
    <t>Tag</t>
  </si>
  <si>
    <t>Anfang Soll</t>
  </si>
  <si>
    <t>Bareinlagen</t>
  </si>
  <si>
    <t>Barentnahmen</t>
  </si>
  <si>
    <t>Sollbestand</t>
  </si>
  <si>
    <t>200 €</t>
  </si>
  <si>
    <t>100 €</t>
  </si>
  <si>
    <t>50 €</t>
  </si>
  <si>
    <t>20 €</t>
  </si>
  <si>
    <t>10 €</t>
  </si>
  <si>
    <t>5 €</t>
  </si>
  <si>
    <t>2 €</t>
  </si>
  <si>
    <t>1 €</t>
  </si>
  <si>
    <t>0,50 €</t>
  </si>
  <si>
    <t>0,20 €</t>
  </si>
  <si>
    <t>0,10 €</t>
  </si>
  <si>
    <t>0,05 €</t>
  </si>
  <si>
    <t>0,02 €</t>
  </si>
  <si>
    <t>0,01 €</t>
  </si>
  <si>
    <t>Istbestand</t>
  </si>
  <si>
    <t>Differenz</t>
  </si>
  <si>
    <t>Status</t>
  </si>
  <si>
    <t>Notiz / Unterschrift</t>
  </si>
  <si>
    <t>Donnerstag</t>
  </si>
  <si>
    <t>Freitag</t>
  </si>
  <si>
    <t>Samstag</t>
  </si>
  <si>
    <t>Sonntag</t>
  </si>
  <si>
    <t>Montag</t>
  </si>
  <si>
    <t>Dienstag</t>
  </si>
  <si>
    <t>Mittwoch</t>
  </si>
  <si>
    <t>Einstellungen und Auswahllisten</t>
  </si>
  <si>
    <t>Vorlage</t>
  </si>
  <si>
    <t>Kassenbuch Gastronomie</t>
  </si>
  <si>
    <t>Anfangsbestand Kasse</t>
  </si>
  <si>
    <t>Standard-Währung</t>
  </si>
  <si>
    <t>€</t>
  </si>
  <si>
    <t>Für Planung, Kontrolle und Ausdruck. Elektronisch revisionssichere Führung separat prüfen.</t>
  </si>
  <si>
    <t>Aushilfe</t>
  </si>
  <si>
    <t>Pfand</t>
  </si>
  <si>
    <t>Nr.</t>
  </si>
  <si>
    <t>Servicebedarf</t>
  </si>
  <si>
    <t>Reparatur</t>
  </si>
  <si>
    <t>Wechselgeld</t>
  </si>
  <si>
    <t>Sonstige Einnahme</t>
  </si>
  <si>
    <t>Sonstige Ausgabe</t>
  </si>
  <si>
    <t>Kurzanleitung</t>
  </si>
  <si>
    <t>1</t>
  </si>
  <si>
    <t>Im Blatt „Kassenbuch“ alle Barbewegungen chronologisch eintragen.</t>
  </si>
  <si>
    <t>2</t>
  </si>
  <si>
    <t>Einnahmen werden in der Spalte „Brutto Einnahme“, Ausgaben in „Brutto Ausgabe“ erfasst.</t>
  </si>
  <si>
    <t>3</t>
  </si>
  <si>
    <t>MwSt.-Satz, Netto, Steuerbetrag und laufender Kassenbestand werden automatisch berechnet.</t>
  </si>
  <si>
    <t>4</t>
  </si>
  <si>
    <t>Im Blatt „Tagesabschluss“ den gezählten Bargeldbestand über Stückzahlen erfassen.</t>
  </si>
  <si>
    <t>5</t>
  </si>
  <si>
    <t>Das Dashboard zeigt Monat, Umsatz, Ausgaben, Differenzen und Prüfhinweise für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</si>
</sst>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dd\.mm\.yyyy"/>
  </numFmts>
  <fonts count="9" x14ac:knownFonts="1">
    <font>
      <sz val="11"/>
      <name val="Carlito"/>
    </font>
    <font>
      <b/>
      <sz val="15"/>
      <color rgb="FFFFFFFF"/>
      <name val="Carlito"/>
    </font>
    <font>
      <b/>
      <sz val="11"/>
      <color rgb="FF00484E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b/>
      <sz val="14"/>
      <color rgb="FF00484E"/>
      <name val="Carlito"/>
    </font>
    <font>
      <sz val="11"/>
      <name val="Carlito"/>
    </font>
    <font>
      <b/>
      <sz val="21"/>
      <color rgb="FFFFFFFF"/>
      <name val="Carlito"/>
      <family val="2"/>
    </font>
    <font>
      <sz val="21"/>
      <name val="Carlito"/>
      <family val="2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6F3F4"/>
      </patternFill>
    </fill>
    <fill>
      <patternFill patternType="solid">
        <fgColor rgb="FFFFFFFF"/>
      </patternFill>
    </fill>
    <fill>
      <patternFill patternType="solid">
        <fgColor rgb="FFF5FBFB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2" fillId="3" borderId="0" xfId="1" applyFont="1" applyFill="1" applyAlignment="1">
      <alignment wrapText="1"/>
    </xf>
    <xf numFmtId="0" fontId="3" fillId="2" borderId="0" xfId="1" applyFont="1" applyFill="1" applyAlignment="1">
      <alignment horizontal="center" wrapText="1"/>
    </xf>
    <xf numFmtId="9" fontId="0" fillId="0" borderId="0" xfId="1" applyNumberFormat="1" applyFont="1" applyAlignment="1">
      <alignment wrapText="1"/>
    </xf>
    <xf numFmtId="0" fontId="2" fillId="3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center" wrapText="1"/>
    </xf>
    <xf numFmtId="165" fontId="0" fillId="0" borderId="0" xfId="1" applyNumberFormat="1" applyFont="1" applyAlignment="1">
      <alignment wrapText="1"/>
    </xf>
    <xf numFmtId="0" fontId="0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 wrapText="1"/>
    </xf>
    <xf numFmtId="0" fontId="0" fillId="0" borderId="0" xfId="1" applyFont="1" applyAlignment="1">
      <alignment vertical="center" wrapText="1"/>
    </xf>
    <xf numFmtId="9" fontId="0" fillId="0" borderId="0" xfId="1" applyNumberFormat="1" applyFon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1" fontId="0" fillId="0" borderId="0" xfId="1" applyNumberFormat="1" applyFont="1" applyAlignment="1">
      <alignment wrapText="1"/>
    </xf>
    <xf numFmtId="0" fontId="2" fillId="3" borderId="0" xfId="1" applyFont="1" applyFill="1" applyAlignment="1">
      <alignment vertical="center" wrapText="1"/>
    </xf>
    <xf numFmtId="0" fontId="2" fillId="4" borderId="0" xfId="1" applyFont="1" applyFill="1" applyAlignment="1">
      <alignment vertical="center" wrapText="1"/>
    </xf>
    <xf numFmtId="164" fontId="5" fillId="5" borderId="0" xfId="1" applyNumberFormat="1" applyFont="1" applyFill="1" applyAlignment="1">
      <alignment horizontal="center" vertical="center" wrapText="1"/>
    </xf>
    <xf numFmtId="1" fontId="0" fillId="0" borderId="0" xfId="1" applyNumberFormat="1" applyFont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0" fillId="0" borderId="0" xfId="1" applyFont="1" applyAlignment="1">
      <alignment vertical="center"/>
    </xf>
    <xf numFmtId="0" fontId="4" fillId="2" borderId="0" xfId="1" applyFont="1" applyFill="1" applyAlignment="1">
      <alignment horizontal="center" wrapText="1"/>
    </xf>
    <xf numFmtId="0" fontId="0" fillId="0" borderId="0" xfId="1" applyFont="1" applyAlignment="1">
      <alignment wrapText="1"/>
    </xf>
    <xf numFmtId="0" fontId="1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" fontId="5" fillId="5" borderId="0" xfId="1" applyNumberFormat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10">
    <dxf>
      <font>
        <b/>
        <color rgb="FFDC2626"/>
      </font>
      <fill>
        <patternFill patternType="solid">
          <bgColor rgb="FFFEE2E2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color rgb="FF15803D"/>
      </font>
      <fill>
        <patternFill patternType="solid">
          <bgColor rgb="FFDCFCE7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color rgb="FF15803D"/>
      </font>
      <fill>
        <patternFill patternType="solid">
          <bgColor rgb="FFDCFCE7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color rgb="FFDC2626"/>
      </font>
      <fill>
        <patternFill patternType="solid">
          <bgColor rgb="FFFEE2E2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color rgb="FF15803D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Bareinnahmen</c:v>
          </c:tx>
          <c:invertIfNegative val="1"/>
          <c:cat>
            <c:strRef>
              <c:f>Dashboard!$A$10:$A$21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Dashboard!$B$10:$B$21</c:f>
              <c:numCache>
                <c:formatCode>#,##0.00\ \€</c:formatCode>
                <c:ptCount val="12"/>
                <c:pt idx="0">
                  <c:v>3533.5</c:v>
                </c:pt>
                <c:pt idx="1">
                  <c:v>358.9</c:v>
                </c:pt>
                <c:pt idx="2">
                  <c:v>780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C-41AC-ABB9-C8E1B285444D}"/>
            </c:ext>
          </c:extLst>
        </c:ser>
        <c:ser>
          <c:idx val="1"/>
          <c:order val="1"/>
          <c:tx>
            <c:v>Barausgaben</c:v>
          </c:tx>
          <c:invertIfNegative val="1"/>
          <c:cat>
            <c:strRef>
              <c:f>Dashboard!$A$10:$A$21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Dashboard!$C$10:$C$21</c:f>
              <c:numCache>
                <c:formatCode>#,##0.00\ \€</c:formatCode>
                <c:ptCount val="12"/>
                <c:pt idx="0">
                  <c:v>396.1</c:v>
                </c:pt>
                <c:pt idx="1">
                  <c:v>145.19999999999999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C-41AC-ABB9-C8E1B2854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tx2">
        <a:lumMod val="10000"/>
        <a:lumOff val="9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Einnahmen</c:v>
          </c:tx>
          <c:invertIfNegative val="1"/>
          <c:cat>
            <c:strRef>
              <c:f>Dashboard!$G$10:$G$21</c:f>
              <c:strCache>
                <c:ptCount val="12"/>
                <c:pt idx="0">
                  <c:v>Speisen</c:v>
                </c:pt>
                <c:pt idx="1">
                  <c:v>Getränke</c:v>
                </c:pt>
                <c:pt idx="2">
                  <c:v>Außer-Haus-Verkauf</c:v>
                </c:pt>
                <c:pt idx="3">
                  <c:v>Catering</c:v>
                </c:pt>
                <c:pt idx="4">
                  <c:v>Trinkgeld</c:v>
                </c:pt>
                <c:pt idx="5">
                  <c:v>Wareneinkauf Lebensmittel</c:v>
                </c:pt>
                <c:pt idx="6">
                  <c:v>Wareneinkauf Getränke</c:v>
                </c:pt>
                <c:pt idx="7">
                  <c:v>Reinigung</c:v>
                </c:pt>
                <c:pt idx="8">
                  <c:v>Küchenbedarf</c:v>
                </c:pt>
                <c:pt idx="9">
                  <c:v>Lieferdienstkosten</c:v>
                </c:pt>
                <c:pt idx="10">
                  <c:v>Privatentnahme</c:v>
                </c:pt>
                <c:pt idx="11">
                  <c:v>Bareinlage</c:v>
                </c:pt>
              </c:strCache>
            </c:strRef>
          </c:cat>
          <c:val>
            <c:numRef>
              <c:f>Dashboard!$H$10:$H$21</c:f>
              <c:numCache>
                <c:formatCode>#,##0.00\ \€</c:formatCode>
                <c:ptCount val="12"/>
                <c:pt idx="0">
                  <c:v>1602</c:v>
                </c:pt>
                <c:pt idx="1">
                  <c:v>985.7</c:v>
                </c:pt>
                <c:pt idx="2">
                  <c:v>319.2</c:v>
                </c:pt>
                <c:pt idx="3">
                  <c:v>500</c:v>
                </c:pt>
                <c:pt idx="4">
                  <c:v>46.6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420-8007-65C7CF4FA06F}"/>
            </c:ext>
          </c:extLst>
        </c:ser>
        <c:ser>
          <c:idx val="1"/>
          <c:order val="1"/>
          <c:tx>
            <c:v>Ausgaben</c:v>
          </c:tx>
          <c:invertIfNegative val="1"/>
          <c:cat>
            <c:strRef>
              <c:f>Dashboard!$G$10:$G$21</c:f>
              <c:strCache>
                <c:ptCount val="12"/>
                <c:pt idx="0">
                  <c:v>Speisen</c:v>
                </c:pt>
                <c:pt idx="1">
                  <c:v>Getränke</c:v>
                </c:pt>
                <c:pt idx="2">
                  <c:v>Außer-Haus-Verkauf</c:v>
                </c:pt>
                <c:pt idx="3">
                  <c:v>Catering</c:v>
                </c:pt>
                <c:pt idx="4">
                  <c:v>Trinkgeld</c:v>
                </c:pt>
                <c:pt idx="5">
                  <c:v>Wareneinkauf Lebensmittel</c:v>
                </c:pt>
                <c:pt idx="6">
                  <c:v>Wareneinkauf Getränke</c:v>
                </c:pt>
                <c:pt idx="7">
                  <c:v>Reinigung</c:v>
                </c:pt>
                <c:pt idx="8">
                  <c:v>Küchenbedarf</c:v>
                </c:pt>
                <c:pt idx="9">
                  <c:v>Lieferdienstkosten</c:v>
                </c:pt>
                <c:pt idx="10">
                  <c:v>Privatentnahme</c:v>
                </c:pt>
                <c:pt idx="11">
                  <c:v>Bareinlage</c:v>
                </c:pt>
              </c:strCache>
            </c:strRef>
          </c:cat>
          <c:val>
            <c:numRef>
              <c:f>Dashboard!$I$10:$I$21</c:f>
              <c:numCache>
                <c:formatCode>#,##0.00\ \€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168.7</c:v>
                </c:pt>
                <c:pt idx="6">
                  <c:v>118.9</c:v>
                </c:pt>
                <c:pt idx="7">
                  <c:v>34.9</c:v>
                </c:pt>
                <c:pt idx="8">
                  <c:v>48.6</c:v>
                </c:pt>
                <c:pt idx="9">
                  <c:v>25</c:v>
                </c:pt>
                <c:pt idx="10">
                  <c:v>1650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420-8007-65C7CF4F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tx2">
        <a:lumMod val="10000"/>
        <a:lumOff val="9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0</xdr:colOff>
      <xdr:row>47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29</xdr:row>
      <xdr:rowOff>0</xdr:rowOff>
    </xdr:from>
    <xdr:to>
      <xdr:col>12</xdr:col>
      <xdr:colOff>0</xdr:colOff>
      <xdr:row>47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onatsuebersichtTabelle" displayName="MonatsuebersichtTabelle" ref="A9:E21">
  <tableColumns count="5">
    <tableColumn id="1" xr3:uid="{00000000-0010-0000-0000-000001000000}" name="Monat"/>
    <tableColumn id="2" xr3:uid="{00000000-0010-0000-0000-000002000000}" name="Bareinnahmen"/>
    <tableColumn id="3" xr3:uid="{00000000-0010-0000-0000-000003000000}" name="Barausgaben"/>
    <tableColumn id="4" xr3:uid="{00000000-0010-0000-0000-000004000000}" name="Kassenbewegung"/>
    <tableColumn id="5" xr3:uid="{00000000-0010-0000-0000-000005000000}" name="Tage mit Differenz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KategorieTabelle" displayName="KategorieTabelle" ref="G9:K21">
  <tableColumns count="5">
    <tableColumn id="1" xr3:uid="{00000000-0010-0000-0100-000001000000}" name="Kategorie"/>
    <tableColumn id="2" xr3:uid="{00000000-0010-0000-0100-000002000000}" name="Einnahmen"/>
    <tableColumn id="3" xr3:uid="{00000000-0010-0000-0100-000003000000}" name="Ausgaben"/>
    <tableColumn id="4" xr3:uid="{00000000-0010-0000-0100-000004000000}" name="Netto"/>
    <tableColumn id="5" xr3:uid="{00000000-0010-0000-0100-000005000000}" name="MwSt.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KassenbuchTabelle" displayName="KassenbuchTabelle" ref="A8:P208">
  <tableColumns count="16">
    <tableColumn id="1" xr3:uid="{00000000-0010-0000-0200-000001000000}" name="Datum"/>
    <tableColumn id="2" xr3:uid="{00000000-0010-0000-0200-000002000000}" name="Schicht"/>
    <tableColumn id="3" xr3:uid="{00000000-0010-0000-0200-000003000000}" name="Beleg-Nr."/>
    <tableColumn id="4" xr3:uid="{00000000-0010-0000-0200-000004000000}" name="Vorgang"/>
    <tableColumn id="5" xr3:uid="{00000000-0010-0000-0200-000005000000}" name="Kategorie"/>
    <tableColumn id="6" xr3:uid="{00000000-0010-0000-0200-000006000000}" name="Beschreibung"/>
    <tableColumn id="7" xr3:uid="{00000000-0010-0000-0200-000007000000}" name="MwSt.-Satz"/>
    <tableColumn id="8" xr3:uid="{00000000-0010-0000-0200-000008000000}" name="Brutto Einnahme"/>
    <tableColumn id="9" xr3:uid="{00000000-0010-0000-0200-000009000000}" name="Brutto Ausgabe"/>
    <tableColumn id="10" xr3:uid="{00000000-0010-0000-0200-00000A000000}" name="Netto"/>
    <tableColumn id="11" xr3:uid="{00000000-0010-0000-0200-00000B000000}" name="MwSt.-Betrag"/>
    <tableColumn id="12" xr3:uid="{00000000-0010-0000-0200-00000C000000}" name="Kassenbestand"/>
    <tableColumn id="13" xr3:uid="{00000000-0010-0000-0200-00000D000000}" name="Zahlungsart"/>
    <tableColumn id="14" xr3:uid="{00000000-0010-0000-0200-00000E000000}" name="Z-Bon / Referenz"/>
    <tableColumn id="15" xr3:uid="{00000000-0010-0000-0200-00000F000000}" name="Verantwortlich"/>
    <tableColumn id="16" xr3:uid="{00000000-0010-0000-0200-000010000000}" name="Prüfu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gesabschlussTabelle" displayName="TagesabschlussTabelle" ref="A6:Z371">
  <tableColumns count="26">
    <tableColumn id="1" xr3:uid="{00000000-0010-0000-0300-000001000000}" name="Datum"/>
    <tableColumn id="2" xr3:uid="{00000000-0010-0000-0300-000002000000}" name="Tag"/>
    <tableColumn id="3" xr3:uid="{00000000-0010-0000-0300-000003000000}" name="Anfang Soll"/>
    <tableColumn id="4" xr3:uid="{00000000-0010-0000-0300-000004000000}" name="Bareinnahmen"/>
    <tableColumn id="5" xr3:uid="{00000000-0010-0000-0300-000005000000}" name="Bareinlagen"/>
    <tableColumn id="6" xr3:uid="{00000000-0010-0000-0300-000006000000}" name="Barausgaben"/>
    <tableColumn id="7" xr3:uid="{00000000-0010-0000-0300-000007000000}" name="Barentnahmen"/>
    <tableColumn id="8" xr3:uid="{00000000-0010-0000-0300-000008000000}" name="Sollbestand"/>
    <tableColumn id="9" xr3:uid="{00000000-0010-0000-0300-000009000000}" name="200 €"/>
    <tableColumn id="10" xr3:uid="{00000000-0010-0000-0300-00000A000000}" name="100 €"/>
    <tableColumn id="11" xr3:uid="{00000000-0010-0000-0300-00000B000000}" name="50 €"/>
    <tableColumn id="12" xr3:uid="{00000000-0010-0000-0300-00000C000000}" name="20 €"/>
    <tableColumn id="13" xr3:uid="{00000000-0010-0000-0300-00000D000000}" name="10 €"/>
    <tableColumn id="14" xr3:uid="{00000000-0010-0000-0300-00000E000000}" name="5 €"/>
    <tableColumn id="15" xr3:uid="{00000000-0010-0000-0300-00000F000000}" name="2 €"/>
    <tableColumn id="16" xr3:uid="{00000000-0010-0000-0300-000010000000}" name="1 €"/>
    <tableColumn id="17" xr3:uid="{00000000-0010-0000-0300-000011000000}" name="0,50 €"/>
    <tableColumn id="18" xr3:uid="{00000000-0010-0000-0300-000012000000}" name="0,20 €"/>
    <tableColumn id="19" xr3:uid="{00000000-0010-0000-0300-000013000000}" name="0,10 €"/>
    <tableColumn id="20" xr3:uid="{00000000-0010-0000-0300-000014000000}" name="0,05 €"/>
    <tableColumn id="21" xr3:uid="{00000000-0010-0000-0300-000015000000}" name="0,02 €"/>
    <tableColumn id="22" xr3:uid="{00000000-0010-0000-0300-000016000000}" name="0,01 €"/>
    <tableColumn id="23" xr3:uid="{00000000-0010-0000-0300-000017000000}" name="Istbestand"/>
    <tableColumn id="24" xr3:uid="{00000000-0010-0000-0300-000018000000}" name="Differenz"/>
    <tableColumn id="25" xr3:uid="{00000000-0010-0000-0300-000019000000}" name="Status"/>
    <tableColumn id="26" xr3:uid="{00000000-0010-0000-0300-00001A000000}" name="Notiz / Unterschrif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90" zoomScaleNormal="90" workbookViewId="0">
      <selection activeCell="G22" sqref="G22"/>
    </sheetView>
  </sheetViews>
  <sheetFormatPr baseColWidth="10" defaultColWidth="9" defaultRowHeight="15" x14ac:dyDescent="0.25"/>
  <cols>
    <col min="1" max="1" width="22" customWidth="1"/>
    <col min="2" max="3" width="16" customWidth="1"/>
    <col min="4" max="4" width="17" customWidth="1"/>
    <col min="5" max="5" width="16" customWidth="1"/>
    <col min="6" max="6" width="18" customWidth="1"/>
    <col min="7" max="7" width="30" customWidth="1"/>
    <col min="8" max="12" width="14" customWidth="1"/>
  </cols>
  <sheetData>
    <row r="1" spans="1:12" ht="25.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7" t="s">
        <v>1</v>
      </c>
      <c r="B3" s="18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25">
      <c r="A4" s="17" t="s">
        <v>3</v>
      </c>
      <c r="B4" s="18">
        <v>2026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30" customHeight="1" x14ac:dyDescent="0.25">
      <c r="A6" s="7" t="s">
        <v>4</v>
      </c>
      <c r="B6" s="7" t="s">
        <v>5</v>
      </c>
      <c r="C6" s="7" t="s">
        <v>6</v>
      </c>
      <c r="D6" s="7" t="s">
        <v>7</v>
      </c>
      <c r="E6" s="13"/>
      <c r="F6" s="7" t="s">
        <v>8</v>
      </c>
      <c r="G6" s="7" t="s">
        <v>9</v>
      </c>
      <c r="H6" s="27" t="s">
        <v>10</v>
      </c>
      <c r="I6" s="27"/>
      <c r="J6" s="27" t="s">
        <v>11</v>
      </c>
      <c r="K6" s="27"/>
      <c r="L6" s="13"/>
    </row>
    <row r="7" spans="1:12" ht="18.75" x14ac:dyDescent="0.25">
      <c r="A7" s="19">
        <f>IFERROR(INDEX(Tagesabschluss!$C$7:$C$371,MATCH(DATE($B$4,MATCH($B$3,Einstellungen!$A$12:$A$23,0),1),Tagesabschluss!$A$7:$A$371,0)),0)</f>
        <v>300</v>
      </c>
      <c r="B7" s="19">
        <f>SUMIFS(Kassenbuch!$H$9:$H$208,Kassenbuch!$A$9:$A$208,"&gt;="&amp;DATE($B$4,MATCH($B$3,Einstellungen!$A$12:$A$23,0),1),Kassenbuch!$A$9:$A$208,"&lt;="&amp;EOMONTH(DATE($B$4,MATCH($B$3,Einstellungen!$A$12:$A$23,0),1),0),Kassenbuch!$D$9:$D$208,"Einnahme")</f>
        <v>3533.5</v>
      </c>
      <c r="C7" s="19">
        <f>SUMIFS(Kassenbuch!$I$9:$I$208,Kassenbuch!$A$9:$A$208,"&gt;="&amp;DATE($B$4,MATCH($B$3,Einstellungen!$A$12:$A$23,0),1),Kassenbuch!$A$9:$A$208,"&lt;="&amp;EOMONTH(DATE($B$4,MATCH($B$3,Einstellungen!$A$12:$A$23,0),1),0),Kassenbuch!$D$9:$D$208,"Ausgabe")</f>
        <v>396.1</v>
      </c>
      <c r="D7" s="19">
        <f>IFERROR(LOOKUP(2,1/((Tagesabschluss!$A$7:$A$371&gt;=DATE($B$4,MATCH($B$3,Einstellungen!$A$12:$A$23,0),1))*(Tagesabschluss!$A$7:$A$371&lt;=EOMONTH(DATE($B$4,MATCH($B$3,Einstellungen!$A$12:$A$23,0),1),0))),Tagesabschluss!$H$7:$H$371),0)</f>
        <v>1987.3999999999996</v>
      </c>
      <c r="E7" s="13"/>
      <c r="F7" s="19">
        <f>SUMIFS(Kassenbuch!$K$9:$K$208,Kassenbuch!$A$9:$A$208,"&gt;="&amp;DATE($B$4,MATCH($B$3,Einstellungen!$A$12:$A$23,0),1),Kassenbuch!$A$9:$A$208,"&lt;="&amp;EOMONTH(DATE($B$4,MATCH($B$3,Einstellungen!$A$12:$A$23,0),1),0))</f>
        <v>410.22999999999996</v>
      </c>
      <c r="G7" s="19">
        <f>SUMIFS(Kassenbuch!$J$9:$J$208,Kassenbuch!$A$9:$A$208,"&gt;="&amp;DATE($B$4,MATCH($B$3,Einstellungen!$A$12:$A$23,0),1),Kassenbuch!$A$9:$A$208,"&lt;="&amp;EOMONTH(DATE($B$4,MATCH($B$3,Einstellungen!$A$12:$A$23,0),1),0))</f>
        <v>5369.37</v>
      </c>
      <c r="H7" s="31">
        <f>COUNTIFS(Tagesabschluss!$A$7:$A$371,"&gt;="&amp;DATE($B$4,MATCH($B$3,Einstellungen!$A$12:$A$23,0),1),Tagesabschluss!$A$7:$A$371,"&lt;="&amp;EOMONTH(DATE($B$4,MATCH($B$3,Einstellungen!$A$12:$A$23,0),1),0),Tagesabschluss!$X$7:$X$371,"&lt;&gt;0",Tagesabschluss!$X$7:$X$371,"&lt;&gt;")</f>
        <v>23</v>
      </c>
      <c r="I7" s="31"/>
      <c r="J7" s="31">
        <f>COUNTIFS(Kassenbuch!$A$9:$A$208,"&gt;="&amp;DATE($B$4,MATCH($B$3,Einstellungen!$A$12:$A$23,0),1),Kassenbuch!$A$9:$A$208,"&lt;="&amp;EOMONTH(DATE($B$4,MATCH($B$3,Einstellungen!$A$12:$A$23,0),1),0),Kassenbuch!$P$9:$P$208,"&lt;&gt;OK")-COUNTIFS(Kassenbuch!$A$9:$A$208,"&gt;="&amp;DATE($B$4,MATCH($B$3,Einstellungen!$A$12:$A$23,0),1),Kassenbuch!$A$9:$A$208,"&lt;="&amp;EOMONTH(DATE($B$4,MATCH($B$3,Einstellungen!$A$12:$A$23,0),1),0),Kassenbuch!$P$9:$P$208,"")</f>
        <v>0</v>
      </c>
      <c r="K7" s="31"/>
      <c r="L7" s="13"/>
    </row>
    <row r="8" spans="1:1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25">
      <c r="A9" s="7" t="s">
        <v>12</v>
      </c>
      <c r="B9" s="7" t="s">
        <v>5</v>
      </c>
      <c r="C9" s="7" t="s">
        <v>6</v>
      </c>
      <c r="D9" s="7" t="s">
        <v>13</v>
      </c>
      <c r="E9" s="7" t="s">
        <v>10</v>
      </c>
      <c r="F9" s="13"/>
      <c r="G9" s="7" t="s">
        <v>14</v>
      </c>
      <c r="H9" s="7" t="s">
        <v>15</v>
      </c>
      <c r="I9" s="7" t="s">
        <v>16</v>
      </c>
      <c r="J9" s="7" t="s">
        <v>17</v>
      </c>
      <c r="K9" s="7" t="s">
        <v>18</v>
      </c>
      <c r="L9" s="13"/>
    </row>
    <row r="10" spans="1:12" x14ac:dyDescent="0.25">
      <c r="A10" s="13" t="s">
        <v>2</v>
      </c>
      <c r="B10" s="15">
        <f>SUMIFS(Kassenbuch!$H$9:$H$208,Kassenbuch!$A$9:$A$208,"&gt;="&amp;DATE($B$4,1,1),Kassenbuch!$A$9:$A$208,"&lt;="&amp;EOMONTH(DATE($B$4,1,1),0),Kassenbuch!$D$9:$D$208,"Einnahme")</f>
        <v>3533.5</v>
      </c>
      <c r="C10" s="15">
        <f>SUMIFS(Kassenbuch!$I$9:$I$208,Kassenbuch!$A$9:$A$208,"&gt;="&amp;DATE($B$4,1,1),Kassenbuch!$A$9:$A$208,"&lt;="&amp;EOMONTH(DATE($B$4,1,1),0),Kassenbuch!$D$9:$D$208,"Ausgabe")</f>
        <v>396.1</v>
      </c>
      <c r="D10" s="15">
        <f t="shared" ref="D10:D21" si="0">B10-C10</f>
        <v>3137.4</v>
      </c>
      <c r="E10" s="20">
        <f>COUNTIFS(Tagesabschluss!$A$7:$A$371,"&gt;="&amp;DATE($B$4,1,1),Tagesabschluss!$A$7:$A$371,"&lt;="&amp;EOMONTH(DATE($B$4,1,1),0),Tagesabschluss!$X$7:$X$371,"&lt;&gt;0",Tagesabschluss!$X$7:$X$371,"&lt;&gt;")</f>
        <v>23</v>
      </c>
      <c r="F10" s="13"/>
      <c r="G10" s="13" t="s">
        <v>19</v>
      </c>
      <c r="H10" s="15">
        <f>SUMIFS(Kassenbuch!$H$9:$H$208,Kassenbuch!$E$9:$E$208,G10,Kassenbuch!$A$9:$A$208,"&gt;="&amp;DATE($B$4,MATCH($B$3,Einstellungen!$A$12:$A$23,0),1),Kassenbuch!$A$9:$A$208,"&lt;="&amp;EOMONTH(DATE($B$4,MATCH($B$3,Einstellungen!$A$12:$A$23,0),1),0))</f>
        <v>1602</v>
      </c>
      <c r="I10" s="15">
        <f>SUMIFS(Kassenbuch!$I$9:$I$208,Kassenbuch!$E$9:$E$208,G10,Kassenbuch!$A$9:$A$208,"&gt;="&amp;DATE($B$4,MATCH($B$3,Einstellungen!$A$12:$A$23,0),1),Kassenbuch!$A$9:$A$208,"&lt;="&amp;EOMONTH(DATE($B$4,MATCH($B$3,Einstellungen!$A$12:$A$23,0),1),0))</f>
        <v>0</v>
      </c>
      <c r="J10" s="15">
        <f>SUMIFS(Kassenbuch!$J$9:$J$208,Kassenbuch!$E$9:$E$208,G10,Kassenbuch!$A$9:$A$208,"&gt;="&amp;DATE($B$4,MATCH($B$3,Einstellungen!$A$12:$A$23,0),1),Kassenbuch!$A$9:$A$208,"&lt;="&amp;EOMONTH(DATE($B$4,MATCH($B$3,Einstellungen!$A$12:$A$23,0),1),0))</f>
        <v>1497.2</v>
      </c>
      <c r="K10" s="15">
        <f>SUMIFS(Kassenbuch!$K$9:$K$208,Kassenbuch!$E$9:$E$208,G10,Kassenbuch!$A$9:$A$208,"&gt;="&amp;DATE($B$4,MATCH($B$3,Einstellungen!$A$12:$A$23,0),1),Kassenbuch!$A$9:$A$208,"&lt;="&amp;EOMONTH(DATE($B$4,MATCH($B$3,Einstellungen!$A$12:$A$23,0),1),0))</f>
        <v>104.8</v>
      </c>
      <c r="L10" s="13"/>
    </row>
    <row r="11" spans="1:12" x14ac:dyDescent="0.25">
      <c r="A11" s="13" t="s">
        <v>20</v>
      </c>
      <c r="B11" s="15">
        <f>SUMIFS(Kassenbuch!$H$9:$H$208,Kassenbuch!$A$9:$A$208,"&gt;="&amp;DATE($B$4,2,1),Kassenbuch!$A$9:$A$208,"&lt;="&amp;EOMONTH(DATE($B$4,2,1),0),Kassenbuch!$D$9:$D$208,"Einnahme")</f>
        <v>358.9</v>
      </c>
      <c r="C11" s="15">
        <f>SUMIFS(Kassenbuch!$I$9:$I$208,Kassenbuch!$A$9:$A$208,"&gt;="&amp;DATE($B$4,2,1),Kassenbuch!$A$9:$A$208,"&lt;="&amp;EOMONTH(DATE($B$4,2,1),0),Kassenbuch!$D$9:$D$208,"Ausgabe")</f>
        <v>145.19999999999999</v>
      </c>
      <c r="D11" s="15">
        <f t="shared" si="0"/>
        <v>213.7</v>
      </c>
      <c r="E11" s="20">
        <f>COUNTIFS(Tagesabschluss!$A$7:$A$371,"&gt;="&amp;DATE($B$4,2,1),Tagesabschluss!$A$7:$A$371,"&lt;="&amp;EOMONTH(DATE($B$4,2,1),0),Tagesabschluss!$X$7:$X$371,"&lt;&gt;0",Tagesabschluss!$X$7:$X$371,"&lt;&gt;")</f>
        <v>28</v>
      </c>
      <c r="F11" s="13"/>
      <c r="G11" s="13" t="s">
        <v>21</v>
      </c>
      <c r="H11" s="15">
        <f>SUMIFS(Kassenbuch!$H$9:$H$208,Kassenbuch!$E$9:$E$208,G11,Kassenbuch!$A$9:$A$208,"&gt;="&amp;DATE($B$4,MATCH($B$3,Einstellungen!$A$12:$A$23,0),1),Kassenbuch!$A$9:$A$208,"&lt;="&amp;EOMONTH(DATE($B$4,MATCH($B$3,Einstellungen!$A$12:$A$23,0),1),0))</f>
        <v>985.7</v>
      </c>
      <c r="I11" s="15">
        <f>SUMIFS(Kassenbuch!$I$9:$I$208,Kassenbuch!$E$9:$E$208,G11,Kassenbuch!$A$9:$A$208,"&gt;="&amp;DATE($B$4,MATCH($B$3,Einstellungen!$A$12:$A$23,0),1),Kassenbuch!$A$9:$A$208,"&lt;="&amp;EOMONTH(DATE($B$4,MATCH($B$3,Einstellungen!$A$12:$A$23,0),1),0))</f>
        <v>0</v>
      </c>
      <c r="J11" s="15">
        <f>SUMIFS(Kassenbuch!$J$9:$J$208,Kassenbuch!$E$9:$E$208,G11,Kassenbuch!$A$9:$A$208,"&gt;="&amp;DATE($B$4,MATCH($B$3,Einstellungen!$A$12:$A$23,0),1),Kassenbuch!$A$9:$A$208,"&lt;="&amp;EOMONTH(DATE($B$4,MATCH($B$3,Einstellungen!$A$12:$A$23,0),1),0))</f>
        <v>828.32</v>
      </c>
      <c r="K11" s="15">
        <f>SUMIFS(Kassenbuch!$K$9:$K$208,Kassenbuch!$E$9:$E$208,G11,Kassenbuch!$A$9:$A$208,"&gt;="&amp;DATE($B$4,MATCH($B$3,Einstellungen!$A$12:$A$23,0),1),Kassenbuch!$A$9:$A$208,"&lt;="&amp;EOMONTH(DATE($B$4,MATCH($B$3,Einstellungen!$A$12:$A$23,0),1),0))</f>
        <v>157.38</v>
      </c>
      <c r="L11" s="13"/>
    </row>
    <row r="12" spans="1:12" x14ac:dyDescent="0.25">
      <c r="A12" s="13" t="s">
        <v>22</v>
      </c>
      <c r="B12" s="15">
        <f>SUMIFS(Kassenbuch!$H$9:$H$208,Kassenbuch!$A$9:$A$208,"&gt;="&amp;DATE($B$4,3,1),Kassenbuch!$A$9:$A$208,"&lt;="&amp;EOMONTH(DATE($B$4,3,1),0),Kassenbuch!$D$9:$D$208,"Einnahme")</f>
        <v>780</v>
      </c>
      <c r="C12" s="15">
        <f>SUMIFS(Kassenbuch!$I$9:$I$208,Kassenbuch!$A$9:$A$208,"&gt;="&amp;DATE($B$4,3,1),Kassenbuch!$A$9:$A$208,"&lt;="&amp;EOMONTH(DATE($B$4,3,1),0),Kassenbuch!$D$9:$D$208,"Ausgabe")</f>
        <v>0</v>
      </c>
      <c r="D12" s="15">
        <f t="shared" si="0"/>
        <v>780</v>
      </c>
      <c r="E12" s="20">
        <f>COUNTIFS(Tagesabschluss!$A$7:$A$371,"&gt;="&amp;DATE($B$4,3,1),Tagesabschluss!$A$7:$A$371,"&lt;="&amp;EOMONTH(DATE($B$4,3,1),0),Tagesabschluss!$X$7:$X$371,"&lt;&gt;0",Tagesabschluss!$X$7:$X$371,"&lt;&gt;")</f>
        <v>31</v>
      </c>
      <c r="F12" s="13"/>
      <c r="G12" s="13" t="s">
        <v>23</v>
      </c>
      <c r="H12" s="15">
        <f>SUMIFS(Kassenbuch!$H$9:$H$208,Kassenbuch!$E$9:$E$208,G12,Kassenbuch!$A$9:$A$208,"&gt;="&amp;DATE($B$4,MATCH($B$3,Einstellungen!$A$12:$A$23,0),1),Kassenbuch!$A$9:$A$208,"&lt;="&amp;EOMONTH(DATE($B$4,MATCH($B$3,Einstellungen!$A$12:$A$23,0),1),0))</f>
        <v>319.2</v>
      </c>
      <c r="I12" s="15">
        <f>SUMIFS(Kassenbuch!$I$9:$I$208,Kassenbuch!$E$9:$E$208,G12,Kassenbuch!$A$9:$A$208,"&gt;="&amp;DATE($B$4,MATCH($B$3,Einstellungen!$A$12:$A$23,0),1),Kassenbuch!$A$9:$A$208,"&lt;="&amp;EOMONTH(DATE($B$4,MATCH($B$3,Einstellungen!$A$12:$A$23,0),1),0))</f>
        <v>0</v>
      </c>
      <c r="J12" s="15">
        <f>SUMIFS(Kassenbuch!$J$9:$J$208,Kassenbuch!$E$9:$E$208,G12,Kassenbuch!$A$9:$A$208,"&gt;="&amp;DATE($B$4,MATCH($B$3,Einstellungen!$A$12:$A$23,0),1),Kassenbuch!$A$9:$A$208,"&lt;="&amp;EOMONTH(DATE($B$4,MATCH($B$3,Einstellungen!$A$12:$A$23,0),1),0))</f>
        <v>298.32</v>
      </c>
      <c r="K12" s="15">
        <f>SUMIFS(Kassenbuch!$K$9:$K$208,Kassenbuch!$E$9:$E$208,G12,Kassenbuch!$A$9:$A$208,"&gt;="&amp;DATE($B$4,MATCH($B$3,Einstellungen!$A$12:$A$23,0),1),Kassenbuch!$A$9:$A$208,"&lt;="&amp;EOMONTH(DATE($B$4,MATCH($B$3,Einstellungen!$A$12:$A$23,0),1),0))</f>
        <v>20.88</v>
      </c>
      <c r="L12" s="13"/>
    </row>
    <row r="13" spans="1:12" x14ac:dyDescent="0.25">
      <c r="A13" s="13" t="s">
        <v>24</v>
      </c>
      <c r="B13" s="15">
        <f>SUMIFS(Kassenbuch!$H$9:$H$208,Kassenbuch!$A$9:$A$208,"&gt;="&amp;DATE($B$4,4,1),Kassenbuch!$A$9:$A$208,"&lt;="&amp;EOMONTH(DATE($B$4,4,1),0),Kassenbuch!$D$9:$D$208,"Einnahme")</f>
        <v>0</v>
      </c>
      <c r="C13" s="15">
        <f>SUMIFS(Kassenbuch!$I$9:$I$208,Kassenbuch!$A$9:$A$208,"&gt;="&amp;DATE($B$4,4,1),Kassenbuch!$A$9:$A$208,"&lt;="&amp;EOMONTH(DATE($B$4,4,1),0),Kassenbuch!$D$9:$D$208,"Ausgabe")</f>
        <v>0</v>
      </c>
      <c r="D13" s="15">
        <f t="shared" si="0"/>
        <v>0</v>
      </c>
      <c r="E13" s="20">
        <f>COUNTIFS(Tagesabschluss!$A$7:$A$371,"&gt;="&amp;DATE($B$4,4,1),Tagesabschluss!$A$7:$A$371,"&lt;="&amp;EOMONTH(DATE($B$4,4,1),0),Tagesabschluss!$X$7:$X$371,"&lt;&gt;0",Tagesabschluss!$X$7:$X$371,"&lt;&gt;")</f>
        <v>30</v>
      </c>
      <c r="F13" s="13"/>
      <c r="G13" s="13" t="s">
        <v>25</v>
      </c>
      <c r="H13" s="15">
        <f>SUMIFS(Kassenbuch!$H$9:$H$208,Kassenbuch!$E$9:$E$208,G13,Kassenbuch!$A$9:$A$208,"&gt;="&amp;DATE($B$4,MATCH($B$3,Einstellungen!$A$12:$A$23,0),1),Kassenbuch!$A$9:$A$208,"&lt;="&amp;EOMONTH(DATE($B$4,MATCH($B$3,Einstellungen!$A$12:$A$23,0),1),0))</f>
        <v>500</v>
      </c>
      <c r="I13" s="15">
        <f>SUMIFS(Kassenbuch!$I$9:$I$208,Kassenbuch!$E$9:$E$208,G13,Kassenbuch!$A$9:$A$208,"&gt;="&amp;DATE($B$4,MATCH($B$3,Einstellungen!$A$12:$A$23,0),1),Kassenbuch!$A$9:$A$208,"&lt;="&amp;EOMONTH(DATE($B$4,MATCH($B$3,Einstellungen!$A$12:$A$23,0),1),0))</f>
        <v>0</v>
      </c>
      <c r="J13" s="15">
        <f>SUMIFS(Kassenbuch!$J$9:$J$208,Kassenbuch!$E$9:$E$208,G13,Kassenbuch!$A$9:$A$208,"&gt;="&amp;DATE($B$4,MATCH($B$3,Einstellungen!$A$12:$A$23,0),1),Kassenbuch!$A$9:$A$208,"&lt;="&amp;EOMONTH(DATE($B$4,MATCH($B$3,Einstellungen!$A$12:$A$23,0),1),0))</f>
        <v>420.17</v>
      </c>
      <c r="K13" s="15">
        <f>SUMIFS(Kassenbuch!$K$9:$K$208,Kassenbuch!$E$9:$E$208,G13,Kassenbuch!$A$9:$A$208,"&gt;="&amp;DATE($B$4,MATCH($B$3,Einstellungen!$A$12:$A$23,0),1),Kassenbuch!$A$9:$A$208,"&lt;="&amp;EOMONTH(DATE($B$4,MATCH($B$3,Einstellungen!$A$12:$A$23,0),1),0))</f>
        <v>79.83</v>
      </c>
      <c r="L13" s="13"/>
    </row>
    <row r="14" spans="1:12" x14ac:dyDescent="0.25">
      <c r="A14" s="13" t="s">
        <v>26</v>
      </c>
      <c r="B14" s="15">
        <f>SUMIFS(Kassenbuch!$H$9:$H$208,Kassenbuch!$A$9:$A$208,"&gt;="&amp;DATE($B$4,5,1),Kassenbuch!$A$9:$A$208,"&lt;="&amp;EOMONTH(DATE($B$4,5,1),0),Kassenbuch!$D$9:$D$208,"Einnahme")</f>
        <v>0</v>
      </c>
      <c r="C14" s="15">
        <f>SUMIFS(Kassenbuch!$I$9:$I$208,Kassenbuch!$A$9:$A$208,"&gt;="&amp;DATE($B$4,5,1),Kassenbuch!$A$9:$A$208,"&lt;="&amp;EOMONTH(DATE($B$4,5,1),0),Kassenbuch!$D$9:$D$208,"Ausgabe")</f>
        <v>0</v>
      </c>
      <c r="D14" s="15">
        <f t="shared" si="0"/>
        <v>0</v>
      </c>
      <c r="E14" s="20">
        <f>COUNTIFS(Tagesabschluss!$A$7:$A$371,"&gt;="&amp;DATE($B$4,5,1),Tagesabschluss!$A$7:$A$371,"&lt;="&amp;EOMONTH(DATE($B$4,5,1),0),Tagesabschluss!$X$7:$X$371,"&lt;&gt;0",Tagesabschluss!$X$7:$X$371,"&lt;&gt;")</f>
        <v>31</v>
      </c>
      <c r="F14" s="13"/>
      <c r="G14" s="13" t="s">
        <v>27</v>
      </c>
      <c r="H14" s="15">
        <f>SUMIFS(Kassenbuch!$H$9:$H$208,Kassenbuch!$E$9:$E$208,G14,Kassenbuch!$A$9:$A$208,"&gt;="&amp;DATE($B$4,MATCH($B$3,Einstellungen!$A$12:$A$23,0),1),Kassenbuch!$A$9:$A$208,"&lt;="&amp;EOMONTH(DATE($B$4,MATCH($B$3,Einstellungen!$A$12:$A$23,0),1),0))</f>
        <v>46.6</v>
      </c>
      <c r="I14" s="15">
        <f>SUMIFS(Kassenbuch!$I$9:$I$208,Kassenbuch!$E$9:$E$208,G14,Kassenbuch!$A$9:$A$208,"&gt;="&amp;DATE($B$4,MATCH($B$3,Einstellungen!$A$12:$A$23,0),1),Kassenbuch!$A$9:$A$208,"&lt;="&amp;EOMONTH(DATE($B$4,MATCH($B$3,Einstellungen!$A$12:$A$23,0),1),0))</f>
        <v>0</v>
      </c>
      <c r="J14" s="15">
        <f>SUMIFS(Kassenbuch!$J$9:$J$208,Kassenbuch!$E$9:$E$208,G14,Kassenbuch!$A$9:$A$208,"&gt;="&amp;DATE($B$4,MATCH($B$3,Einstellungen!$A$12:$A$23,0),1),Kassenbuch!$A$9:$A$208,"&lt;="&amp;EOMONTH(DATE($B$4,MATCH($B$3,Einstellungen!$A$12:$A$23,0),1),0))</f>
        <v>46.6</v>
      </c>
      <c r="K14" s="15">
        <f>SUMIFS(Kassenbuch!$K$9:$K$208,Kassenbuch!$E$9:$E$208,G14,Kassenbuch!$A$9:$A$208,"&gt;="&amp;DATE($B$4,MATCH($B$3,Einstellungen!$A$12:$A$23,0),1),Kassenbuch!$A$9:$A$208,"&lt;="&amp;EOMONTH(DATE($B$4,MATCH($B$3,Einstellungen!$A$12:$A$23,0),1),0))</f>
        <v>0</v>
      </c>
      <c r="L14" s="13"/>
    </row>
    <row r="15" spans="1:12" x14ac:dyDescent="0.25">
      <c r="A15" s="13" t="s">
        <v>28</v>
      </c>
      <c r="B15" s="15">
        <f>SUMIFS(Kassenbuch!$H$9:$H$208,Kassenbuch!$A$9:$A$208,"&gt;="&amp;DATE($B$4,6,1),Kassenbuch!$A$9:$A$208,"&lt;="&amp;EOMONTH(DATE($B$4,6,1),0),Kassenbuch!$D$9:$D$208,"Einnahme")</f>
        <v>0</v>
      </c>
      <c r="C15" s="15">
        <f>SUMIFS(Kassenbuch!$I$9:$I$208,Kassenbuch!$A$9:$A$208,"&gt;="&amp;DATE($B$4,6,1),Kassenbuch!$A$9:$A$208,"&lt;="&amp;EOMONTH(DATE($B$4,6,1),0),Kassenbuch!$D$9:$D$208,"Ausgabe")</f>
        <v>0</v>
      </c>
      <c r="D15" s="15">
        <f t="shared" si="0"/>
        <v>0</v>
      </c>
      <c r="E15" s="20">
        <f>COUNTIFS(Tagesabschluss!$A$7:$A$371,"&gt;="&amp;DATE($B$4,6,1),Tagesabschluss!$A$7:$A$371,"&lt;="&amp;EOMONTH(DATE($B$4,6,1),0),Tagesabschluss!$X$7:$X$371,"&lt;&gt;0",Tagesabschluss!$X$7:$X$371,"&lt;&gt;")</f>
        <v>30</v>
      </c>
      <c r="F15" s="13"/>
      <c r="G15" s="13" t="s">
        <v>29</v>
      </c>
      <c r="H15" s="15">
        <f>SUMIFS(Kassenbuch!$H$9:$H$208,Kassenbuch!$E$9:$E$208,G15,Kassenbuch!$A$9:$A$208,"&gt;="&amp;DATE($B$4,MATCH($B$3,Einstellungen!$A$12:$A$23,0),1),Kassenbuch!$A$9:$A$208,"&lt;="&amp;EOMONTH(DATE($B$4,MATCH($B$3,Einstellungen!$A$12:$A$23,0),1),0))</f>
        <v>0</v>
      </c>
      <c r="I15" s="15">
        <f>SUMIFS(Kassenbuch!$I$9:$I$208,Kassenbuch!$E$9:$E$208,G15,Kassenbuch!$A$9:$A$208,"&gt;="&amp;DATE($B$4,MATCH($B$3,Einstellungen!$A$12:$A$23,0),1),Kassenbuch!$A$9:$A$208,"&lt;="&amp;EOMONTH(DATE($B$4,MATCH($B$3,Einstellungen!$A$12:$A$23,0),1),0))</f>
        <v>168.7</v>
      </c>
      <c r="J15" s="15">
        <f>SUMIFS(Kassenbuch!$J$9:$J$208,Kassenbuch!$E$9:$E$208,G15,Kassenbuch!$A$9:$A$208,"&gt;="&amp;DATE($B$4,MATCH($B$3,Einstellungen!$A$12:$A$23,0),1),Kassenbuch!$A$9:$A$208,"&lt;="&amp;EOMONTH(DATE($B$4,MATCH($B$3,Einstellungen!$A$12:$A$23,0),1),0))</f>
        <v>157.66</v>
      </c>
      <c r="K15" s="15">
        <f>SUMIFS(Kassenbuch!$K$9:$K$208,Kassenbuch!$E$9:$E$208,G15,Kassenbuch!$A$9:$A$208,"&gt;="&amp;DATE($B$4,MATCH($B$3,Einstellungen!$A$12:$A$23,0),1),Kassenbuch!$A$9:$A$208,"&lt;="&amp;EOMONTH(DATE($B$4,MATCH($B$3,Einstellungen!$A$12:$A$23,0),1),0))</f>
        <v>11.04</v>
      </c>
      <c r="L15" s="13"/>
    </row>
    <row r="16" spans="1:12" x14ac:dyDescent="0.25">
      <c r="A16" s="13" t="s">
        <v>30</v>
      </c>
      <c r="B16" s="15">
        <f>SUMIFS(Kassenbuch!$H$9:$H$208,Kassenbuch!$A$9:$A$208,"&gt;="&amp;DATE($B$4,7,1),Kassenbuch!$A$9:$A$208,"&lt;="&amp;EOMONTH(DATE($B$4,7,1),0),Kassenbuch!$D$9:$D$208,"Einnahme")</f>
        <v>0</v>
      </c>
      <c r="C16" s="15">
        <f>SUMIFS(Kassenbuch!$I$9:$I$208,Kassenbuch!$A$9:$A$208,"&gt;="&amp;DATE($B$4,7,1),Kassenbuch!$A$9:$A$208,"&lt;="&amp;EOMONTH(DATE($B$4,7,1),0),Kassenbuch!$D$9:$D$208,"Ausgabe")</f>
        <v>0</v>
      </c>
      <c r="D16" s="15">
        <f t="shared" si="0"/>
        <v>0</v>
      </c>
      <c r="E16" s="20">
        <f>COUNTIFS(Tagesabschluss!$A$7:$A$371,"&gt;="&amp;DATE($B$4,7,1),Tagesabschluss!$A$7:$A$371,"&lt;="&amp;EOMONTH(DATE($B$4,7,1),0),Tagesabschluss!$X$7:$X$371,"&lt;&gt;0",Tagesabschluss!$X$7:$X$371,"&lt;&gt;")</f>
        <v>31</v>
      </c>
      <c r="F16" s="13"/>
      <c r="G16" s="13" t="s">
        <v>31</v>
      </c>
      <c r="H16" s="15">
        <f>SUMIFS(Kassenbuch!$H$9:$H$208,Kassenbuch!$E$9:$E$208,G16,Kassenbuch!$A$9:$A$208,"&gt;="&amp;DATE($B$4,MATCH($B$3,Einstellungen!$A$12:$A$23,0),1),Kassenbuch!$A$9:$A$208,"&lt;="&amp;EOMONTH(DATE($B$4,MATCH($B$3,Einstellungen!$A$12:$A$23,0),1),0))</f>
        <v>0</v>
      </c>
      <c r="I16" s="15">
        <f>SUMIFS(Kassenbuch!$I$9:$I$208,Kassenbuch!$E$9:$E$208,G16,Kassenbuch!$A$9:$A$208,"&gt;="&amp;DATE($B$4,MATCH($B$3,Einstellungen!$A$12:$A$23,0),1),Kassenbuch!$A$9:$A$208,"&lt;="&amp;EOMONTH(DATE($B$4,MATCH($B$3,Einstellungen!$A$12:$A$23,0),1),0))</f>
        <v>118.9</v>
      </c>
      <c r="J16" s="15">
        <f>SUMIFS(Kassenbuch!$J$9:$J$208,Kassenbuch!$E$9:$E$208,G16,Kassenbuch!$A$9:$A$208,"&gt;="&amp;DATE($B$4,MATCH($B$3,Einstellungen!$A$12:$A$23,0),1),Kassenbuch!$A$9:$A$208,"&lt;="&amp;EOMONTH(DATE($B$4,MATCH($B$3,Einstellungen!$A$12:$A$23,0),1),0))</f>
        <v>99.92</v>
      </c>
      <c r="K16" s="15">
        <f>SUMIFS(Kassenbuch!$K$9:$K$208,Kassenbuch!$E$9:$E$208,G16,Kassenbuch!$A$9:$A$208,"&gt;="&amp;DATE($B$4,MATCH($B$3,Einstellungen!$A$12:$A$23,0),1),Kassenbuch!$A$9:$A$208,"&lt;="&amp;EOMONTH(DATE($B$4,MATCH($B$3,Einstellungen!$A$12:$A$23,0),1),0))</f>
        <v>18.98</v>
      </c>
      <c r="L16" s="13"/>
    </row>
    <row r="17" spans="1:12" x14ac:dyDescent="0.25">
      <c r="A17" s="13" t="s">
        <v>32</v>
      </c>
      <c r="B17" s="15">
        <f>SUMIFS(Kassenbuch!$H$9:$H$208,Kassenbuch!$A$9:$A$208,"&gt;="&amp;DATE($B$4,8,1),Kassenbuch!$A$9:$A$208,"&lt;="&amp;EOMONTH(DATE($B$4,8,1),0),Kassenbuch!$D$9:$D$208,"Einnahme")</f>
        <v>0</v>
      </c>
      <c r="C17" s="15">
        <f>SUMIFS(Kassenbuch!$I$9:$I$208,Kassenbuch!$A$9:$A$208,"&gt;="&amp;DATE($B$4,8,1),Kassenbuch!$A$9:$A$208,"&lt;="&amp;EOMONTH(DATE($B$4,8,1),0),Kassenbuch!$D$9:$D$208,"Ausgabe")</f>
        <v>0</v>
      </c>
      <c r="D17" s="15">
        <f t="shared" si="0"/>
        <v>0</v>
      </c>
      <c r="E17" s="20">
        <f>COUNTIFS(Tagesabschluss!$A$7:$A$371,"&gt;="&amp;DATE($B$4,8,1),Tagesabschluss!$A$7:$A$371,"&lt;="&amp;EOMONTH(DATE($B$4,8,1),0),Tagesabschluss!$X$7:$X$371,"&lt;&gt;0",Tagesabschluss!$X$7:$X$371,"&lt;&gt;")</f>
        <v>31</v>
      </c>
      <c r="F17" s="13"/>
      <c r="G17" s="13" t="s">
        <v>33</v>
      </c>
      <c r="H17" s="15">
        <f>SUMIFS(Kassenbuch!$H$9:$H$208,Kassenbuch!$E$9:$E$208,G17,Kassenbuch!$A$9:$A$208,"&gt;="&amp;DATE($B$4,MATCH($B$3,Einstellungen!$A$12:$A$23,0),1),Kassenbuch!$A$9:$A$208,"&lt;="&amp;EOMONTH(DATE($B$4,MATCH($B$3,Einstellungen!$A$12:$A$23,0),1),0))</f>
        <v>0</v>
      </c>
      <c r="I17" s="15">
        <f>SUMIFS(Kassenbuch!$I$9:$I$208,Kassenbuch!$E$9:$E$208,G17,Kassenbuch!$A$9:$A$208,"&gt;="&amp;DATE($B$4,MATCH($B$3,Einstellungen!$A$12:$A$23,0),1),Kassenbuch!$A$9:$A$208,"&lt;="&amp;EOMONTH(DATE($B$4,MATCH($B$3,Einstellungen!$A$12:$A$23,0),1),0))</f>
        <v>34.9</v>
      </c>
      <c r="J17" s="15">
        <f>SUMIFS(Kassenbuch!$J$9:$J$208,Kassenbuch!$E$9:$E$208,G17,Kassenbuch!$A$9:$A$208,"&gt;="&amp;DATE($B$4,MATCH($B$3,Einstellungen!$A$12:$A$23,0),1),Kassenbuch!$A$9:$A$208,"&lt;="&amp;EOMONTH(DATE($B$4,MATCH($B$3,Einstellungen!$A$12:$A$23,0),1),0))</f>
        <v>29.33</v>
      </c>
      <c r="K17" s="15">
        <f>SUMIFS(Kassenbuch!$K$9:$K$208,Kassenbuch!$E$9:$E$208,G17,Kassenbuch!$A$9:$A$208,"&gt;="&amp;DATE($B$4,MATCH($B$3,Einstellungen!$A$12:$A$23,0),1),Kassenbuch!$A$9:$A$208,"&lt;="&amp;EOMONTH(DATE($B$4,MATCH($B$3,Einstellungen!$A$12:$A$23,0),1),0))</f>
        <v>5.57</v>
      </c>
      <c r="L17" s="13"/>
    </row>
    <row r="18" spans="1:12" x14ac:dyDescent="0.25">
      <c r="A18" s="13" t="s">
        <v>34</v>
      </c>
      <c r="B18" s="15">
        <f>SUMIFS(Kassenbuch!$H$9:$H$208,Kassenbuch!$A$9:$A$208,"&gt;="&amp;DATE($B$4,9,1),Kassenbuch!$A$9:$A$208,"&lt;="&amp;EOMONTH(DATE($B$4,9,1),0),Kassenbuch!$D$9:$D$208,"Einnahme")</f>
        <v>0</v>
      </c>
      <c r="C18" s="15">
        <f>SUMIFS(Kassenbuch!$I$9:$I$208,Kassenbuch!$A$9:$A$208,"&gt;="&amp;DATE($B$4,9,1),Kassenbuch!$A$9:$A$208,"&lt;="&amp;EOMONTH(DATE($B$4,9,1),0),Kassenbuch!$D$9:$D$208,"Ausgabe")</f>
        <v>0</v>
      </c>
      <c r="D18" s="15">
        <f t="shared" si="0"/>
        <v>0</v>
      </c>
      <c r="E18" s="20">
        <f>COUNTIFS(Tagesabschluss!$A$7:$A$371,"&gt;="&amp;DATE($B$4,9,1),Tagesabschluss!$A$7:$A$371,"&lt;="&amp;EOMONTH(DATE($B$4,9,1),0),Tagesabschluss!$X$7:$X$371,"&lt;&gt;0",Tagesabschluss!$X$7:$X$371,"&lt;&gt;")</f>
        <v>30</v>
      </c>
      <c r="F18" s="13"/>
      <c r="G18" s="13" t="s">
        <v>35</v>
      </c>
      <c r="H18" s="15">
        <f>SUMIFS(Kassenbuch!$H$9:$H$208,Kassenbuch!$E$9:$E$208,G18,Kassenbuch!$A$9:$A$208,"&gt;="&amp;DATE($B$4,MATCH($B$3,Einstellungen!$A$12:$A$23,0),1),Kassenbuch!$A$9:$A$208,"&lt;="&amp;EOMONTH(DATE($B$4,MATCH($B$3,Einstellungen!$A$12:$A$23,0),1),0))</f>
        <v>0</v>
      </c>
      <c r="I18" s="15">
        <f>SUMIFS(Kassenbuch!$I$9:$I$208,Kassenbuch!$E$9:$E$208,G18,Kassenbuch!$A$9:$A$208,"&gt;="&amp;DATE($B$4,MATCH($B$3,Einstellungen!$A$12:$A$23,0),1),Kassenbuch!$A$9:$A$208,"&lt;="&amp;EOMONTH(DATE($B$4,MATCH($B$3,Einstellungen!$A$12:$A$23,0),1),0))</f>
        <v>48.6</v>
      </c>
      <c r="J18" s="15">
        <f>SUMIFS(Kassenbuch!$J$9:$J$208,Kassenbuch!$E$9:$E$208,G18,Kassenbuch!$A$9:$A$208,"&gt;="&amp;DATE($B$4,MATCH($B$3,Einstellungen!$A$12:$A$23,0),1),Kassenbuch!$A$9:$A$208,"&lt;="&amp;EOMONTH(DATE($B$4,MATCH($B$3,Einstellungen!$A$12:$A$23,0),1),0))</f>
        <v>40.840000000000003</v>
      </c>
      <c r="K18" s="15">
        <f>SUMIFS(Kassenbuch!$K$9:$K$208,Kassenbuch!$E$9:$E$208,G18,Kassenbuch!$A$9:$A$208,"&gt;="&amp;DATE($B$4,MATCH($B$3,Einstellungen!$A$12:$A$23,0),1),Kassenbuch!$A$9:$A$208,"&lt;="&amp;EOMONTH(DATE($B$4,MATCH($B$3,Einstellungen!$A$12:$A$23,0),1),0))</f>
        <v>7.76</v>
      </c>
      <c r="L18" s="13"/>
    </row>
    <row r="19" spans="1:12" x14ac:dyDescent="0.25">
      <c r="A19" s="13" t="s">
        <v>36</v>
      </c>
      <c r="B19" s="15">
        <f>SUMIFS(Kassenbuch!$H$9:$H$208,Kassenbuch!$A$9:$A$208,"&gt;="&amp;DATE($B$4,10,1),Kassenbuch!$A$9:$A$208,"&lt;="&amp;EOMONTH(DATE($B$4,10,1),0),Kassenbuch!$D$9:$D$208,"Einnahme")</f>
        <v>0</v>
      </c>
      <c r="C19" s="15">
        <f>SUMIFS(Kassenbuch!$I$9:$I$208,Kassenbuch!$A$9:$A$208,"&gt;="&amp;DATE($B$4,10,1),Kassenbuch!$A$9:$A$208,"&lt;="&amp;EOMONTH(DATE($B$4,10,1),0),Kassenbuch!$D$9:$D$208,"Ausgabe")</f>
        <v>0</v>
      </c>
      <c r="D19" s="15">
        <f t="shared" si="0"/>
        <v>0</v>
      </c>
      <c r="E19" s="20">
        <f>COUNTIFS(Tagesabschluss!$A$7:$A$371,"&gt;="&amp;DATE($B$4,10,1),Tagesabschluss!$A$7:$A$371,"&lt;="&amp;EOMONTH(DATE($B$4,10,1),0),Tagesabschluss!$X$7:$X$371,"&lt;&gt;0",Tagesabschluss!$X$7:$X$371,"&lt;&gt;")</f>
        <v>31</v>
      </c>
      <c r="F19" s="13"/>
      <c r="G19" s="13" t="s">
        <v>37</v>
      </c>
      <c r="H19" s="15">
        <f>SUMIFS(Kassenbuch!$H$9:$H$208,Kassenbuch!$E$9:$E$208,G19,Kassenbuch!$A$9:$A$208,"&gt;="&amp;DATE($B$4,MATCH($B$3,Einstellungen!$A$12:$A$23,0),1),Kassenbuch!$A$9:$A$208,"&lt;="&amp;EOMONTH(DATE($B$4,MATCH($B$3,Einstellungen!$A$12:$A$23,0),1),0))</f>
        <v>0</v>
      </c>
      <c r="I19" s="15">
        <f>SUMIFS(Kassenbuch!$I$9:$I$208,Kassenbuch!$E$9:$E$208,G19,Kassenbuch!$A$9:$A$208,"&gt;="&amp;DATE($B$4,MATCH($B$3,Einstellungen!$A$12:$A$23,0),1),Kassenbuch!$A$9:$A$208,"&lt;="&amp;EOMONTH(DATE($B$4,MATCH($B$3,Einstellungen!$A$12:$A$23,0),1),0))</f>
        <v>25</v>
      </c>
      <c r="J19" s="15">
        <f>SUMIFS(Kassenbuch!$J$9:$J$208,Kassenbuch!$E$9:$E$208,G19,Kassenbuch!$A$9:$A$208,"&gt;="&amp;DATE($B$4,MATCH($B$3,Einstellungen!$A$12:$A$23,0),1),Kassenbuch!$A$9:$A$208,"&lt;="&amp;EOMONTH(DATE($B$4,MATCH($B$3,Einstellungen!$A$12:$A$23,0),1),0))</f>
        <v>21.01</v>
      </c>
      <c r="K19" s="15">
        <f>SUMIFS(Kassenbuch!$K$9:$K$208,Kassenbuch!$E$9:$E$208,G19,Kassenbuch!$A$9:$A$208,"&gt;="&amp;DATE($B$4,MATCH($B$3,Einstellungen!$A$12:$A$23,0),1),Kassenbuch!$A$9:$A$208,"&lt;="&amp;EOMONTH(DATE($B$4,MATCH($B$3,Einstellungen!$A$12:$A$23,0),1),0))</f>
        <v>3.99</v>
      </c>
      <c r="L19" s="13"/>
    </row>
    <row r="20" spans="1:12" x14ac:dyDescent="0.25">
      <c r="A20" s="13" t="s">
        <v>38</v>
      </c>
      <c r="B20" s="15">
        <f>SUMIFS(Kassenbuch!$H$9:$H$208,Kassenbuch!$A$9:$A$208,"&gt;="&amp;DATE($B$4,11,1),Kassenbuch!$A$9:$A$208,"&lt;="&amp;EOMONTH(DATE($B$4,11,1),0),Kassenbuch!$D$9:$D$208,"Einnahme")</f>
        <v>0</v>
      </c>
      <c r="C20" s="15">
        <f>SUMIFS(Kassenbuch!$I$9:$I$208,Kassenbuch!$A$9:$A$208,"&gt;="&amp;DATE($B$4,11,1),Kassenbuch!$A$9:$A$208,"&lt;="&amp;EOMONTH(DATE($B$4,11,1),0),Kassenbuch!$D$9:$D$208,"Ausgabe")</f>
        <v>0</v>
      </c>
      <c r="D20" s="15">
        <f t="shared" si="0"/>
        <v>0</v>
      </c>
      <c r="E20" s="20">
        <f>COUNTIFS(Tagesabschluss!$A$7:$A$371,"&gt;="&amp;DATE($B$4,11,1),Tagesabschluss!$A$7:$A$371,"&lt;="&amp;EOMONTH(DATE($B$4,11,1),0),Tagesabschluss!$X$7:$X$371,"&lt;&gt;0",Tagesabschluss!$X$7:$X$371,"&lt;&gt;")</f>
        <v>30</v>
      </c>
      <c r="F20" s="13"/>
      <c r="G20" s="13" t="s">
        <v>39</v>
      </c>
      <c r="H20" s="15">
        <f>SUMIFS(Kassenbuch!$H$9:$H$208,Kassenbuch!$E$9:$E$208,G20,Kassenbuch!$A$9:$A$208,"&gt;="&amp;DATE($B$4,MATCH($B$3,Einstellungen!$A$12:$A$23,0),1),Kassenbuch!$A$9:$A$208,"&lt;="&amp;EOMONTH(DATE($B$4,MATCH($B$3,Einstellungen!$A$12:$A$23,0),1),0))</f>
        <v>0</v>
      </c>
      <c r="I20" s="15">
        <f>SUMIFS(Kassenbuch!$I$9:$I$208,Kassenbuch!$E$9:$E$208,G20,Kassenbuch!$A$9:$A$208,"&gt;="&amp;DATE($B$4,MATCH($B$3,Einstellungen!$A$12:$A$23,0),1),Kassenbuch!$A$9:$A$208,"&lt;="&amp;EOMONTH(DATE($B$4,MATCH($B$3,Einstellungen!$A$12:$A$23,0),1),0))</f>
        <v>1650</v>
      </c>
      <c r="J20" s="15">
        <f>SUMIFS(Kassenbuch!$J$9:$J$208,Kassenbuch!$E$9:$E$208,G20,Kassenbuch!$A$9:$A$208,"&gt;="&amp;DATE($B$4,MATCH($B$3,Einstellungen!$A$12:$A$23,0),1),Kassenbuch!$A$9:$A$208,"&lt;="&amp;EOMONTH(DATE($B$4,MATCH($B$3,Einstellungen!$A$12:$A$23,0),1),0))</f>
        <v>1650</v>
      </c>
      <c r="K20" s="15">
        <f>SUMIFS(Kassenbuch!$K$9:$K$208,Kassenbuch!$E$9:$E$208,G20,Kassenbuch!$A$9:$A$208,"&gt;="&amp;DATE($B$4,MATCH($B$3,Einstellungen!$A$12:$A$23,0),1),Kassenbuch!$A$9:$A$208,"&lt;="&amp;EOMONTH(DATE($B$4,MATCH($B$3,Einstellungen!$A$12:$A$23,0),1),0))</f>
        <v>0</v>
      </c>
      <c r="L20" s="13"/>
    </row>
    <row r="21" spans="1:12" x14ac:dyDescent="0.25">
      <c r="A21" s="13" t="s">
        <v>40</v>
      </c>
      <c r="B21" s="15">
        <f>SUMIFS(Kassenbuch!$H$9:$H$208,Kassenbuch!$A$9:$A$208,"&gt;="&amp;DATE($B$4,12,1),Kassenbuch!$A$9:$A$208,"&lt;="&amp;EOMONTH(DATE($B$4,12,1),0),Kassenbuch!$D$9:$D$208,"Einnahme")</f>
        <v>0</v>
      </c>
      <c r="C21" s="15">
        <f>SUMIFS(Kassenbuch!$I$9:$I$208,Kassenbuch!$A$9:$A$208,"&gt;="&amp;DATE($B$4,12,1),Kassenbuch!$A$9:$A$208,"&lt;="&amp;EOMONTH(DATE($B$4,12,1),0),Kassenbuch!$D$9:$D$208,"Ausgabe")</f>
        <v>0</v>
      </c>
      <c r="D21" s="15">
        <f t="shared" si="0"/>
        <v>0</v>
      </c>
      <c r="E21" s="20">
        <f>COUNTIFS(Tagesabschluss!$A$7:$A$371,"&gt;="&amp;DATE($B$4,12,1),Tagesabschluss!$A$7:$A$371,"&lt;="&amp;EOMONTH(DATE($B$4,12,1),0),Tagesabschluss!$X$7:$X$371,"&lt;&gt;0",Tagesabschluss!$X$7:$X$371,"&lt;&gt;")</f>
        <v>31</v>
      </c>
      <c r="F21" s="13"/>
      <c r="G21" s="13" t="s">
        <v>41</v>
      </c>
      <c r="H21" s="15">
        <f>SUMIFS(Kassenbuch!$H$9:$H$208,Kassenbuch!$E$9:$E$208,G21,Kassenbuch!$A$9:$A$208,"&gt;="&amp;DATE($B$4,MATCH($B$3,Einstellungen!$A$12:$A$23,0),1),Kassenbuch!$A$9:$A$208,"&lt;="&amp;EOMONTH(DATE($B$4,MATCH($B$3,Einstellungen!$A$12:$A$23,0),1),0))</f>
        <v>200</v>
      </c>
      <c r="I21" s="15">
        <f>SUMIFS(Kassenbuch!$I$9:$I$208,Kassenbuch!$E$9:$E$208,G21,Kassenbuch!$A$9:$A$208,"&gt;="&amp;DATE($B$4,MATCH($B$3,Einstellungen!$A$12:$A$23,0),1),Kassenbuch!$A$9:$A$208,"&lt;="&amp;EOMONTH(DATE($B$4,MATCH($B$3,Einstellungen!$A$12:$A$23,0),1),0))</f>
        <v>0</v>
      </c>
      <c r="J21" s="15">
        <f>SUMIFS(Kassenbuch!$J$9:$J$208,Kassenbuch!$E$9:$E$208,G21,Kassenbuch!$A$9:$A$208,"&gt;="&amp;DATE($B$4,MATCH($B$3,Einstellungen!$A$12:$A$23,0),1),Kassenbuch!$A$9:$A$208,"&lt;="&amp;EOMONTH(DATE($B$4,MATCH($B$3,Einstellungen!$A$12:$A$23,0),1),0))</f>
        <v>200</v>
      </c>
      <c r="K21" s="15">
        <f>SUMIFS(Kassenbuch!$K$9:$K$208,Kassenbuch!$E$9:$E$208,G21,Kassenbuch!$A$9:$A$208,"&gt;="&amp;DATE($B$4,MATCH($B$3,Einstellungen!$A$12:$A$23,0),1),Kassenbuch!$A$9:$A$208,"&lt;="&amp;EOMONTH(DATE($B$4,MATCH($B$3,Einstellungen!$A$12:$A$23,0),1),0))</f>
        <v>0</v>
      </c>
      <c r="L21" s="13"/>
    </row>
    <row r="22" spans="1:12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5">
      <c r="A24" s="7" t="s">
        <v>42</v>
      </c>
      <c r="B24" s="7" t="s">
        <v>43</v>
      </c>
      <c r="C24" s="7" t="s">
        <v>44</v>
      </c>
      <c r="D24" s="27" t="s">
        <v>45</v>
      </c>
      <c r="E24" s="27"/>
      <c r="F24" s="27"/>
      <c r="G24" s="7" t="s">
        <v>12</v>
      </c>
      <c r="H24" s="7" t="s">
        <v>3</v>
      </c>
      <c r="I24" s="13"/>
      <c r="J24" s="13"/>
      <c r="K24" s="13"/>
      <c r="L24" s="13"/>
    </row>
    <row r="25" spans="1:12" x14ac:dyDescent="0.25">
      <c r="A25" s="13" t="s">
        <v>46</v>
      </c>
      <c r="B25" s="20">
        <f>COUNTIFS(Kassenbuch!$A$9:$A$208,"&gt;="&amp;DATE($B$4,MATCH($B$3,Einstellungen!$A$12:$A$23,0),1),Kassenbuch!$A$9:$A$208,"&lt;="&amp;EOMONTH(DATE($B$4,MATCH($B$3,Einstellungen!$A$12:$A$23,0),1),0),Kassenbuch!$L$9:$L$208,"&lt;0")</f>
        <v>0</v>
      </c>
      <c r="C25" s="13" t="str">
        <f>IF(B25=0,"OK","prüfen")</f>
        <v>OK</v>
      </c>
      <c r="D25" s="28" t="s">
        <v>47</v>
      </c>
      <c r="E25" s="28"/>
      <c r="F25" s="28"/>
      <c r="G25" s="13" t="str">
        <f>$B$3</f>
        <v>Januar</v>
      </c>
      <c r="H25" s="13">
        <f>$B$4</f>
        <v>2026</v>
      </c>
      <c r="I25" s="13"/>
      <c r="J25" s="13"/>
      <c r="K25" s="13"/>
      <c r="L25" s="13"/>
    </row>
    <row r="26" spans="1:12" x14ac:dyDescent="0.25">
      <c r="A26" s="13" t="s">
        <v>48</v>
      </c>
      <c r="B26" s="20">
        <f>COUNTIFS(Tagesabschluss!$A$7:$A$371,"&gt;="&amp;DATE($B$4,MATCH($B$3,Einstellungen!$A$12:$A$23,0),1),Tagesabschluss!$A$7:$A$371,"&lt;="&amp;EOMONTH(DATE($B$4,MATCH($B$3,Einstellungen!$A$12:$A$23,0),1),0),Tagesabschluss!$X$7:$X$371,"&lt;&gt;0",Tagesabschluss!$X$7:$X$371,"&lt;&gt;")</f>
        <v>23</v>
      </c>
      <c r="C26" s="13" t="str">
        <f>IF(B26=0,"OK","prüfen")</f>
        <v>prüfen</v>
      </c>
      <c r="D26" s="28" t="s">
        <v>49</v>
      </c>
      <c r="E26" s="28" t="s">
        <v>49</v>
      </c>
      <c r="F26" s="28" t="s">
        <v>49</v>
      </c>
      <c r="G26" s="13" t="str">
        <f>$B$3</f>
        <v>Januar</v>
      </c>
      <c r="H26" s="13">
        <f>$B$4</f>
        <v>2026</v>
      </c>
      <c r="I26" s="13"/>
      <c r="J26" s="13"/>
      <c r="K26" s="13"/>
      <c r="L26" s="13"/>
    </row>
    <row r="27" spans="1:12" x14ac:dyDescent="0.25">
      <c r="A27" s="13" t="s">
        <v>50</v>
      </c>
      <c r="B27" s="20">
        <f>COUNTIFS(Kassenbuch!$A$9:$A$208,"&gt;="&amp;DATE($B$4,MATCH($B$3,Einstellungen!$A$12:$A$23,0),1),Kassenbuch!$A$9:$A$208,"&lt;="&amp;EOMONTH(DATE($B$4,MATCH($B$3,Einstellungen!$A$12:$A$23,0),1),0),Kassenbuch!$P$9:$P$208,"Prüfen*")</f>
        <v>0</v>
      </c>
      <c r="C27" s="13" t="str">
        <f>IF(B27=0,"OK","prüfen")</f>
        <v>OK</v>
      </c>
      <c r="D27" s="28" t="s">
        <v>51</v>
      </c>
      <c r="E27" s="28" t="s">
        <v>51</v>
      </c>
      <c r="F27" s="28" t="s">
        <v>51</v>
      </c>
      <c r="G27" s="13" t="str">
        <f>$B$3</f>
        <v>Januar</v>
      </c>
      <c r="H27" s="13">
        <f>$B$4</f>
        <v>2026</v>
      </c>
      <c r="I27" s="13"/>
      <c r="J27" s="13"/>
      <c r="K27" s="13"/>
      <c r="L27" s="13"/>
    </row>
    <row r="28" spans="1:12" ht="30" x14ac:dyDescent="0.25">
      <c r="A28" s="13" t="s">
        <v>52</v>
      </c>
      <c r="B28" s="20">
        <f>COUNTIFS(Kassenbuch!$A$9:$A$208,"&gt;="&amp;DATE($B$4,MATCH($B$3,Einstellungen!$A$12:$A$23,0),1),Kassenbuch!$A$9:$A$208,"&lt;="&amp;EOMONTH(DATE($B$4,MATCH($B$3,Einstellungen!$A$12:$A$23,0),1),0),Kassenbuch!$N$9:$N$208,"")-COUNTIFS(Kassenbuch!$A$9:$A$208,"",Kassenbuch!$N$9:$N$208,"")</f>
        <v>-174</v>
      </c>
      <c r="C28" s="13" t="str">
        <f>IF(B28=0,"OK","prüfen")</f>
        <v>prüfen</v>
      </c>
      <c r="D28" s="28" t="s">
        <v>53</v>
      </c>
      <c r="E28" s="28" t="s">
        <v>53</v>
      </c>
      <c r="F28" s="28" t="s">
        <v>53</v>
      </c>
      <c r="G28" s="13" t="str">
        <f>$B$3</f>
        <v>Januar</v>
      </c>
      <c r="H28" s="13">
        <f>$B$4</f>
        <v>2026</v>
      </c>
      <c r="I28" s="13"/>
      <c r="J28" s="13"/>
      <c r="K28" s="13"/>
      <c r="L28" s="13"/>
    </row>
    <row r="29" spans="1:12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</sheetData>
  <mergeCells count="10">
    <mergeCell ref="D28:F28"/>
    <mergeCell ref="H6:I6"/>
    <mergeCell ref="J6:K6"/>
    <mergeCell ref="H7:I7"/>
    <mergeCell ref="J7:K7"/>
    <mergeCell ref="A1:L1"/>
    <mergeCell ref="D24:F24"/>
    <mergeCell ref="D25:F25"/>
    <mergeCell ref="D26:F26"/>
    <mergeCell ref="D27:F27"/>
  </mergeCells>
  <conditionalFormatting sqref="B10:C21">
    <cfRule type="dataBar" priority="4">
      <dataBar>
        <cfvo type="min"/>
        <cfvo type="max"/>
        <color rgb="FF0F6B70"/>
      </dataBar>
    </cfRule>
    <cfRule type="dataBar" priority="5">
      <dataBar>
        <cfvo type="min"/>
        <cfvo type="max"/>
        <color rgb="FF0F6B70"/>
      </dataBar>
      <extLst>
        <ext xmlns:x14="http://schemas.microsoft.com/office/spreadsheetml/2009/9/main" uri="{B025F937-C7B1-47D3-B67F-A62EFF666E3E}">
          <x14:id>{C5593AA7-0028-5BEA-E3E0-8178783C1A47}</x14:id>
        </ext>
      </extLst>
    </cfRule>
  </conditionalFormatting>
  <conditionalFormatting sqref="C25:C28">
    <cfRule type="expression" dxfId="9" priority="1">
      <formula>C25="OK"</formula>
    </cfRule>
    <cfRule type="expression" dxfId="8" priority="2">
      <formula>C25="prüfen"</formula>
    </cfRule>
  </conditionalFormatting>
  <conditionalFormatting sqref="D10:D21">
    <cfRule type="cellIs" dxfId="7" priority="3" operator="lessThan">
      <formula>0</formula>
    </cfRule>
  </conditionalFormatting>
  <dataValidations count="1">
    <dataValidation sqref="B4" xr:uid="{00000000-0002-0000-0000-000001000000}">
      <formula1>2026</formula1>
    </dataValidation>
  </dataValidations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593AA7-0028-5BEA-E3E0-8178783C1A47}">
            <x14:dataBar>
              <x14:cfvo type="min"/>
              <x14:cfvo type="max"/>
              <x14:negativeFillColor auto="1"/>
              <x14:axisColor auto="1"/>
            </x14:dataBar>
          </x14:cfRule>
          <xm:sqref>B10:C21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Einstellungen!$A$12:$A$23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8"/>
  <sheetViews>
    <sheetView workbookViewId="0"/>
  </sheetViews>
  <sheetFormatPr baseColWidth="10" defaultColWidth="9" defaultRowHeight="15" x14ac:dyDescent="0.25"/>
  <cols>
    <col min="1" max="1" width="12" customWidth="1"/>
    <col min="2" max="2" width="14" customWidth="1"/>
    <col min="3" max="3" width="16" customWidth="1"/>
    <col min="4" max="4" width="14" customWidth="1"/>
    <col min="5" max="5" width="26" customWidth="1"/>
    <col min="6" max="6" width="34" customWidth="1"/>
    <col min="7" max="7" width="11" customWidth="1"/>
    <col min="8" max="9" width="15" customWidth="1"/>
    <col min="10" max="10" width="13" customWidth="1"/>
    <col min="11" max="11" width="14" customWidth="1"/>
    <col min="12" max="12" width="16" customWidth="1"/>
    <col min="13" max="13" width="12" customWidth="1"/>
    <col min="14" max="15" width="18" customWidth="1"/>
    <col min="16" max="16" width="24" customWidth="1"/>
  </cols>
  <sheetData>
    <row r="1" spans="1:16" ht="27.95" customHeight="1" x14ac:dyDescent="0.25">
      <c r="A1" s="21" t="s">
        <v>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5">
      <c r="A3" s="10" t="s">
        <v>55</v>
      </c>
      <c r="B3" s="9" t="s">
        <v>56</v>
      </c>
      <c r="C3" s="9"/>
      <c r="D3" s="10" t="s">
        <v>3</v>
      </c>
      <c r="E3" s="9">
        <v>2026</v>
      </c>
      <c r="F3" s="9"/>
      <c r="G3" s="10" t="s">
        <v>57</v>
      </c>
      <c r="H3" s="11">
        <f>Einstellungen!B5</f>
        <v>300</v>
      </c>
      <c r="I3" s="9"/>
      <c r="J3" s="10" t="s">
        <v>58</v>
      </c>
      <c r="K3" s="11">
        <f>IFERROR(LOOKUP(2,1/(L9:L208&lt;&gt;""),L9:L208),Einstellungen!B5)</f>
        <v>2981.1</v>
      </c>
      <c r="L3" s="9"/>
      <c r="M3" s="9"/>
      <c r="N3" s="9"/>
      <c r="O3" s="9"/>
      <c r="P3" s="9"/>
    </row>
    <row r="4" spans="1:16" x14ac:dyDescent="0.25">
      <c r="A4" s="10" t="s">
        <v>59</v>
      </c>
      <c r="B4" s="9" t="s">
        <v>60</v>
      </c>
      <c r="C4" s="9"/>
      <c r="D4" s="10" t="s">
        <v>61</v>
      </c>
      <c r="E4" s="9" t="s">
        <v>62</v>
      </c>
      <c r="F4" s="9"/>
      <c r="G4" s="10" t="s">
        <v>63</v>
      </c>
      <c r="H4" s="9" t="str">
        <f>IFERROR(LOOKUP(2,1/(C9:C208&lt;&gt;""),C9:C208),"")</f>
        <v>KB-2026-026</v>
      </c>
      <c r="I4" s="9"/>
      <c r="J4" s="10" t="s">
        <v>11</v>
      </c>
      <c r="K4" s="9">
        <f>COUNTIF(P9:P208,"&lt;&gt;OK")-COUNTIF(P9:P208,"")</f>
        <v>0</v>
      </c>
      <c r="L4" s="9"/>
      <c r="M4" s="9"/>
      <c r="N4" s="9"/>
      <c r="O4" s="9"/>
      <c r="P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7" t="s">
        <v>64</v>
      </c>
      <c r="B8" s="7" t="s">
        <v>65</v>
      </c>
      <c r="C8" s="7" t="s">
        <v>66</v>
      </c>
      <c r="D8" s="7" t="s">
        <v>67</v>
      </c>
      <c r="E8" s="7" t="s">
        <v>14</v>
      </c>
      <c r="F8" s="7" t="s">
        <v>68</v>
      </c>
      <c r="G8" s="7" t="s">
        <v>69</v>
      </c>
      <c r="H8" s="7" t="s">
        <v>70</v>
      </c>
      <c r="I8" s="7" t="s">
        <v>71</v>
      </c>
      <c r="J8" s="7" t="s">
        <v>17</v>
      </c>
      <c r="K8" s="7" t="s">
        <v>8</v>
      </c>
      <c r="L8" s="7" t="s">
        <v>72</v>
      </c>
      <c r="M8" s="7" t="s">
        <v>73</v>
      </c>
      <c r="N8" s="7" t="s">
        <v>74</v>
      </c>
      <c r="O8" s="7" t="s">
        <v>75</v>
      </c>
      <c r="P8" s="7" t="s">
        <v>76</v>
      </c>
    </row>
    <row r="9" spans="1:16" x14ac:dyDescent="0.25">
      <c r="A9" s="12">
        <v>46024</v>
      </c>
      <c r="B9" s="13" t="s">
        <v>77</v>
      </c>
      <c r="C9" s="13" t="s">
        <v>78</v>
      </c>
      <c r="D9" s="13" t="s">
        <v>79</v>
      </c>
      <c r="E9" s="13" t="s">
        <v>19</v>
      </c>
      <c r="F9" s="13" t="s">
        <v>80</v>
      </c>
      <c r="G9" s="14">
        <v>7.0000000000000007E-2</v>
      </c>
      <c r="H9" s="15">
        <v>284.5</v>
      </c>
      <c r="I9" s="15"/>
      <c r="J9" s="15">
        <f t="shared" ref="J9:J40" si="0">IF(AND(H9="",I9=""),"",ROUND((N(H9)+N(I9))/(1+N(G9)),2))</f>
        <v>265.89</v>
      </c>
      <c r="K9" s="15">
        <f t="shared" ref="K9:K40" si="1">IF(AND(H9="",I9=""),"",ROUND((N(H9)+N(I9))-J9,2))</f>
        <v>18.61</v>
      </c>
      <c r="L9" s="15">
        <f>IF(A9="","",Einstellungen!$B$5+N(H9)-N(I9))</f>
        <v>584.5</v>
      </c>
      <c r="M9" s="13" t="s">
        <v>81</v>
      </c>
      <c r="N9" s="13" t="s">
        <v>82</v>
      </c>
      <c r="O9" s="13" t="s">
        <v>83</v>
      </c>
      <c r="P9" s="13" t="str">
        <f t="shared" ref="P9:P40" si="2">IF(A9="","",IF(L9&lt;0,"Warnung: negativer Bestand",IF(OR(C9="",D9="",E9="",NOT(ISNUMBER(G9))),"Prüfen: Pflichtfeld fehlt","OK")))</f>
        <v>OK</v>
      </c>
    </row>
    <row r="10" spans="1:16" x14ac:dyDescent="0.25">
      <c r="A10" s="12">
        <v>46024</v>
      </c>
      <c r="B10" s="13" t="s">
        <v>84</v>
      </c>
      <c r="C10" s="13" t="s">
        <v>85</v>
      </c>
      <c r="D10" s="13" t="s">
        <v>79</v>
      </c>
      <c r="E10" s="13" t="s">
        <v>21</v>
      </c>
      <c r="F10" s="13" t="s">
        <v>86</v>
      </c>
      <c r="G10" s="14">
        <v>0.19</v>
      </c>
      <c r="H10" s="15">
        <v>196.8</v>
      </c>
      <c r="I10" s="15"/>
      <c r="J10" s="15">
        <f t="shared" si="0"/>
        <v>165.38</v>
      </c>
      <c r="K10" s="15">
        <f t="shared" si="1"/>
        <v>31.42</v>
      </c>
      <c r="L10" s="15">
        <f t="shared" ref="L10:L41" si="3">IF(A10="","",L9+N(H10)-N(I10))</f>
        <v>781.3</v>
      </c>
      <c r="M10" s="13" t="s">
        <v>81</v>
      </c>
      <c r="N10" s="13" t="s">
        <v>82</v>
      </c>
      <c r="O10" s="13" t="s">
        <v>83</v>
      </c>
      <c r="P10" s="13" t="str">
        <f t="shared" si="2"/>
        <v>OK</v>
      </c>
    </row>
    <row r="11" spans="1:16" x14ac:dyDescent="0.25">
      <c r="A11" s="12">
        <v>46024</v>
      </c>
      <c r="B11" s="13" t="s">
        <v>87</v>
      </c>
      <c r="C11" s="13" t="s">
        <v>88</v>
      </c>
      <c r="D11" s="13" t="s">
        <v>89</v>
      </c>
      <c r="E11" s="13" t="s">
        <v>29</v>
      </c>
      <c r="F11" s="13" t="s">
        <v>90</v>
      </c>
      <c r="G11" s="14">
        <v>7.0000000000000007E-2</v>
      </c>
      <c r="H11" s="15"/>
      <c r="I11" s="15">
        <v>72.3</v>
      </c>
      <c r="J11" s="15">
        <f t="shared" si="0"/>
        <v>67.569999999999993</v>
      </c>
      <c r="K11" s="15">
        <f t="shared" si="1"/>
        <v>4.7300000000000004</v>
      </c>
      <c r="L11" s="15">
        <f t="shared" si="3"/>
        <v>709</v>
      </c>
      <c r="M11" s="13" t="s">
        <v>81</v>
      </c>
      <c r="N11" s="13" t="s">
        <v>91</v>
      </c>
      <c r="O11" s="13" t="s">
        <v>92</v>
      </c>
      <c r="P11" s="13" t="str">
        <f t="shared" si="2"/>
        <v>OK</v>
      </c>
    </row>
    <row r="12" spans="1:16" x14ac:dyDescent="0.25">
      <c r="A12" s="12">
        <v>46024</v>
      </c>
      <c r="B12" s="13" t="s">
        <v>93</v>
      </c>
      <c r="C12" s="13" t="s">
        <v>94</v>
      </c>
      <c r="D12" s="13" t="s">
        <v>95</v>
      </c>
      <c r="E12" s="13" t="s">
        <v>39</v>
      </c>
      <c r="F12" s="13" t="s">
        <v>96</v>
      </c>
      <c r="G12" s="14">
        <v>0</v>
      </c>
      <c r="H12" s="15"/>
      <c r="I12" s="15">
        <v>150</v>
      </c>
      <c r="J12" s="15">
        <f t="shared" si="0"/>
        <v>150</v>
      </c>
      <c r="K12" s="15">
        <f t="shared" si="1"/>
        <v>0</v>
      </c>
      <c r="L12" s="15">
        <f t="shared" si="3"/>
        <v>559</v>
      </c>
      <c r="M12" s="13" t="s">
        <v>81</v>
      </c>
      <c r="N12" s="13" t="s">
        <v>97</v>
      </c>
      <c r="O12" s="13" t="s">
        <v>98</v>
      </c>
      <c r="P12" s="13" t="str">
        <f t="shared" si="2"/>
        <v>OK</v>
      </c>
    </row>
    <row r="13" spans="1:16" x14ac:dyDescent="0.25">
      <c r="A13" s="12">
        <v>46025</v>
      </c>
      <c r="B13" s="13" t="s">
        <v>84</v>
      </c>
      <c r="C13" s="13" t="s">
        <v>99</v>
      </c>
      <c r="D13" s="13" t="s">
        <v>79</v>
      </c>
      <c r="E13" s="13" t="s">
        <v>19</v>
      </c>
      <c r="F13" s="13" t="s">
        <v>100</v>
      </c>
      <c r="G13" s="14">
        <v>7.0000000000000007E-2</v>
      </c>
      <c r="H13" s="15">
        <v>372.4</v>
      </c>
      <c r="I13" s="15"/>
      <c r="J13" s="15">
        <f t="shared" si="0"/>
        <v>348.04</v>
      </c>
      <c r="K13" s="15">
        <f t="shared" si="1"/>
        <v>24.36</v>
      </c>
      <c r="L13" s="15">
        <f t="shared" si="3"/>
        <v>931.4</v>
      </c>
      <c r="M13" s="13" t="s">
        <v>81</v>
      </c>
      <c r="N13" s="13" t="s">
        <v>101</v>
      </c>
      <c r="O13" s="13" t="s">
        <v>102</v>
      </c>
      <c r="P13" s="13" t="str">
        <f t="shared" si="2"/>
        <v>OK</v>
      </c>
    </row>
    <row r="14" spans="1:16" x14ac:dyDescent="0.25">
      <c r="A14" s="12">
        <v>46025</v>
      </c>
      <c r="B14" s="13" t="s">
        <v>87</v>
      </c>
      <c r="C14" s="13" t="s">
        <v>103</v>
      </c>
      <c r="D14" s="13" t="s">
        <v>79</v>
      </c>
      <c r="E14" s="13" t="s">
        <v>21</v>
      </c>
      <c r="F14" s="13" t="s">
        <v>86</v>
      </c>
      <c r="G14" s="14">
        <v>0.19</v>
      </c>
      <c r="H14" s="15">
        <v>228.7</v>
      </c>
      <c r="I14" s="15"/>
      <c r="J14" s="15">
        <f t="shared" si="0"/>
        <v>192.18</v>
      </c>
      <c r="K14" s="15">
        <f t="shared" si="1"/>
        <v>36.520000000000003</v>
      </c>
      <c r="L14" s="15">
        <f t="shared" si="3"/>
        <v>1160.0999999999999</v>
      </c>
      <c r="M14" s="13" t="s">
        <v>81</v>
      </c>
      <c r="N14" s="13" t="s">
        <v>101</v>
      </c>
      <c r="O14" s="13" t="s">
        <v>102</v>
      </c>
      <c r="P14" s="13" t="str">
        <f t="shared" si="2"/>
        <v>OK</v>
      </c>
    </row>
    <row r="15" spans="1:16" x14ac:dyDescent="0.25">
      <c r="A15" s="12">
        <v>46025</v>
      </c>
      <c r="B15" s="13" t="s">
        <v>87</v>
      </c>
      <c r="C15" s="13" t="s">
        <v>104</v>
      </c>
      <c r="D15" s="13" t="s">
        <v>79</v>
      </c>
      <c r="E15" s="13" t="s">
        <v>27</v>
      </c>
      <c r="F15" s="13" t="s">
        <v>105</v>
      </c>
      <c r="G15" s="14">
        <v>0</v>
      </c>
      <c r="H15" s="15">
        <v>46.6</v>
      </c>
      <c r="I15" s="15"/>
      <c r="J15" s="15">
        <f t="shared" si="0"/>
        <v>46.6</v>
      </c>
      <c r="K15" s="15">
        <f t="shared" si="1"/>
        <v>0</v>
      </c>
      <c r="L15" s="15">
        <f t="shared" si="3"/>
        <v>1206.6999999999998</v>
      </c>
      <c r="M15" s="13" t="s">
        <v>81</v>
      </c>
      <c r="N15" s="13" t="s">
        <v>101</v>
      </c>
      <c r="O15" s="13" t="s">
        <v>102</v>
      </c>
      <c r="P15" s="13" t="str">
        <f t="shared" si="2"/>
        <v>OK</v>
      </c>
    </row>
    <row r="16" spans="1:16" x14ac:dyDescent="0.25">
      <c r="A16" s="12">
        <v>46025</v>
      </c>
      <c r="B16" s="13" t="s">
        <v>84</v>
      </c>
      <c r="C16" s="13" t="s">
        <v>106</v>
      </c>
      <c r="D16" s="13" t="s">
        <v>89</v>
      </c>
      <c r="E16" s="13" t="s">
        <v>31</v>
      </c>
      <c r="F16" s="13" t="s">
        <v>107</v>
      </c>
      <c r="G16" s="14">
        <v>0.19</v>
      </c>
      <c r="H16" s="15"/>
      <c r="I16" s="15">
        <v>118.9</v>
      </c>
      <c r="J16" s="15">
        <f t="shared" si="0"/>
        <v>99.92</v>
      </c>
      <c r="K16" s="15">
        <f t="shared" si="1"/>
        <v>18.98</v>
      </c>
      <c r="L16" s="15">
        <f t="shared" si="3"/>
        <v>1087.7999999999997</v>
      </c>
      <c r="M16" s="13" t="s">
        <v>81</v>
      </c>
      <c r="N16" s="13" t="s">
        <v>108</v>
      </c>
      <c r="O16" s="13" t="s">
        <v>92</v>
      </c>
      <c r="P16" s="13" t="str">
        <f t="shared" si="2"/>
        <v>OK</v>
      </c>
    </row>
    <row r="17" spans="1:16" x14ac:dyDescent="0.25">
      <c r="A17" s="12">
        <v>46025</v>
      </c>
      <c r="B17" s="13" t="s">
        <v>93</v>
      </c>
      <c r="C17" s="13" t="s">
        <v>109</v>
      </c>
      <c r="D17" s="13" t="s">
        <v>95</v>
      </c>
      <c r="E17" s="13" t="s">
        <v>39</v>
      </c>
      <c r="F17" s="13" t="s">
        <v>110</v>
      </c>
      <c r="G17" s="14">
        <v>0</v>
      </c>
      <c r="H17" s="15"/>
      <c r="I17" s="15">
        <v>400</v>
      </c>
      <c r="J17" s="15">
        <f t="shared" si="0"/>
        <v>400</v>
      </c>
      <c r="K17" s="15">
        <f t="shared" si="1"/>
        <v>0</v>
      </c>
      <c r="L17" s="15">
        <f t="shared" si="3"/>
        <v>687.79999999999973</v>
      </c>
      <c r="M17" s="13" t="s">
        <v>81</v>
      </c>
      <c r="N17" s="13" t="s">
        <v>111</v>
      </c>
      <c r="O17" s="13" t="s">
        <v>98</v>
      </c>
      <c r="P17" s="13" t="str">
        <f t="shared" si="2"/>
        <v>OK</v>
      </c>
    </row>
    <row r="18" spans="1:16" x14ac:dyDescent="0.25">
      <c r="A18" s="12">
        <v>46026</v>
      </c>
      <c r="B18" s="13" t="s">
        <v>77</v>
      </c>
      <c r="C18" s="13" t="s">
        <v>112</v>
      </c>
      <c r="D18" s="13" t="s">
        <v>113</v>
      </c>
      <c r="E18" s="13" t="s">
        <v>41</v>
      </c>
      <c r="F18" s="13" t="s">
        <v>114</v>
      </c>
      <c r="G18" s="14">
        <v>0</v>
      </c>
      <c r="H18" s="15">
        <v>200</v>
      </c>
      <c r="I18" s="15"/>
      <c r="J18" s="15">
        <f t="shared" si="0"/>
        <v>200</v>
      </c>
      <c r="K18" s="15">
        <f t="shared" si="1"/>
        <v>0</v>
      </c>
      <c r="L18" s="15">
        <f t="shared" si="3"/>
        <v>887.79999999999973</v>
      </c>
      <c r="M18" s="13" t="s">
        <v>81</v>
      </c>
      <c r="N18" s="13" t="s">
        <v>115</v>
      </c>
      <c r="O18" s="13" t="s">
        <v>98</v>
      </c>
      <c r="P18" s="13" t="str">
        <f t="shared" si="2"/>
        <v>OK</v>
      </c>
    </row>
    <row r="19" spans="1:16" x14ac:dyDescent="0.25">
      <c r="A19" s="12">
        <v>46026</v>
      </c>
      <c r="B19" s="13" t="s">
        <v>84</v>
      </c>
      <c r="C19" s="13" t="s">
        <v>116</v>
      </c>
      <c r="D19" s="13" t="s">
        <v>79</v>
      </c>
      <c r="E19" s="13" t="s">
        <v>23</v>
      </c>
      <c r="F19" s="13" t="s">
        <v>117</v>
      </c>
      <c r="G19" s="14">
        <v>7.0000000000000007E-2</v>
      </c>
      <c r="H19" s="15">
        <v>319.2</v>
      </c>
      <c r="I19" s="15"/>
      <c r="J19" s="15">
        <f t="shared" si="0"/>
        <v>298.32</v>
      </c>
      <c r="K19" s="15">
        <f t="shared" si="1"/>
        <v>20.88</v>
      </c>
      <c r="L19" s="15">
        <f t="shared" si="3"/>
        <v>1206.9999999999998</v>
      </c>
      <c r="M19" s="13" t="s">
        <v>81</v>
      </c>
      <c r="N19" s="13" t="s">
        <v>118</v>
      </c>
      <c r="O19" s="13" t="s">
        <v>83</v>
      </c>
      <c r="P19" s="13" t="str">
        <f t="shared" si="2"/>
        <v>OK</v>
      </c>
    </row>
    <row r="20" spans="1:16" x14ac:dyDescent="0.25">
      <c r="A20" s="12">
        <v>46026</v>
      </c>
      <c r="B20" s="13" t="s">
        <v>87</v>
      </c>
      <c r="C20" s="13" t="s">
        <v>119</v>
      </c>
      <c r="D20" s="13" t="s">
        <v>89</v>
      </c>
      <c r="E20" s="13" t="s">
        <v>33</v>
      </c>
      <c r="F20" s="13" t="s">
        <v>120</v>
      </c>
      <c r="G20" s="14">
        <v>0.19</v>
      </c>
      <c r="H20" s="15"/>
      <c r="I20" s="15">
        <v>34.9</v>
      </c>
      <c r="J20" s="15">
        <f t="shared" si="0"/>
        <v>29.33</v>
      </c>
      <c r="K20" s="15">
        <f t="shared" si="1"/>
        <v>5.57</v>
      </c>
      <c r="L20" s="15">
        <f t="shared" si="3"/>
        <v>1172.0999999999997</v>
      </c>
      <c r="M20" s="13" t="s">
        <v>81</v>
      </c>
      <c r="N20" s="13" t="s">
        <v>121</v>
      </c>
      <c r="O20" s="13" t="s">
        <v>83</v>
      </c>
      <c r="P20" s="13" t="str">
        <f t="shared" si="2"/>
        <v>OK</v>
      </c>
    </row>
    <row r="21" spans="1:16" x14ac:dyDescent="0.25">
      <c r="A21" s="12">
        <v>46027</v>
      </c>
      <c r="B21" s="13" t="s">
        <v>84</v>
      </c>
      <c r="C21" s="13" t="s">
        <v>122</v>
      </c>
      <c r="D21" s="13" t="s">
        <v>79</v>
      </c>
      <c r="E21" s="13" t="s">
        <v>19</v>
      </c>
      <c r="F21" s="13" t="s">
        <v>123</v>
      </c>
      <c r="G21" s="14">
        <v>7.0000000000000007E-2</v>
      </c>
      <c r="H21" s="15">
        <v>411.8</v>
      </c>
      <c r="I21" s="15"/>
      <c r="J21" s="15">
        <f t="shared" si="0"/>
        <v>384.86</v>
      </c>
      <c r="K21" s="15">
        <f t="shared" si="1"/>
        <v>26.94</v>
      </c>
      <c r="L21" s="15">
        <f t="shared" si="3"/>
        <v>1583.8999999999996</v>
      </c>
      <c r="M21" s="13" t="s">
        <v>81</v>
      </c>
      <c r="N21" s="13" t="s">
        <v>124</v>
      </c>
      <c r="O21" s="13" t="s">
        <v>102</v>
      </c>
      <c r="P21" s="13" t="str">
        <f t="shared" si="2"/>
        <v>OK</v>
      </c>
    </row>
    <row r="22" spans="1:16" x14ac:dyDescent="0.25">
      <c r="A22" s="12">
        <v>46027</v>
      </c>
      <c r="B22" s="13" t="s">
        <v>87</v>
      </c>
      <c r="C22" s="13" t="s">
        <v>125</v>
      </c>
      <c r="D22" s="13" t="s">
        <v>79</v>
      </c>
      <c r="E22" s="13" t="s">
        <v>21</v>
      </c>
      <c r="F22" s="13" t="s">
        <v>126</v>
      </c>
      <c r="G22" s="14">
        <v>0.19</v>
      </c>
      <c r="H22" s="15">
        <v>257.5</v>
      </c>
      <c r="I22" s="15"/>
      <c r="J22" s="15">
        <f t="shared" si="0"/>
        <v>216.39</v>
      </c>
      <c r="K22" s="15">
        <f t="shared" si="1"/>
        <v>41.11</v>
      </c>
      <c r="L22" s="15">
        <f t="shared" si="3"/>
        <v>1841.3999999999996</v>
      </c>
      <c r="M22" s="13" t="s">
        <v>81</v>
      </c>
      <c r="N22" s="13" t="s">
        <v>124</v>
      </c>
      <c r="O22" s="13" t="s">
        <v>102</v>
      </c>
      <c r="P22" s="13" t="str">
        <f t="shared" si="2"/>
        <v>OK</v>
      </c>
    </row>
    <row r="23" spans="1:16" x14ac:dyDescent="0.25">
      <c r="A23" s="12">
        <v>46027</v>
      </c>
      <c r="B23" s="13" t="s">
        <v>87</v>
      </c>
      <c r="C23" s="13" t="s">
        <v>127</v>
      </c>
      <c r="D23" s="13" t="s">
        <v>89</v>
      </c>
      <c r="E23" s="13" t="s">
        <v>35</v>
      </c>
      <c r="F23" s="13" t="s">
        <v>128</v>
      </c>
      <c r="G23" s="14">
        <v>0.19</v>
      </c>
      <c r="H23" s="15"/>
      <c r="I23" s="15">
        <v>48.6</v>
      </c>
      <c r="J23" s="15">
        <f t="shared" si="0"/>
        <v>40.840000000000003</v>
      </c>
      <c r="K23" s="15">
        <f t="shared" si="1"/>
        <v>7.76</v>
      </c>
      <c r="L23" s="15">
        <f t="shared" si="3"/>
        <v>1792.7999999999997</v>
      </c>
      <c r="M23" s="13" t="s">
        <v>81</v>
      </c>
      <c r="N23" s="13" t="s">
        <v>129</v>
      </c>
      <c r="O23" s="13" t="s">
        <v>92</v>
      </c>
      <c r="P23" s="13" t="str">
        <f t="shared" si="2"/>
        <v>OK</v>
      </c>
    </row>
    <row r="24" spans="1:16" x14ac:dyDescent="0.25">
      <c r="A24" s="12">
        <v>46028</v>
      </c>
      <c r="B24" s="13" t="s">
        <v>84</v>
      </c>
      <c r="C24" s="13" t="s">
        <v>130</v>
      </c>
      <c r="D24" s="13" t="s">
        <v>79</v>
      </c>
      <c r="E24" s="13" t="s">
        <v>25</v>
      </c>
      <c r="F24" s="13" t="s">
        <v>131</v>
      </c>
      <c r="G24" s="14">
        <v>0.19</v>
      </c>
      <c r="H24" s="15">
        <v>500</v>
      </c>
      <c r="I24" s="15"/>
      <c r="J24" s="15">
        <f t="shared" si="0"/>
        <v>420.17</v>
      </c>
      <c r="K24" s="15">
        <f t="shared" si="1"/>
        <v>79.83</v>
      </c>
      <c r="L24" s="15">
        <f t="shared" si="3"/>
        <v>2292.7999999999997</v>
      </c>
      <c r="M24" s="13" t="s">
        <v>81</v>
      </c>
      <c r="N24" s="13" t="s">
        <v>132</v>
      </c>
      <c r="O24" s="13" t="s">
        <v>98</v>
      </c>
      <c r="P24" s="13" t="str">
        <f t="shared" si="2"/>
        <v>OK</v>
      </c>
    </row>
    <row r="25" spans="1:16" x14ac:dyDescent="0.25">
      <c r="A25" s="12">
        <v>46028</v>
      </c>
      <c r="B25" s="13" t="s">
        <v>87</v>
      </c>
      <c r="C25" s="13" t="s">
        <v>133</v>
      </c>
      <c r="D25" s="13" t="s">
        <v>89</v>
      </c>
      <c r="E25" s="13" t="s">
        <v>37</v>
      </c>
      <c r="F25" s="13" t="s">
        <v>134</v>
      </c>
      <c r="G25" s="14">
        <v>0.19</v>
      </c>
      <c r="H25" s="15"/>
      <c r="I25" s="15">
        <v>25</v>
      </c>
      <c r="J25" s="15">
        <f t="shared" si="0"/>
        <v>21.01</v>
      </c>
      <c r="K25" s="15">
        <f t="shared" si="1"/>
        <v>3.99</v>
      </c>
      <c r="L25" s="15">
        <f t="shared" si="3"/>
        <v>2267.7999999999997</v>
      </c>
      <c r="M25" s="13" t="s">
        <v>81</v>
      </c>
      <c r="N25" s="13" t="s">
        <v>135</v>
      </c>
      <c r="O25" s="13" t="s">
        <v>83</v>
      </c>
      <c r="P25" s="13" t="str">
        <f t="shared" si="2"/>
        <v>OK</v>
      </c>
    </row>
    <row r="26" spans="1:16" x14ac:dyDescent="0.25">
      <c r="A26" s="12">
        <v>46028</v>
      </c>
      <c r="B26" s="13" t="s">
        <v>93</v>
      </c>
      <c r="C26" s="13" t="s">
        <v>136</v>
      </c>
      <c r="D26" s="13" t="s">
        <v>95</v>
      </c>
      <c r="E26" s="13" t="s">
        <v>39</v>
      </c>
      <c r="F26" s="13" t="s">
        <v>110</v>
      </c>
      <c r="G26" s="14">
        <v>0</v>
      </c>
      <c r="H26" s="15"/>
      <c r="I26" s="15">
        <v>600</v>
      </c>
      <c r="J26" s="15">
        <f t="shared" si="0"/>
        <v>600</v>
      </c>
      <c r="K26" s="15">
        <f t="shared" si="1"/>
        <v>0</v>
      </c>
      <c r="L26" s="15">
        <f t="shared" si="3"/>
        <v>1667.7999999999997</v>
      </c>
      <c r="M26" s="13" t="s">
        <v>81</v>
      </c>
      <c r="N26" s="13" t="s">
        <v>137</v>
      </c>
      <c r="O26" s="13" t="s">
        <v>98</v>
      </c>
      <c r="P26" s="13" t="str">
        <f t="shared" si="2"/>
        <v>OK</v>
      </c>
    </row>
    <row r="27" spans="1:16" x14ac:dyDescent="0.25">
      <c r="A27" s="12">
        <v>46029</v>
      </c>
      <c r="B27" s="13" t="s">
        <v>77</v>
      </c>
      <c r="C27" s="13" t="s">
        <v>138</v>
      </c>
      <c r="D27" s="13" t="s">
        <v>79</v>
      </c>
      <c r="E27" s="13" t="s">
        <v>139</v>
      </c>
      <c r="F27" s="13" t="s">
        <v>140</v>
      </c>
      <c r="G27" s="14">
        <v>0</v>
      </c>
      <c r="H27" s="15">
        <v>80</v>
      </c>
      <c r="I27" s="15"/>
      <c r="J27" s="15">
        <f t="shared" si="0"/>
        <v>80</v>
      </c>
      <c r="K27" s="15">
        <f t="shared" si="1"/>
        <v>0</v>
      </c>
      <c r="L27" s="15">
        <f t="shared" si="3"/>
        <v>1747.7999999999997</v>
      </c>
      <c r="M27" s="13" t="s">
        <v>81</v>
      </c>
      <c r="N27" s="13" t="s">
        <v>141</v>
      </c>
      <c r="O27" s="13" t="s">
        <v>83</v>
      </c>
      <c r="P27" s="13" t="str">
        <f t="shared" si="2"/>
        <v>OK</v>
      </c>
    </row>
    <row r="28" spans="1:16" x14ac:dyDescent="0.25">
      <c r="A28" s="12">
        <v>46029</v>
      </c>
      <c r="B28" s="13" t="s">
        <v>84</v>
      </c>
      <c r="C28" s="13" t="s">
        <v>142</v>
      </c>
      <c r="D28" s="13" t="s">
        <v>89</v>
      </c>
      <c r="E28" s="13" t="s">
        <v>29</v>
      </c>
      <c r="F28" s="13" t="s">
        <v>143</v>
      </c>
      <c r="G28" s="14">
        <v>7.0000000000000007E-2</v>
      </c>
      <c r="H28" s="15"/>
      <c r="I28" s="15">
        <v>96.4</v>
      </c>
      <c r="J28" s="15">
        <f t="shared" si="0"/>
        <v>90.09</v>
      </c>
      <c r="K28" s="15">
        <f t="shared" si="1"/>
        <v>6.31</v>
      </c>
      <c r="L28" s="15">
        <f t="shared" si="3"/>
        <v>1651.3999999999996</v>
      </c>
      <c r="M28" s="13" t="s">
        <v>81</v>
      </c>
      <c r="N28" s="13" t="s">
        <v>144</v>
      </c>
      <c r="O28" s="13" t="s">
        <v>92</v>
      </c>
      <c r="P28" s="13" t="str">
        <f t="shared" si="2"/>
        <v>OK</v>
      </c>
    </row>
    <row r="29" spans="1:16" x14ac:dyDescent="0.25">
      <c r="A29" s="12">
        <v>46030</v>
      </c>
      <c r="B29" s="13" t="s">
        <v>87</v>
      </c>
      <c r="C29" s="13" t="s">
        <v>145</v>
      </c>
      <c r="D29" s="13" t="s">
        <v>79</v>
      </c>
      <c r="E29" s="13" t="s">
        <v>19</v>
      </c>
      <c r="F29" s="13" t="s">
        <v>146</v>
      </c>
      <c r="G29" s="14">
        <v>7.0000000000000007E-2</v>
      </c>
      <c r="H29" s="15">
        <v>533.29999999999995</v>
      </c>
      <c r="I29" s="15"/>
      <c r="J29" s="15">
        <f t="shared" si="0"/>
        <v>498.41</v>
      </c>
      <c r="K29" s="15">
        <f t="shared" si="1"/>
        <v>34.89</v>
      </c>
      <c r="L29" s="15">
        <f t="shared" si="3"/>
        <v>2184.6999999999998</v>
      </c>
      <c r="M29" s="13" t="s">
        <v>81</v>
      </c>
      <c r="N29" s="13" t="s">
        <v>147</v>
      </c>
      <c r="O29" s="13" t="s">
        <v>102</v>
      </c>
      <c r="P29" s="13" t="str">
        <f t="shared" si="2"/>
        <v>OK</v>
      </c>
    </row>
    <row r="30" spans="1:16" x14ac:dyDescent="0.25">
      <c r="A30" s="12">
        <v>46030</v>
      </c>
      <c r="B30" s="13" t="s">
        <v>87</v>
      </c>
      <c r="C30" s="13" t="s">
        <v>148</v>
      </c>
      <c r="D30" s="13" t="s">
        <v>79</v>
      </c>
      <c r="E30" s="13" t="s">
        <v>21</v>
      </c>
      <c r="F30" s="13" t="s">
        <v>86</v>
      </c>
      <c r="G30" s="14">
        <v>0.19</v>
      </c>
      <c r="H30" s="15">
        <v>302.7</v>
      </c>
      <c r="I30" s="15"/>
      <c r="J30" s="15">
        <f t="shared" si="0"/>
        <v>254.37</v>
      </c>
      <c r="K30" s="15">
        <f t="shared" si="1"/>
        <v>48.33</v>
      </c>
      <c r="L30" s="15">
        <f t="shared" si="3"/>
        <v>2487.3999999999996</v>
      </c>
      <c r="M30" s="13" t="s">
        <v>81</v>
      </c>
      <c r="N30" s="13" t="s">
        <v>147</v>
      </c>
      <c r="O30" s="13" t="s">
        <v>102</v>
      </c>
      <c r="P30" s="13" t="str">
        <f t="shared" si="2"/>
        <v>OK</v>
      </c>
    </row>
    <row r="31" spans="1:16" x14ac:dyDescent="0.25">
      <c r="A31" s="12">
        <v>46030</v>
      </c>
      <c r="B31" s="13" t="s">
        <v>93</v>
      </c>
      <c r="C31" s="13" t="s">
        <v>149</v>
      </c>
      <c r="D31" s="13" t="s">
        <v>95</v>
      </c>
      <c r="E31" s="13" t="s">
        <v>39</v>
      </c>
      <c r="F31" s="13" t="s">
        <v>110</v>
      </c>
      <c r="G31" s="14">
        <v>0</v>
      </c>
      <c r="H31" s="15"/>
      <c r="I31" s="15">
        <v>500</v>
      </c>
      <c r="J31" s="15">
        <f t="shared" si="0"/>
        <v>500</v>
      </c>
      <c r="K31" s="15">
        <f t="shared" si="1"/>
        <v>0</v>
      </c>
      <c r="L31" s="15">
        <f t="shared" si="3"/>
        <v>1987.3999999999996</v>
      </c>
      <c r="M31" s="13" t="s">
        <v>81</v>
      </c>
      <c r="N31" s="13" t="s">
        <v>150</v>
      </c>
      <c r="O31" s="13" t="s">
        <v>98</v>
      </c>
      <c r="P31" s="13" t="str">
        <f t="shared" si="2"/>
        <v>OK</v>
      </c>
    </row>
    <row r="32" spans="1:16" x14ac:dyDescent="0.25">
      <c r="A32" s="12">
        <v>46055</v>
      </c>
      <c r="B32" s="13" t="s">
        <v>84</v>
      </c>
      <c r="C32" s="13" t="s">
        <v>151</v>
      </c>
      <c r="D32" s="13" t="s">
        <v>79</v>
      </c>
      <c r="E32" s="13" t="s">
        <v>19</v>
      </c>
      <c r="F32" s="13" t="s">
        <v>152</v>
      </c>
      <c r="G32" s="14">
        <v>7.0000000000000007E-2</v>
      </c>
      <c r="H32" s="15">
        <v>358.9</v>
      </c>
      <c r="I32" s="15"/>
      <c r="J32" s="15">
        <f t="shared" si="0"/>
        <v>335.42</v>
      </c>
      <c r="K32" s="15">
        <f t="shared" si="1"/>
        <v>23.48</v>
      </c>
      <c r="L32" s="15">
        <f t="shared" si="3"/>
        <v>2346.2999999999997</v>
      </c>
      <c r="M32" s="13" t="s">
        <v>81</v>
      </c>
      <c r="N32" s="13" t="s">
        <v>153</v>
      </c>
      <c r="O32" s="13" t="s">
        <v>83</v>
      </c>
      <c r="P32" s="13" t="str">
        <f t="shared" si="2"/>
        <v>OK</v>
      </c>
    </row>
    <row r="33" spans="1:16" x14ac:dyDescent="0.25">
      <c r="A33" s="12">
        <v>46055</v>
      </c>
      <c r="B33" s="13" t="s">
        <v>87</v>
      </c>
      <c r="C33" s="13" t="s">
        <v>154</v>
      </c>
      <c r="D33" s="13" t="s">
        <v>89</v>
      </c>
      <c r="E33" s="13" t="s">
        <v>31</v>
      </c>
      <c r="F33" s="13" t="s">
        <v>155</v>
      </c>
      <c r="G33" s="14">
        <v>0.19</v>
      </c>
      <c r="H33" s="15"/>
      <c r="I33" s="15">
        <v>145.19999999999999</v>
      </c>
      <c r="J33" s="15">
        <f t="shared" si="0"/>
        <v>122.02</v>
      </c>
      <c r="K33" s="15">
        <f t="shared" si="1"/>
        <v>23.18</v>
      </c>
      <c r="L33" s="15">
        <f t="shared" si="3"/>
        <v>2201.1</v>
      </c>
      <c r="M33" s="13" t="s">
        <v>81</v>
      </c>
      <c r="N33" s="13" t="s">
        <v>156</v>
      </c>
      <c r="O33" s="13" t="s">
        <v>92</v>
      </c>
      <c r="P33" s="13" t="str">
        <f t="shared" si="2"/>
        <v>OK</v>
      </c>
    </row>
    <row r="34" spans="1:16" x14ac:dyDescent="0.25">
      <c r="A34" s="12">
        <v>46087</v>
      </c>
      <c r="B34" s="13" t="s">
        <v>87</v>
      </c>
      <c r="C34" s="13" t="s">
        <v>157</v>
      </c>
      <c r="D34" s="13" t="s">
        <v>79</v>
      </c>
      <c r="E34" s="13" t="s">
        <v>25</v>
      </c>
      <c r="F34" s="13" t="s">
        <v>158</v>
      </c>
      <c r="G34" s="14">
        <v>0.19</v>
      </c>
      <c r="H34" s="15">
        <v>780</v>
      </c>
      <c r="I34" s="15"/>
      <c r="J34" s="15">
        <f t="shared" si="0"/>
        <v>655.46</v>
      </c>
      <c r="K34" s="15">
        <f t="shared" si="1"/>
        <v>124.54</v>
      </c>
      <c r="L34" s="15">
        <f t="shared" si="3"/>
        <v>2981.1</v>
      </c>
      <c r="M34" s="13" t="s">
        <v>81</v>
      </c>
      <c r="N34" s="13" t="s">
        <v>159</v>
      </c>
      <c r="O34" s="13" t="s">
        <v>98</v>
      </c>
      <c r="P34" s="13" t="str">
        <f t="shared" si="2"/>
        <v>OK</v>
      </c>
    </row>
    <row r="35" spans="1:16" x14ac:dyDescent="0.25">
      <c r="A35" s="12"/>
      <c r="B35" s="13"/>
      <c r="C35" s="13"/>
      <c r="D35" s="13"/>
      <c r="E35" s="13"/>
      <c r="F35" s="13"/>
      <c r="G35" s="14"/>
      <c r="H35" s="15"/>
      <c r="I35" s="15"/>
      <c r="J35" s="15" t="str">
        <f t="shared" si="0"/>
        <v/>
      </c>
      <c r="K35" s="15" t="str">
        <f t="shared" si="1"/>
        <v/>
      </c>
      <c r="L35" s="15" t="str">
        <f t="shared" si="3"/>
        <v/>
      </c>
      <c r="M35" s="13"/>
      <c r="N35" s="13"/>
      <c r="O35" s="13"/>
      <c r="P35" s="13" t="str">
        <f t="shared" si="2"/>
        <v/>
      </c>
    </row>
    <row r="36" spans="1:16" x14ac:dyDescent="0.25">
      <c r="A36" s="12"/>
      <c r="B36" s="13"/>
      <c r="C36" s="13"/>
      <c r="D36" s="13"/>
      <c r="E36" s="13"/>
      <c r="F36" s="13"/>
      <c r="G36" s="14"/>
      <c r="H36" s="15"/>
      <c r="I36" s="15"/>
      <c r="J36" s="15" t="str">
        <f t="shared" si="0"/>
        <v/>
      </c>
      <c r="K36" s="15" t="str">
        <f t="shared" si="1"/>
        <v/>
      </c>
      <c r="L36" s="15" t="str">
        <f t="shared" si="3"/>
        <v/>
      </c>
      <c r="M36" s="13"/>
      <c r="N36" s="13"/>
      <c r="O36" s="13"/>
      <c r="P36" s="13" t="str">
        <f t="shared" si="2"/>
        <v/>
      </c>
    </row>
    <row r="37" spans="1:16" x14ac:dyDescent="0.25">
      <c r="A37" s="12"/>
      <c r="B37" s="13"/>
      <c r="C37" s="13"/>
      <c r="D37" s="13"/>
      <c r="E37" s="13"/>
      <c r="F37" s="13"/>
      <c r="G37" s="14"/>
      <c r="H37" s="15"/>
      <c r="I37" s="15"/>
      <c r="J37" s="15" t="str">
        <f t="shared" si="0"/>
        <v/>
      </c>
      <c r="K37" s="15" t="str">
        <f t="shared" si="1"/>
        <v/>
      </c>
      <c r="L37" s="15" t="str">
        <f t="shared" si="3"/>
        <v/>
      </c>
      <c r="M37" s="13"/>
      <c r="N37" s="13"/>
      <c r="O37" s="13"/>
      <c r="P37" s="13" t="str">
        <f t="shared" si="2"/>
        <v/>
      </c>
    </row>
    <row r="38" spans="1:16" x14ac:dyDescent="0.25">
      <c r="A38" s="12"/>
      <c r="B38" s="13"/>
      <c r="C38" s="13"/>
      <c r="D38" s="13"/>
      <c r="E38" s="13"/>
      <c r="F38" s="13"/>
      <c r="G38" s="14"/>
      <c r="H38" s="15"/>
      <c r="I38" s="15"/>
      <c r="J38" s="15" t="str">
        <f t="shared" si="0"/>
        <v/>
      </c>
      <c r="K38" s="15" t="str">
        <f t="shared" si="1"/>
        <v/>
      </c>
      <c r="L38" s="15" t="str">
        <f t="shared" si="3"/>
        <v/>
      </c>
      <c r="M38" s="13"/>
      <c r="N38" s="13"/>
      <c r="O38" s="13"/>
      <c r="P38" s="13" t="str">
        <f t="shared" si="2"/>
        <v/>
      </c>
    </row>
    <row r="39" spans="1:16" x14ac:dyDescent="0.25">
      <c r="A39" s="12"/>
      <c r="B39" s="13"/>
      <c r="C39" s="13"/>
      <c r="D39" s="13"/>
      <c r="E39" s="13"/>
      <c r="F39" s="13"/>
      <c r="G39" s="14"/>
      <c r="H39" s="15"/>
      <c r="I39" s="15"/>
      <c r="J39" s="15" t="str">
        <f t="shared" si="0"/>
        <v/>
      </c>
      <c r="K39" s="15" t="str">
        <f t="shared" si="1"/>
        <v/>
      </c>
      <c r="L39" s="15" t="str">
        <f t="shared" si="3"/>
        <v/>
      </c>
      <c r="M39" s="13"/>
      <c r="N39" s="13"/>
      <c r="O39" s="13"/>
      <c r="P39" s="13" t="str">
        <f t="shared" si="2"/>
        <v/>
      </c>
    </row>
    <row r="40" spans="1:16" x14ac:dyDescent="0.25">
      <c r="A40" s="12"/>
      <c r="B40" s="13"/>
      <c r="C40" s="13"/>
      <c r="D40" s="13"/>
      <c r="E40" s="13"/>
      <c r="F40" s="13"/>
      <c r="G40" s="14"/>
      <c r="H40" s="15"/>
      <c r="I40" s="15"/>
      <c r="J40" s="15" t="str">
        <f t="shared" si="0"/>
        <v/>
      </c>
      <c r="K40" s="15" t="str">
        <f t="shared" si="1"/>
        <v/>
      </c>
      <c r="L40" s="15" t="str">
        <f t="shared" si="3"/>
        <v/>
      </c>
      <c r="M40" s="13"/>
      <c r="N40" s="13"/>
      <c r="O40" s="13"/>
      <c r="P40" s="13" t="str">
        <f t="shared" si="2"/>
        <v/>
      </c>
    </row>
    <row r="41" spans="1:16" x14ac:dyDescent="0.25">
      <c r="A41" s="12"/>
      <c r="B41" s="13"/>
      <c r="C41" s="13"/>
      <c r="D41" s="13"/>
      <c r="E41" s="13"/>
      <c r="F41" s="13"/>
      <c r="G41" s="14"/>
      <c r="H41" s="15"/>
      <c r="I41" s="15"/>
      <c r="J41" s="15" t="str">
        <f t="shared" ref="J41:J72" si="4">IF(AND(H41="",I41=""),"",ROUND((N(H41)+N(I41))/(1+N(G41)),2))</f>
        <v/>
      </c>
      <c r="K41" s="15" t="str">
        <f t="shared" ref="K41:K72" si="5">IF(AND(H41="",I41=""),"",ROUND((N(H41)+N(I41))-J41,2))</f>
        <v/>
      </c>
      <c r="L41" s="15" t="str">
        <f t="shared" si="3"/>
        <v/>
      </c>
      <c r="M41" s="13"/>
      <c r="N41" s="13"/>
      <c r="O41" s="13"/>
      <c r="P41" s="13" t="str">
        <f t="shared" ref="P41:P72" si="6">IF(A41="","",IF(L41&lt;0,"Warnung: negativer Bestand",IF(OR(C41="",D41="",E41="",NOT(ISNUMBER(G41))),"Prüfen: Pflichtfeld fehlt","OK")))</f>
        <v/>
      </c>
    </row>
    <row r="42" spans="1:16" x14ac:dyDescent="0.25">
      <c r="A42" s="12"/>
      <c r="B42" s="13"/>
      <c r="C42" s="13"/>
      <c r="D42" s="13"/>
      <c r="E42" s="13"/>
      <c r="F42" s="13"/>
      <c r="G42" s="14"/>
      <c r="H42" s="15"/>
      <c r="I42" s="15"/>
      <c r="J42" s="15" t="str">
        <f t="shared" si="4"/>
        <v/>
      </c>
      <c r="K42" s="15" t="str">
        <f t="shared" si="5"/>
        <v/>
      </c>
      <c r="L42" s="15" t="str">
        <f t="shared" ref="L42:L73" si="7">IF(A42="","",L41+N(H42)-N(I42))</f>
        <v/>
      </c>
      <c r="M42" s="13"/>
      <c r="N42" s="13"/>
      <c r="O42" s="13"/>
      <c r="P42" s="13" t="str">
        <f t="shared" si="6"/>
        <v/>
      </c>
    </row>
    <row r="43" spans="1:16" x14ac:dyDescent="0.25">
      <c r="A43" s="12"/>
      <c r="B43" s="13"/>
      <c r="C43" s="13"/>
      <c r="D43" s="13"/>
      <c r="E43" s="13"/>
      <c r="F43" s="13"/>
      <c r="G43" s="14"/>
      <c r="H43" s="15"/>
      <c r="I43" s="15"/>
      <c r="J43" s="15" t="str">
        <f t="shared" si="4"/>
        <v/>
      </c>
      <c r="K43" s="15" t="str">
        <f t="shared" si="5"/>
        <v/>
      </c>
      <c r="L43" s="15" t="str">
        <f t="shared" si="7"/>
        <v/>
      </c>
      <c r="M43" s="13"/>
      <c r="N43" s="13"/>
      <c r="O43" s="13"/>
      <c r="P43" s="13" t="str">
        <f t="shared" si="6"/>
        <v/>
      </c>
    </row>
    <row r="44" spans="1:16" x14ac:dyDescent="0.25">
      <c r="A44" s="12"/>
      <c r="B44" s="13"/>
      <c r="C44" s="13"/>
      <c r="D44" s="13"/>
      <c r="E44" s="13"/>
      <c r="F44" s="13"/>
      <c r="G44" s="14"/>
      <c r="H44" s="15"/>
      <c r="I44" s="15"/>
      <c r="J44" s="15" t="str">
        <f t="shared" si="4"/>
        <v/>
      </c>
      <c r="K44" s="15" t="str">
        <f t="shared" si="5"/>
        <v/>
      </c>
      <c r="L44" s="15" t="str">
        <f t="shared" si="7"/>
        <v/>
      </c>
      <c r="M44" s="13"/>
      <c r="N44" s="13"/>
      <c r="O44" s="13"/>
      <c r="P44" s="13" t="str">
        <f t="shared" si="6"/>
        <v/>
      </c>
    </row>
    <row r="45" spans="1:16" x14ac:dyDescent="0.25">
      <c r="A45" s="12"/>
      <c r="B45" s="13"/>
      <c r="C45" s="13"/>
      <c r="D45" s="13"/>
      <c r="E45" s="13"/>
      <c r="F45" s="13"/>
      <c r="G45" s="14"/>
      <c r="H45" s="15"/>
      <c r="I45" s="15"/>
      <c r="J45" s="15" t="str">
        <f t="shared" si="4"/>
        <v/>
      </c>
      <c r="K45" s="15" t="str">
        <f t="shared" si="5"/>
        <v/>
      </c>
      <c r="L45" s="15" t="str">
        <f t="shared" si="7"/>
        <v/>
      </c>
      <c r="M45" s="13"/>
      <c r="N45" s="13"/>
      <c r="O45" s="13"/>
      <c r="P45" s="13" t="str">
        <f t="shared" si="6"/>
        <v/>
      </c>
    </row>
    <row r="46" spans="1:16" x14ac:dyDescent="0.25">
      <c r="A46" s="12"/>
      <c r="B46" s="13"/>
      <c r="C46" s="13"/>
      <c r="D46" s="13"/>
      <c r="E46" s="13"/>
      <c r="F46" s="13"/>
      <c r="G46" s="14"/>
      <c r="H46" s="15"/>
      <c r="I46" s="15"/>
      <c r="J46" s="15" t="str">
        <f t="shared" si="4"/>
        <v/>
      </c>
      <c r="K46" s="15" t="str">
        <f t="shared" si="5"/>
        <v/>
      </c>
      <c r="L46" s="15" t="str">
        <f t="shared" si="7"/>
        <v/>
      </c>
      <c r="M46" s="13"/>
      <c r="N46" s="13"/>
      <c r="O46" s="13"/>
      <c r="P46" s="13" t="str">
        <f t="shared" si="6"/>
        <v/>
      </c>
    </row>
    <row r="47" spans="1:16" x14ac:dyDescent="0.25">
      <c r="A47" s="12"/>
      <c r="B47" s="13"/>
      <c r="C47" s="13"/>
      <c r="D47" s="13"/>
      <c r="E47" s="13"/>
      <c r="F47" s="13"/>
      <c r="G47" s="14"/>
      <c r="H47" s="15"/>
      <c r="I47" s="15"/>
      <c r="J47" s="15" t="str">
        <f t="shared" si="4"/>
        <v/>
      </c>
      <c r="K47" s="15" t="str">
        <f t="shared" si="5"/>
        <v/>
      </c>
      <c r="L47" s="15" t="str">
        <f t="shared" si="7"/>
        <v/>
      </c>
      <c r="M47" s="13"/>
      <c r="N47" s="13"/>
      <c r="O47" s="13"/>
      <c r="P47" s="13" t="str">
        <f t="shared" si="6"/>
        <v/>
      </c>
    </row>
    <row r="48" spans="1:16" x14ac:dyDescent="0.25">
      <c r="A48" s="12"/>
      <c r="B48" s="13"/>
      <c r="C48" s="13"/>
      <c r="D48" s="13"/>
      <c r="E48" s="13"/>
      <c r="F48" s="13"/>
      <c r="G48" s="14"/>
      <c r="H48" s="15"/>
      <c r="I48" s="15"/>
      <c r="J48" s="15" t="str">
        <f t="shared" si="4"/>
        <v/>
      </c>
      <c r="K48" s="15" t="str">
        <f t="shared" si="5"/>
        <v/>
      </c>
      <c r="L48" s="15" t="str">
        <f t="shared" si="7"/>
        <v/>
      </c>
      <c r="M48" s="13"/>
      <c r="N48" s="13"/>
      <c r="O48" s="13"/>
      <c r="P48" s="13" t="str">
        <f t="shared" si="6"/>
        <v/>
      </c>
    </row>
    <row r="49" spans="1:16" x14ac:dyDescent="0.25">
      <c r="A49" s="12"/>
      <c r="B49" s="13"/>
      <c r="C49" s="13"/>
      <c r="D49" s="13"/>
      <c r="E49" s="13"/>
      <c r="F49" s="13"/>
      <c r="G49" s="14"/>
      <c r="H49" s="15"/>
      <c r="I49" s="15"/>
      <c r="J49" s="15" t="str">
        <f t="shared" si="4"/>
        <v/>
      </c>
      <c r="K49" s="15" t="str">
        <f t="shared" si="5"/>
        <v/>
      </c>
      <c r="L49" s="15" t="str">
        <f t="shared" si="7"/>
        <v/>
      </c>
      <c r="M49" s="13"/>
      <c r="N49" s="13"/>
      <c r="O49" s="13"/>
      <c r="P49" s="13" t="str">
        <f t="shared" si="6"/>
        <v/>
      </c>
    </row>
    <row r="50" spans="1:16" x14ac:dyDescent="0.25">
      <c r="A50" s="12"/>
      <c r="B50" s="13"/>
      <c r="C50" s="13"/>
      <c r="D50" s="13"/>
      <c r="E50" s="13"/>
      <c r="F50" s="13"/>
      <c r="G50" s="14"/>
      <c r="H50" s="15"/>
      <c r="I50" s="15"/>
      <c r="J50" s="15" t="str">
        <f t="shared" si="4"/>
        <v/>
      </c>
      <c r="K50" s="15" t="str">
        <f t="shared" si="5"/>
        <v/>
      </c>
      <c r="L50" s="15" t="str">
        <f t="shared" si="7"/>
        <v/>
      </c>
      <c r="M50" s="13"/>
      <c r="N50" s="13"/>
      <c r="O50" s="13"/>
      <c r="P50" s="13" t="str">
        <f t="shared" si="6"/>
        <v/>
      </c>
    </row>
    <row r="51" spans="1:16" x14ac:dyDescent="0.25">
      <c r="A51" s="12"/>
      <c r="B51" s="13"/>
      <c r="C51" s="13"/>
      <c r="D51" s="13"/>
      <c r="E51" s="13"/>
      <c r="F51" s="13"/>
      <c r="G51" s="14"/>
      <c r="H51" s="15"/>
      <c r="I51" s="15"/>
      <c r="J51" s="15" t="str">
        <f t="shared" si="4"/>
        <v/>
      </c>
      <c r="K51" s="15" t="str">
        <f t="shared" si="5"/>
        <v/>
      </c>
      <c r="L51" s="15" t="str">
        <f t="shared" si="7"/>
        <v/>
      </c>
      <c r="M51" s="13"/>
      <c r="N51" s="13"/>
      <c r="O51" s="13"/>
      <c r="P51" s="13" t="str">
        <f t="shared" si="6"/>
        <v/>
      </c>
    </row>
    <row r="52" spans="1:16" x14ac:dyDescent="0.25">
      <c r="A52" s="12"/>
      <c r="B52" s="13"/>
      <c r="C52" s="13"/>
      <c r="D52" s="13"/>
      <c r="E52" s="13"/>
      <c r="F52" s="13"/>
      <c r="G52" s="14"/>
      <c r="H52" s="15"/>
      <c r="I52" s="15"/>
      <c r="J52" s="15" t="str">
        <f t="shared" si="4"/>
        <v/>
      </c>
      <c r="K52" s="15" t="str">
        <f t="shared" si="5"/>
        <v/>
      </c>
      <c r="L52" s="15" t="str">
        <f t="shared" si="7"/>
        <v/>
      </c>
      <c r="M52" s="13"/>
      <c r="N52" s="13"/>
      <c r="O52" s="13"/>
      <c r="P52" s="13" t="str">
        <f t="shared" si="6"/>
        <v/>
      </c>
    </row>
    <row r="53" spans="1:16" x14ac:dyDescent="0.25">
      <c r="A53" s="12"/>
      <c r="B53" s="13"/>
      <c r="C53" s="13"/>
      <c r="D53" s="13"/>
      <c r="E53" s="13"/>
      <c r="F53" s="13"/>
      <c r="G53" s="14"/>
      <c r="H53" s="15"/>
      <c r="I53" s="15"/>
      <c r="J53" s="15" t="str">
        <f t="shared" si="4"/>
        <v/>
      </c>
      <c r="K53" s="15" t="str">
        <f t="shared" si="5"/>
        <v/>
      </c>
      <c r="L53" s="15" t="str">
        <f t="shared" si="7"/>
        <v/>
      </c>
      <c r="M53" s="13"/>
      <c r="N53" s="13"/>
      <c r="O53" s="13"/>
      <c r="P53" s="13" t="str">
        <f t="shared" si="6"/>
        <v/>
      </c>
    </row>
    <row r="54" spans="1:16" x14ac:dyDescent="0.25">
      <c r="A54" s="12"/>
      <c r="B54" s="13"/>
      <c r="C54" s="13"/>
      <c r="D54" s="13"/>
      <c r="E54" s="13"/>
      <c r="F54" s="13"/>
      <c r="G54" s="14"/>
      <c r="H54" s="15"/>
      <c r="I54" s="15"/>
      <c r="J54" s="15" t="str">
        <f t="shared" si="4"/>
        <v/>
      </c>
      <c r="K54" s="15" t="str">
        <f t="shared" si="5"/>
        <v/>
      </c>
      <c r="L54" s="15" t="str">
        <f t="shared" si="7"/>
        <v/>
      </c>
      <c r="M54" s="13"/>
      <c r="N54" s="13"/>
      <c r="O54" s="13"/>
      <c r="P54" s="13" t="str">
        <f t="shared" si="6"/>
        <v/>
      </c>
    </row>
    <row r="55" spans="1:16" x14ac:dyDescent="0.25">
      <c r="A55" s="12"/>
      <c r="B55" s="13"/>
      <c r="C55" s="13"/>
      <c r="D55" s="13"/>
      <c r="E55" s="13"/>
      <c r="F55" s="13"/>
      <c r="G55" s="14"/>
      <c r="H55" s="15"/>
      <c r="I55" s="15"/>
      <c r="J55" s="15" t="str">
        <f t="shared" si="4"/>
        <v/>
      </c>
      <c r="K55" s="15" t="str">
        <f t="shared" si="5"/>
        <v/>
      </c>
      <c r="L55" s="15" t="str">
        <f t="shared" si="7"/>
        <v/>
      </c>
      <c r="M55" s="13"/>
      <c r="N55" s="13"/>
      <c r="O55" s="13"/>
      <c r="P55" s="13" t="str">
        <f t="shared" si="6"/>
        <v/>
      </c>
    </row>
    <row r="56" spans="1:16" x14ac:dyDescent="0.25">
      <c r="A56" s="12"/>
      <c r="B56" s="13"/>
      <c r="C56" s="13"/>
      <c r="D56" s="13"/>
      <c r="E56" s="13"/>
      <c r="F56" s="13"/>
      <c r="G56" s="14"/>
      <c r="H56" s="15"/>
      <c r="I56" s="15"/>
      <c r="J56" s="15" t="str">
        <f t="shared" si="4"/>
        <v/>
      </c>
      <c r="K56" s="15" t="str">
        <f t="shared" si="5"/>
        <v/>
      </c>
      <c r="L56" s="15" t="str">
        <f t="shared" si="7"/>
        <v/>
      </c>
      <c r="M56" s="13"/>
      <c r="N56" s="13"/>
      <c r="O56" s="13"/>
      <c r="P56" s="13" t="str">
        <f t="shared" si="6"/>
        <v/>
      </c>
    </row>
    <row r="57" spans="1:16" x14ac:dyDescent="0.25">
      <c r="A57" s="12"/>
      <c r="B57" s="13"/>
      <c r="C57" s="13"/>
      <c r="D57" s="13"/>
      <c r="E57" s="13"/>
      <c r="F57" s="13"/>
      <c r="G57" s="14"/>
      <c r="H57" s="15"/>
      <c r="I57" s="15"/>
      <c r="J57" s="15" t="str">
        <f t="shared" si="4"/>
        <v/>
      </c>
      <c r="K57" s="15" t="str">
        <f t="shared" si="5"/>
        <v/>
      </c>
      <c r="L57" s="15" t="str">
        <f t="shared" si="7"/>
        <v/>
      </c>
      <c r="M57" s="13"/>
      <c r="N57" s="13"/>
      <c r="O57" s="13"/>
      <c r="P57" s="13" t="str">
        <f t="shared" si="6"/>
        <v/>
      </c>
    </row>
    <row r="58" spans="1:16" x14ac:dyDescent="0.25">
      <c r="A58" s="12"/>
      <c r="B58" s="13"/>
      <c r="C58" s="13"/>
      <c r="D58" s="13"/>
      <c r="E58" s="13"/>
      <c r="F58" s="13"/>
      <c r="G58" s="14"/>
      <c r="H58" s="15"/>
      <c r="I58" s="15"/>
      <c r="J58" s="15" t="str">
        <f t="shared" si="4"/>
        <v/>
      </c>
      <c r="K58" s="15" t="str">
        <f t="shared" si="5"/>
        <v/>
      </c>
      <c r="L58" s="15" t="str">
        <f t="shared" si="7"/>
        <v/>
      </c>
      <c r="M58" s="13"/>
      <c r="N58" s="13"/>
      <c r="O58" s="13"/>
      <c r="P58" s="13" t="str">
        <f t="shared" si="6"/>
        <v/>
      </c>
    </row>
    <row r="59" spans="1:16" x14ac:dyDescent="0.25">
      <c r="A59" s="12"/>
      <c r="B59" s="13"/>
      <c r="C59" s="13"/>
      <c r="D59" s="13"/>
      <c r="E59" s="13"/>
      <c r="F59" s="13"/>
      <c r="G59" s="14"/>
      <c r="H59" s="15"/>
      <c r="I59" s="15"/>
      <c r="J59" s="15" t="str">
        <f t="shared" si="4"/>
        <v/>
      </c>
      <c r="K59" s="15" t="str">
        <f t="shared" si="5"/>
        <v/>
      </c>
      <c r="L59" s="15" t="str">
        <f t="shared" si="7"/>
        <v/>
      </c>
      <c r="M59" s="13"/>
      <c r="N59" s="13"/>
      <c r="O59" s="13"/>
      <c r="P59" s="13" t="str">
        <f t="shared" si="6"/>
        <v/>
      </c>
    </row>
    <row r="60" spans="1:16" x14ac:dyDescent="0.25">
      <c r="A60" s="12"/>
      <c r="B60" s="13"/>
      <c r="C60" s="13"/>
      <c r="D60" s="13"/>
      <c r="E60" s="13"/>
      <c r="F60" s="13"/>
      <c r="G60" s="14"/>
      <c r="H60" s="15"/>
      <c r="I60" s="15"/>
      <c r="J60" s="15" t="str">
        <f t="shared" si="4"/>
        <v/>
      </c>
      <c r="K60" s="15" t="str">
        <f t="shared" si="5"/>
        <v/>
      </c>
      <c r="L60" s="15" t="str">
        <f t="shared" si="7"/>
        <v/>
      </c>
      <c r="M60" s="13"/>
      <c r="N60" s="13"/>
      <c r="O60" s="13"/>
      <c r="P60" s="13" t="str">
        <f t="shared" si="6"/>
        <v/>
      </c>
    </row>
    <row r="61" spans="1:16" x14ac:dyDescent="0.25">
      <c r="A61" s="12"/>
      <c r="B61" s="13"/>
      <c r="C61" s="13"/>
      <c r="D61" s="13"/>
      <c r="E61" s="13"/>
      <c r="F61" s="13"/>
      <c r="G61" s="14"/>
      <c r="H61" s="15"/>
      <c r="I61" s="15"/>
      <c r="J61" s="15" t="str">
        <f t="shared" si="4"/>
        <v/>
      </c>
      <c r="K61" s="15" t="str">
        <f t="shared" si="5"/>
        <v/>
      </c>
      <c r="L61" s="15" t="str">
        <f t="shared" si="7"/>
        <v/>
      </c>
      <c r="M61" s="13"/>
      <c r="N61" s="13"/>
      <c r="O61" s="13"/>
      <c r="P61" s="13" t="str">
        <f t="shared" si="6"/>
        <v/>
      </c>
    </row>
    <row r="62" spans="1:16" x14ac:dyDescent="0.25">
      <c r="A62" s="12"/>
      <c r="B62" s="13"/>
      <c r="C62" s="13"/>
      <c r="D62" s="13"/>
      <c r="E62" s="13"/>
      <c r="F62" s="13"/>
      <c r="G62" s="14"/>
      <c r="H62" s="15"/>
      <c r="I62" s="15"/>
      <c r="J62" s="15" t="str">
        <f t="shared" si="4"/>
        <v/>
      </c>
      <c r="K62" s="15" t="str">
        <f t="shared" si="5"/>
        <v/>
      </c>
      <c r="L62" s="15" t="str">
        <f t="shared" si="7"/>
        <v/>
      </c>
      <c r="M62" s="13"/>
      <c r="N62" s="13"/>
      <c r="O62" s="13"/>
      <c r="P62" s="13" t="str">
        <f t="shared" si="6"/>
        <v/>
      </c>
    </row>
    <row r="63" spans="1:16" x14ac:dyDescent="0.25">
      <c r="A63" s="12"/>
      <c r="B63" s="13"/>
      <c r="C63" s="13"/>
      <c r="D63" s="13"/>
      <c r="E63" s="13"/>
      <c r="F63" s="13"/>
      <c r="G63" s="14"/>
      <c r="H63" s="15"/>
      <c r="I63" s="15"/>
      <c r="J63" s="15" t="str">
        <f t="shared" si="4"/>
        <v/>
      </c>
      <c r="K63" s="15" t="str">
        <f t="shared" si="5"/>
        <v/>
      </c>
      <c r="L63" s="15" t="str">
        <f t="shared" si="7"/>
        <v/>
      </c>
      <c r="M63" s="13"/>
      <c r="N63" s="13"/>
      <c r="O63" s="13"/>
      <c r="P63" s="13" t="str">
        <f t="shared" si="6"/>
        <v/>
      </c>
    </row>
    <row r="64" spans="1:16" x14ac:dyDescent="0.25">
      <c r="A64" s="12"/>
      <c r="B64" s="13"/>
      <c r="C64" s="13"/>
      <c r="D64" s="13"/>
      <c r="E64" s="13"/>
      <c r="F64" s="13"/>
      <c r="G64" s="14"/>
      <c r="H64" s="15"/>
      <c r="I64" s="15"/>
      <c r="J64" s="15" t="str">
        <f t="shared" si="4"/>
        <v/>
      </c>
      <c r="K64" s="15" t="str">
        <f t="shared" si="5"/>
        <v/>
      </c>
      <c r="L64" s="15" t="str">
        <f t="shared" si="7"/>
        <v/>
      </c>
      <c r="M64" s="13"/>
      <c r="N64" s="13"/>
      <c r="O64" s="13"/>
      <c r="P64" s="13" t="str">
        <f t="shared" si="6"/>
        <v/>
      </c>
    </row>
    <row r="65" spans="1:16" x14ac:dyDescent="0.25">
      <c r="A65" s="12"/>
      <c r="B65" s="13"/>
      <c r="C65" s="13"/>
      <c r="D65" s="13"/>
      <c r="E65" s="13"/>
      <c r="F65" s="13"/>
      <c r="G65" s="14"/>
      <c r="H65" s="15"/>
      <c r="I65" s="15"/>
      <c r="J65" s="15" t="str">
        <f t="shared" si="4"/>
        <v/>
      </c>
      <c r="K65" s="15" t="str">
        <f t="shared" si="5"/>
        <v/>
      </c>
      <c r="L65" s="15" t="str">
        <f t="shared" si="7"/>
        <v/>
      </c>
      <c r="M65" s="13"/>
      <c r="N65" s="13"/>
      <c r="O65" s="13"/>
      <c r="P65" s="13" t="str">
        <f t="shared" si="6"/>
        <v/>
      </c>
    </row>
    <row r="66" spans="1:16" x14ac:dyDescent="0.25">
      <c r="A66" s="12"/>
      <c r="B66" s="13"/>
      <c r="C66" s="13"/>
      <c r="D66" s="13"/>
      <c r="E66" s="13"/>
      <c r="F66" s="13"/>
      <c r="G66" s="14"/>
      <c r="H66" s="15"/>
      <c r="I66" s="15"/>
      <c r="J66" s="15" t="str">
        <f t="shared" si="4"/>
        <v/>
      </c>
      <c r="K66" s="15" t="str">
        <f t="shared" si="5"/>
        <v/>
      </c>
      <c r="L66" s="15" t="str">
        <f t="shared" si="7"/>
        <v/>
      </c>
      <c r="M66" s="13"/>
      <c r="N66" s="13"/>
      <c r="O66" s="13"/>
      <c r="P66" s="13" t="str">
        <f t="shared" si="6"/>
        <v/>
      </c>
    </row>
    <row r="67" spans="1:16" x14ac:dyDescent="0.25">
      <c r="A67" s="12"/>
      <c r="B67" s="13"/>
      <c r="C67" s="13"/>
      <c r="D67" s="13"/>
      <c r="E67" s="13"/>
      <c r="F67" s="13"/>
      <c r="G67" s="14"/>
      <c r="H67" s="15"/>
      <c r="I67" s="15"/>
      <c r="J67" s="15" t="str">
        <f t="shared" si="4"/>
        <v/>
      </c>
      <c r="K67" s="15" t="str">
        <f t="shared" si="5"/>
        <v/>
      </c>
      <c r="L67" s="15" t="str">
        <f t="shared" si="7"/>
        <v/>
      </c>
      <c r="M67" s="13"/>
      <c r="N67" s="13"/>
      <c r="O67" s="13"/>
      <c r="P67" s="13" t="str">
        <f t="shared" si="6"/>
        <v/>
      </c>
    </row>
    <row r="68" spans="1:16" x14ac:dyDescent="0.25">
      <c r="A68" s="12"/>
      <c r="B68" s="13"/>
      <c r="C68" s="13"/>
      <c r="D68" s="13"/>
      <c r="E68" s="13"/>
      <c r="F68" s="13"/>
      <c r="G68" s="14"/>
      <c r="H68" s="15"/>
      <c r="I68" s="15"/>
      <c r="J68" s="15" t="str">
        <f t="shared" si="4"/>
        <v/>
      </c>
      <c r="K68" s="15" t="str">
        <f t="shared" si="5"/>
        <v/>
      </c>
      <c r="L68" s="15" t="str">
        <f t="shared" si="7"/>
        <v/>
      </c>
      <c r="M68" s="13"/>
      <c r="N68" s="13"/>
      <c r="O68" s="13"/>
      <c r="P68" s="13" t="str">
        <f t="shared" si="6"/>
        <v/>
      </c>
    </row>
    <row r="69" spans="1:16" x14ac:dyDescent="0.25">
      <c r="A69" s="12"/>
      <c r="B69" s="13"/>
      <c r="C69" s="13"/>
      <c r="D69" s="13"/>
      <c r="E69" s="13"/>
      <c r="F69" s="13"/>
      <c r="G69" s="14"/>
      <c r="H69" s="15"/>
      <c r="I69" s="15"/>
      <c r="J69" s="15" t="str">
        <f t="shared" si="4"/>
        <v/>
      </c>
      <c r="K69" s="15" t="str">
        <f t="shared" si="5"/>
        <v/>
      </c>
      <c r="L69" s="15" t="str">
        <f t="shared" si="7"/>
        <v/>
      </c>
      <c r="M69" s="13"/>
      <c r="N69" s="13"/>
      <c r="O69" s="13"/>
      <c r="P69" s="13" t="str">
        <f t="shared" si="6"/>
        <v/>
      </c>
    </row>
    <row r="70" spans="1:16" x14ac:dyDescent="0.25">
      <c r="A70" s="12"/>
      <c r="B70" s="13"/>
      <c r="C70" s="13"/>
      <c r="D70" s="13"/>
      <c r="E70" s="13"/>
      <c r="F70" s="13"/>
      <c r="G70" s="14"/>
      <c r="H70" s="15"/>
      <c r="I70" s="15"/>
      <c r="J70" s="15" t="str">
        <f t="shared" si="4"/>
        <v/>
      </c>
      <c r="K70" s="15" t="str">
        <f t="shared" si="5"/>
        <v/>
      </c>
      <c r="L70" s="15" t="str">
        <f t="shared" si="7"/>
        <v/>
      </c>
      <c r="M70" s="13"/>
      <c r="N70" s="13"/>
      <c r="O70" s="13"/>
      <c r="P70" s="13" t="str">
        <f t="shared" si="6"/>
        <v/>
      </c>
    </row>
    <row r="71" spans="1:16" x14ac:dyDescent="0.25">
      <c r="A71" s="12"/>
      <c r="B71" s="13"/>
      <c r="C71" s="13"/>
      <c r="D71" s="13"/>
      <c r="E71" s="13"/>
      <c r="F71" s="13"/>
      <c r="G71" s="14"/>
      <c r="H71" s="15"/>
      <c r="I71" s="15"/>
      <c r="J71" s="15" t="str">
        <f t="shared" si="4"/>
        <v/>
      </c>
      <c r="K71" s="15" t="str">
        <f t="shared" si="5"/>
        <v/>
      </c>
      <c r="L71" s="15" t="str">
        <f t="shared" si="7"/>
        <v/>
      </c>
      <c r="M71" s="13"/>
      <c r="N71" s="13"/>
      <c r="O71" s="13"/>
      <c r="P71" s="13" t="str">
        <f t="shared" si="6"/>
        <v/>
      </c>
    </row>
    <row r="72" spans="1:16" x14ac:dyDescent="0.25">
      <c r="A72" s="12"/>
      <c r="B72" s="13"/>
      <c r="C72" s="13"/>
      <c r="D72" s="13"/>
      <c r="E72" s="13"/>
      <c r="F72" s="13"/>
      <c r="G72" s="14"/>
      <c r="H72" s="15"/>
      <c r="I72" s="15"/>
      <c r="J72" s="15" t="str">
        <f t="shared" si="4"/>
        <v/>
      </c>
      <c r="K72" s="15" t="str">
        <f t="shared" si="5"/>
        <v/>
      </c>
      <c r="L72" s="15" t="str">
        <f t="shared" si="7"/>
        <v/>
      </c>
      <c r="M72" s="13"/>
      <c r="N72" s="13"/>
      <c r="O72" s="13"/>
      <c r="P72" s="13" t="str">
        <f t="shared" si="6"/>
        <v/>
      </c>
    </row>
    <row r="73" spans="1:16" x14ac:dyDescent="0.25">
      <c r="A73" s="12"/>
      <c r="B73" s="13"/>
      <c r="C73" s="13"/>
      <c r="D73" s="13"/>
      <c r="E73" s="13"/>
      <c r="F73" s="13"/>
      <c r="G73" s="14"/>
      <c r="H73" s="15"/>
      <c r="I73" s="15"/>
      <c r="J73" s="15" t="str">
        <f t="shared" ref="J73:J104" si="8">IF(AND(H73="",I73=""),"",ROUND((N(H73)+N(I73))/(1+N(G73)),2))</f>
        <v/>
      </c>
      <c r="K73" s="15" t="str">
        <f t="shared" ref="K73:K104" si="9">IF(AND(H73="",I73=""),"",ROUND((N(H73)+N(I73))-J73,2))</f>
        <v/>
      </c>
      <c r="L73" s="15" t="str">
        <f t="shared" si="7"/>
        <v/>
      </c>
      <c r="M73" s="13"/>
      <c r="N73" s="13"/>
      <c r="O73" s="13"/>
      <c r="P73" s="13" t="str">
        <f t="shared" ref="P73:P104" si="10">IF(A73="","",IF(L73&lt;0,"Warnung: negativer Bestand",IF(OR(C73="",D73="",E73="",NOT(ISNUMBER(G73))),"Prüfen: Pflichtfeld fehlt","OK")))</f>
        <v/>
      </c>
    </row>
    <row r="74" spans="1:16" x14ac:dyDescent="0.25">
      <c r="A74" s="12"/>
      <c r="B74" s="13"/>
      <c r="C74" s="13"/>
      <c r="D74" s="13"/>
      <c r="E74" s="13"/>
      <c r="F74" s="13"/>
      <c r="G74" s="14"/>
      <c r="H74" s="15"/>
      <c r="I74" s="15"/>
      <c r="J74" s="15" t="str">
        <f t="shared" si="8"/>
        <v/>
      </c>
      <c r="K74" s="15" t="str">
        <f t="shared" si="9"/>
        <v/>
      </c>
      <c r="L74" s="15" t="str">
        <f t="shared" ref="L74:L105" si="11">IF(A74="","",L73+N(H74)-N(I74))</f>
        <v/>
      </c>
      <c r="M74" s="13"/>
      <c r="N74" s="13"/>
      <c r="O74" s="13"/>
      <c r="P74" s="13" t="str">
        <f t="shared" si="10"/>
        <v/>
      </c>
    </row>
    <row r="75" spans="1:16" x14ac:dyDescent="0.25">
      <c r="A75" s="12"/>
      <c r="B75" s="13"/>
      <c r="C75" s="13"/>
      <c r="D75" s="13"/>
      <c r="E75" s="13"/>
      <c r="F75" s="13"/>
      <c r="G75" s="14"/>
      <c r="H75" s="15"/>
      <c r="I75" s="15"/>
      <c r="J75" s="15" t="str">
        <f t="shared" si="8"/>
        <v/>
      </c>
      <c r="K75" s="15" t="str">
        <f t="shared" si="9"/>
        <v/>
      </c>
      <c r="L75" s="15" t="str">
        <f t="shared" si="11"/>
        <v/>
      </c>
      <c r="M75" s="13"/>
      <c r="N75" s="13"/>
      <c r="O75" s="13"/>
      <c r="P75" s="13" t="str">
        <f t="shared" si="10"/>
        <v/>
      </c>
    </row>
    <row r="76" spans="1:16" x14ac:dyDescent="0.25">
      <c r="A76" s="12"/>
      <c r="B76" s="13"/>
      <c r="C76" s="13"/>
      <c r="D76" s="13"/>
      <c r="E76" s="13"/>
      <c r="F76" s="13"/>
      <c r="G76" s="14"/>
      <c r="H76" s="15"/>
      <c r="I76" s="15"/>
      <c r="J76" s="15" t="str">
        <f t="shared" si="8"/>
        <v/>
      </c>
      <c r="K76" s="15" t="str">
        <f t="shared" si="9"/>
        <v/>
      </c>
      <c r="L76" s="15" t="str">
        <f t="shared" si="11"/>
        <v/>
      </c>
      <c r="M76" s="13"/>
      <c r="N76" s="13"/>
      <c r="O76" s="13"/>
      <c r="P76" s="13" t="str">
        <f t="shared" si="10"/>
        <v/>
      </c>
    </row>
    <row r="77" spans="1:16" x14ac:dyDescent="0.25">
      <c r="A77" s="12"/>
      <c r="B77" s="13"/>
      <c r="C77" s="13"/>
      <c r="D77" s="13"/>
      <c r="E77" s="13"/>
      <c r="F77" s="13"/>
      <c r="G77" s="14"/>
      <c r="H77" s="15"/>
      <c r="I77" s="15"/>
      <c r="J77" s="15" t="str">
        <f t="shared" si="8"/>
        <v/>
      </c>
      <c r="K77" s="15" t="str">
        <f t="shared" si="9"/>
        <v/>
      </c>
      <c r="L77" s="15" t="str">
        <f t="shared" si="11"/>
        <v/>
      </c>
      <c r="M77" s="13"/>
      <c r="N77" s="13"/>
      <c r="O77" s="13"/>
      <c r="P77" s="13" t="str">
        <f t="shared" si="10"/>
        <v/>
      </c>
    </row>
    <row r="78" spans="1:16" x14ac:dyDescent="0.25">
      <c r="A78" s="12"/>
      <c r="B78" s="13"/>
      <c r="C78" s="13"/>
      <c r="D78" s="13"/>
      <c r="E78" s="13"/>
      <c r="F78" s="13"/>
      <c r="G78" s="14"/>
      <c r="H78" s="15"/>
      <c r="I78" s="15"/>
      <c r="J78" s="15" t="str">
        <f t="shared" si="8"/>
        <v/>
      </c>
      <c r="K78" s="15" t="str">
        <f t="shared" si="9"/>
        <v/>
      </c>
      <c r="L78" s="15" t="str">
        <f t="shared" si="11"/>
        <v/>
      </c>
      <c r="M78" s="13"/>
      <c r="N78" s="13"/>
      <c r="O78" s="13"/>
      <c r="P78" s="13" t="str">
        <f t="shared" si="10"/>
        <v/>
      </c>
    </row>
    <row r="79" spans="1:16" x14ac:dyDescent="0.25">
      <c r="A79" s="12"/>
      <c r="B79" s="13"/>
      <c r="C79" s="13"/>
      <c r="D79" s="13"/>
      <c r="E79" s="13"/>
      <c r="F79" s="13"/>
      <c r="G79" s="14"/>
      <c r="H79" s="15"/>
      <c r="I79" s="15"/>
      <c r="J79" s="15" t="str">
        <f t="shared" si="8"/>
        <v/>
      </c>
      <c r="K79" s="15" t="str">
        <f t="shared" si="9"/>
        <v/>
      </c>
      <c r="L79" s="15" t="str">
        <f t="shared" si="11"/>
        <v/>
      </c>
      <c r="M79" s="13"/>
      <c r="N79" s="13"/>
      <c r="O79" s="13"/>
      <c r="P79" s="13" t="str">
        <f t="shared" si="10"/>
        <v/>
      </c>
    </row>
    <row r="80" spans="1:16" x14ac:dyDescent="0.25">
      <c r="A80" s="12"/>
      <c r="B80" s="13"/>
      <c r="C80" s="13"/>
      <c r="D80" s="13"/>
      <c r="E80" s="13"/>
      <c r="F80" s="13"/>
      <c r="G80" s="14"/>
      <c r="H80" s="15"/>
      <c r="I80" s="15"/>
      <c r="J80" s="15" t="str">
        <f t="shared" si="8"/>
        <v/>
      </c>
      <c r="K80" s="15" t="str">
        <f t="shared" si="9"/>
        <v/>
      </c>
      <c r="L80" s="15" t="str">
        <f t="shared" si="11"/>
        <v/>
      </c>
      <c r="M80" s="13"/>
      <c r="N80" s="13"/>
      <c r="O80" s="13"/>
      <c r="P80" s="13" t="str">
        <f t="shared" si="10"/>
        <v/>
      </c>
    </row>
    <row r="81" spans="1:16" x14ac:dyDescent="0.25">
      <c r="A81" s="12"/>
      <c r="B81" s="13"/>
      <c r="C81" s="13"/>
      <c r="D81" s="13"/>
      <c r="E81" s="13"/>
      <c r="F81" s="13"/>
      <c r="G81" s="14"/>
      <c r="H81" s="15"/>
      <c r="I81" s="15"/>
      <c r="J81" s="15" t="str">
        <f t="shared" si="8"/>
        <v/>
      </c>
      <c r="K81" s="15" t="str">
        <f t="shared" si="9"/>
        <v/>
      </c>
      <c r="L81" s="15" t="str">
        <f t="shared" si="11"/>
        <v/>
      </c>
      <c r="M81" s="13"/>
      <c r="N81" s="13"/>
      <c r="O81" s="13"/>
      <c r="P81" s="13" t="str">
        <f t="shared" si="10"/>
        <v/>
      </c>
    </row>
    <row r="82" spans="1:16" x14ac:dyDescent="0.25">
      <c r="A82" s="12"/>
      <c r="B82" s="13"/>
      <c r="C82" s="13"/>
      <c r="D82" s="13"/>
      <c r="E82" s="13"/>
      <c r="F82" s="13"/>
      <c r="G82" s="14"/>
      <c r="H82" s="15"/>
      <c r="I82" s="15"/>
      <c r="J82" s="15" t="str">
        <f t="shared" si="8"/>
        <v/>
      </c>
      <c r="K82" s="15" t="str">
        <f t="shared" si="9"/>
        <v/>
      </c>
      <c r="L82" s="15" t="str">
        <f t="shared" si="11"/>
        <v/>
      </c>
      <c r="M82" s="13"/>
      <c r="N82" s="13"/>
      <c r="O82" s="13"/>
      <c r="P82" s="13" t="str">
        <f t="shared" si="10"/>
        <v/>
      </c>
    </row>
    <row r="83" spans="1:16" x14ac:dyDescent="0.25">
      <c r="A83" s="12"/>
      <c r="B83" s="13"/>
      <c r="C83" s="13"/>
      <c r="D83" s="13"/>
      <c r="E83" s="13"/>
      <c r="F83" s="13"/>
      <c r="G83" s="14"/>
      <c r="H83" s="15"/>
      <c r="I83" s="15"/>
      <c r="J83" s="15" t="str">
        <f t="shared" si="8"/>
        <v/>
      </c>
      <c r="K83" s="15" t="str">
        <f t="shared" si="9"/>
        <v/>
      </c>
      <c r="L83" s="15" t="str">
        <f t="shared" si="11"/>
        <v/>
      </c>
      <c r="M83" s="13"/>
      <c r="N83" s="13"/>
      <c r="O83" s="13"/>
      <c r="P83" s="13" t="str">
        <f t="shared" si="10"/>
        <v/>
      </c>
    </row>
    <row r="84" spans="1:16" x14ac:dyDescent="0.25">
      <c r="A84" s="12"/>
      <c r="B84" s="13"/>
      <c r="C84" s="13"/>
      <c r="D84" s="13"/>
      <c r="E84" s="13"/>
      <c r="F84" s="13"/>
      <c r="G84" s="14"/>
      <c r="H84" s="15"/>
      <c r="I84" s="15"/>
      <c r="J84" s="15" t="str">
        <f t="shared" si="8"/>
        <v/>
      </c>
      <c r="K84" s="15" t="str">
        <f t="shared" si="9"/>
        <v/>
      </c>
      <c r="L84" s="15" t="str">
        <f t="shared" si="11"/>
        <v/>
      </c>
      <c r="M84" s="13"/>
      <c r="N84" s="13"/>
      <c r="O84" s="13"/>
      <c r="P84" s="13" t="str">
        <f t="shared" si="10"/>
        <v/>
      </c>
    </row>
    <row r="85" spans="1:16" x14ac:dyDescent="0.25">
      <c r="A85" s="12"/>
      <c r="B85" s="13"/>
      <c r="C85" s="13"/>
      <c r="D85" s="13"/>
      <c r="E85" s="13"/>
      <c r="F85" s="13"/>
      <c r="G85" s="14"/>
      <c r="H85" s="15"/>
      <c r="I85" s="15"/>
      <c r="J85" s="15" t="str">
        <f t="shared" si="8"/>
        <v/>
      </c>
      <c r="K85" s="15" t="str">
        <f t="shared" si="9"/>
        <v/>
      </c>
      <c r="L85" s="15" t="str">
        <f t="shared" si="11"/>
        <v/>
      </c>
      <c r="M85" s="13"/>
      <c r="N85" s="13"/>
      <c r="O85" s="13"/>
      <c r="P85" s="13" t="str">
        <f t="shared" si="10"/>
        <v/>
      </c>
    </row>
    <row r="86" spans="1:16" x14ac:dyDescent="0.25">
      <c r="A86" s="12"/>
      <c r="B86" s="13"/>
      <c r="C86" s="13"/>
      <c r="D86" s="13"/>
      <c r="E86" s="13"/>
      <c r="F86" s="13"/>
      <c r="G86" s="14"/>
      <c r="H86" s="15"/>
      <c r="I86" s="15"/>
      <c r="J86" s="15" t="str">
        <f t="shared" si="8"/>
        <v/>
      </c>
      <c r="K86" s="15" t="str">
        <f t="shared" si="9"/>
        <v/>
      </c>
      <c r="L86" s="15" t="str">
        <f t="shared" si="11"/>
        <v/>
      </c>
      <c r="M86" s="13"/>
      <c r="N86" s="13"/>
      <c r="O86" s="13"/>
      <c r="P86" s="13" t="str">
        <f t="shared" si="10"/>
        <v/>
      </c>
    </row>
    <row r="87" spans="1:16" x14ac:dyDescent="0.25">
      <c r="A87" s="12"/>
      <c r="B87" s="13"/>
      <c r="C87" s="13"/>
      <c r="D87" s="13"/>
      <c r="E87" s="13"/>
      <c r="F87" s="13"/>
      <c r="G87" s="14"/>
      <c r="H87" s="15"/>
      <c r="I87" s="15"/>
      <c r="J87" s="15" t="str">
        <f t="shared" si="8"/>
        <v/>
      </c>
      <c r="K87" s="15" t="str">
        <f t="shared" si="9"/>
        <v/>
      </c>
      <c r="L87" s="15" t="str">
        <f t="shared" si="11"/>
        <v/>
      </c>
      <c r="M87" s="13"/>
      <c r="N87" s="13"/>
      <c r="O87" s="13"/>
      <c r="P87" s="13" t="str">
        <f t="shared" si="10"/>
        <v/>
      </c>
    </row>
    <row r="88" spans="1:16" x14ac:dyDescent="0.25">
      <c r="A88" s="12"/>
      <c r="B88" s="13"/>
      <c r="C88" s="13"/>
      <c r="D88" s="13"/>
      <c r="E88" s="13"/>
      <c r="F88" s="13"/>
      <c r="G88" s="14"/>
      <c r="H88" s="15"/>
      <c r="I88" s="15"/>
      <c r="J88" s="15" t="str">
        <f t="shared" si="8"/>
        <v/>
      </c>
      <c r="K88" s="15" t="str">
        <f t="shared" si="9"/>
        <v/>
      </c>
      <c r="L88" s="15" t="str">
        <f t="shared" si="11"/>
        <v/>
      </c>
      <c r="M88" s="13"/>
      <c r="N88" s="13"/>
      <c r="O88" s="13"/>
      <c r="P88" s="13" t="str">
        <f t="shared" si="10"/>
        <v/>
      </c>
    </row>
    <row r="89" spans="1:16" x14ac:dyDescent="0.25">
      <c r="A89" s="12"/>
      <c r="B89" s="13"/>
      <c r="C89" s="13"/>
      <c r="D89" s="13"/>
      <c r="E89" s="13"/>
      <c r="F89" s="13"/>
      <c r="G89" s="14"/>
      <c r="H89" s="15"/>
      <c r="I89" s="15"/>
      <c r="J89" s="15" t="str">
        <f t="shared" si="8"/>
        <v/>
      </c>
      <c r="K89" s="15" t="str">
        <f t="shared" si="9"/>
        <v/>
      </c>
      <c r="L89" s="15" t="str">
        <f t="shared" si="11"/>
        <v/>
      </c>
      <c r="M89" s="13"/>
      <c r="N89" s="13"/>
      <c r="O89" s="13"/>
      <c r="P89" s="13" t="str">
        <f t="shared" si="10"/>
        <v/>
      </c>
    </row>
    <row r="90" spans="1:16" x14ac:dyDescent="0.25">
      <c r="A90" s="12"/>
      <c r="B90" s="13"/>
      <c r="C90" s="13"/>
      <c r="D90" s="13"/>
      <c r="E90" s="13"/>
      <c r="F90" s="13"/>
      <c r="G90" s="14"/>
      <c r="H90" s="15"/>
      <c r="I90" s="15"/>
      <c r="J90" s="15" t="str">
        <f t="shared" si="8"/>
        <v/>
      </c>
      <c r="K90" s="15" t="str">
        <f t="shared" si="9"/>
        <v/>
      </c>
      <c r="L90" s="15" t="str">
        <f t="shared" si="11"/>
        <v/>
      </c>
      <c r="M90" s="13"/>
      <c r="N90" s="13"/>
      <c r="O90" s="13"/>
      <c r="P90" s="13" t="str">
        <f t="shared" si="10"/>
        <v/>
      </c>
    </row>
    <row r="91" spans="1:16" x14ac:dyDescent="0.25">
      <c r="A91" s="12"/>
      <c r="B91" s="13"/>
      <c r="C91" s="13"/>
      <c r="D91" s="13"/>
      <c r="E91" s="13"/>
      <c r="F91" s="13"/>
      <c r="G91" s="14"/>
      <c r="H91" s="15"/>
      <c r="I91" s="15"/>
      <c r="J91" s="15" t="str">
        <f t="shared" si="8"/>
        <v/>
      </c>
      <c r="K91" s="15" t="str">
        <f t="shared" si="9"/>
        <v/>
      </c>
      <c r="L91" s="15" t="str">
        <f t="shared" si="11"/>
        <v/>
      </c>
      <c r="M91" s="13"/>
      <c r="N91" s="13"/>
      <c r="O91" s="13"/>
      <c r="P91" s="13" t="str">
        <f t="shared" si="10"/>
        <v/>
      </c>
    </row>
    <row r="92" spans="1:16" x14ac:dyDescent="0.25">
      <c r="A92" s="12"/>
      <c r="B92" s="13"/>
      <c r="C92" s="13"/>
      <c r="D92" s="13"/>
      <c r="E92" s="13"/>
      <c r="F92" s="13"/>
      <c r="G92" s="14"/>
      <c r="H92" s="15"/>
      <c r="I92" s="15"/>
      <c r="J92" s="15" t="str">
        <f t="shared" si="8"/>
        <v/>
      </c>
      <c r="K92" s="15" t="str">
        <f t="shared" si="9"/>
        <v/>
      </c>
      <c r="L92" s="15" t="str">
        <f t="shared" si="11"/>
        <v/>
      </c>
      <c r="M92" s="13"/>
      <c r="N92" s="13"/>
      <c r="O92" s="13"/>
      <c r="P92" s="13" t="str">
        <f t="shared" si="10"/>
        <v/>
      </c>
    </row>
    <row r="93" spans="1:16" x14ac:dyDescent="0.25">
      <c r="A93" s="12"/>
      <c r="B93" s="13"/>
      <c r="C93" s="13"/>
      <c r="D93" s="13"/>
      <c r="E93" s="13"/>
      <c r="F93" s="13"/>
      <c r="G93" s="14"/>
      <c r="H93" s="15"/>
      <c r="I93" s="15"/>
      <c r="J93" s="15" t="str">
        <f t="shared" si="8"/>
        <v/>
      </c>
      <c r="K93" s="15" t="str">
        <f t="shared" si="9"/>
        <v/>
      </c>
      <c r="L93" s="15" t="str">
        <f t="shared" si="11"/>
        <v/>
      </c>
      <c r="M93" s="13"/>
      <c r="N93" s="13"/>
      <c r="O93" s="13"/>
      <c r="P93" s="13" t="str">
        <f t="shared" si="10"/>
        <v/>
      </c>
    </row>
    <row r="94" spans="1:16" x14ac:dyDescent="0.25">
      <c r="A94" s="12"/>
      <c r="B94" s="13"/>
      <c r="C94" s="13"/>
      <c r="D94" s="13"/>
      <c r="E94" s="13"/>
      <c r="F94" s="13"/>
      <c r="G94" s="14"/>
      <c r="H94" s="15"/>
      <c r="I94" s="15"/>
      <c r="J94" s="15" t="str">
        <f t="shared" si="8"/>
        <v/>
      </c>
      <c r="K94" s="15" t="str">
        <f t="shared" si="9"/>
        <v/>
      </c>
      <c r="L94" s="15" t="str">
        <f t="shared" si="11"/>
        <v/>
      </c>
      <c r="M94" s="13"/>
      <c r="N94" s="13"/>
      <c r="O94" s="13"/>
      <c r="P94" s="13" t="str">
        <f t="shared" si="10"/>
        <v/>
      </c>
    </row>
    <row r="95" spans="1:16" x14ac:dyDescent="0.25">
      <c r="A95" s="12"/>
      <c r="B95" s="13"/>
      <c r="C95" s="13"/>
      <c r="D95" s="13"/>
      <c r="E95" s="13"/>
      <c r="F95" s="13"/>
      <c r="G95" s="14"/>
      <c r="H95" s="15"/>
      <c r="I95" s="15"/>
      <c r="J95" s="15" t="str">
        <f t="shared" si="8"/>
        <v/>
      </c>
      <c r="K95" s="15" t="str">
        <f t="shared" si="9"/>
        <v/>
      </c>
      <c r="L95" s="15" t="str">
        <f t="shared" si="11"/>
        <v/>
      </c>
      <c r="M95" s="13"/>
      <c r="N95" s="13"/>
      <c r="O95" s="13"/>
      <c r="P95" s="13" t="str">
        <f t="shared" si="10"/>
        <v/>
      </c>
    </row>
    <row r="96" spans="1:16" x14ac:dyDescent="0.25">
      <c r="A96" s="12"/>
      <c r="B96" s="13"/>
      <c r="C96" s="13"/>
      <c r="D96" s="13"/>
      <c r="E96" s="13"/>
      <c r="F96" s="13"/>
      <c r="G96" s="14"/>
      <c r="H96" s="15"/>
      <c r="I96" s="15"/>
      <c r="J96" s="15" t="str">
        <f t="shared" si="8"/>
        <v/>
      </c>
      <c r="K96" s="15" t="str">
        <f t="shared" si="9"/>
        <v/>
      </c>
      <c r="L96" s="15" t="str">
        <f t="shared" si="11"/>
        <v/>
      </c>
      <c r="M96" s="13"/>
      <c r="N96" s="13"/>
      <c r="O96" s="13"/>
      <c r="P96" s="13" t="str">
        <f t="shared" si="10"/>
        <v/>
      </c>
    </row>
    <row r="97" spans="1:16" x14ac:dyDescent="0.25">
      <c r="A97" s="12"/>
      <c r="B97" s="13"/>
      <c r="C97" s="13"/>
      <c r="D97" s="13"/>
      <c r="E97" s="13"/>
      <c r="F97" s="13"/>
      <c r="G97" s="14"/>
      <c r="H97" s="15"/>
      <c r="I97" s="15"/>
      <c r="J97" s="15" t="str">
        <f t="shared" si="8"/>
        <v/>
      </c>
      <c r="K97" s="15" t="str">
        <f t="shared" si="9"/>
        <v/>
      </c>
      <c r="L97" s="15" t="str">
        <f t="shared" si="11"/>
        <v/>
      </c>
      <c r="M97" s="13"/>
      <c r="N97" s="13"/>
      <c r="O97" s="13"/>
      <c r="P97" s="13" t="str">
        <f t="shared" si="10"/>
        <v/>
      </c>
    </row>
    <row r="98" spans="1:16" x14ac:dyDescent="0.25">
      <c r="A98" s="12"/>
      <c r="B98" s="13"/>
      <c r="C98" s="13"/>
      <c r="D98" s="13"/>
      <c r="E98" s="13"/>
      <c r="F98" s="13"/>
      <c r="G98" s="14"/>
      <c r="H98" s="15"/>
      <c r="I98" s="15"/>
      <c r="J98" s="15" t="str">
        <f t="shared" si="8"/>
        <v/>
      </c>
      <c r="K98" s="15" t="str">
        <f t="shared" si="9"/>
        <v/>
      </c>
      <c r="L98" s="15" t="str">
        <f t="shared" si="11"/>
        <v/>
      </c>
      <c r="M98" s="13"/>
      <c r="N98" s="13"/>
      <c r="O98" s="13"/>
      <c r="P98" s="13" t="str">
        <f t="shared" si="10"/>
        <v/>
      </c>
    </row>
    <row r="99" spans="1:16" x14ac:dyDescent="0.25">
      <c r="A99" s="12"/>
      <c r="B99" s="13"/>
      <c r="C99" s="13"/>
      <c r="D99" s="13"/>
      <c r="E99" s="13"/>
      <c r="F99" s="13"/>
      <c r="G99" s="14"/>
      <c r="H99" s="15"/>
      <c r="I99" s="15"/>
      <c r="J99" s="15" t="str">
        <f t="shared" si="8"/>
        <v/>
      </c>
      <c r="K99" s="15" t="str">
        <f t="shared" si="9"/>
        <v/>
      </c>
      <c r="L99" s="15" t="str">
        <f t="shared" si="11"/>
        <v/>
      </c>
      <c r="M99" s="13"/>
      <c r="N99" s="13"/>
      <c r="O99" s="13"/>
      <c r="P99" s="13" t="str">
        <f t="shared" si="10"/>
        <v/>
      </c>
    </row>
    <row r="100" spans="1:16" x14ac:dyDescent="0.25">
      <c r="A100" s="12"/>
      <c r="B100" s="13"/>
      <c r="C100" s="13"/>
      <c r="D100" s="13"/>
      <c r="E100" s="13"/>
      <c r="F100" s="13"/>
      <c r="G100" s="14"/>
      <c r="H100" s="15"/>
      <c r="I100" s="15"/>
      <c r="J100" s="15" t="str">
        <f t="shared" si="8"/>
        <v/>
      </c>
      <c r="K100" s="15" t="str">
        <f t="shared" si="9"/>
        <v/>
      </c>
      <c r="L100" s="15" t="str">
        <f t="shared" si="11"/>
        <v/>
      </c>
      <c r="M100" s="13"/>
      <c r="N100" s="13"/>
      <c r="O100" s="13"/>
      <c r="P100" s="13" t="str">
        <f t="shared" si="10"/>
        <v/>
      </c>
    </row>
    <row r="101" spans="1:16" x14ac:dyDescent="0.25">
      <c r="A101" s="12"/>
      <c r="B101" s="13"/>
      <c r="C101" s="13"/>
      <c r="D101" s="13"/>
      <c r="E101" s="13"/>
      <c r="F101" s="13"/>
      <c r="G101" s="14"/>
      <c r="H101" s="15"/>
      <c r="I101" s="15"/>
      <c r="J101" s="15" t="str">
        <f t="shared" si="8"/>
        <v/>
      </c>
      <c r="K101" s="15" t="str">
        <f t="shared" si="9"/>
        <v/>
      </c>
      <c r="L101" s="15" t="str">
        <f t="shared" si="11"/>
        <v/>
      </c>
      <c r="M101" s="13"/>
      <c r="N101" s="13"/>
      <c r="O101" s="13"/>
      <c r="P101" s="13" t="str">
        <f t="shared" si="10"/>
        <v/>
      </c>
    </row>
    <row r="102" spans="1:16" x14ac:dyDescent="0.25">
      <c r="A102" s="12"/>
      <c r="B102" s="13"/>
      <c r="C102" s="13"/>
      <c r="D102" s="13"/>
      <c r="E102" s="13"/>
      <c r="F102" s="13"/>
      <c r="G102" s="14"/>
      <c r="H102" s="15"/>
      <c r="I102" s="15"/>
      <c r="J102" s="15" t="str">
        <f t="shared" si="8"/>
        <v/>
      </c>
      <c r="K102" s="15" t="str">
        <f t="shared" si="9"/>
        <v/>
      </c>
      <c r="L102" s="15" t="str">
        <f t="shared" si="11"/>
        <v/>
      </c>
      <c r="M102" s="13"/>
      <c r="N102" s="13"/>
      <c r="O102" s="13"/>
      <c r="P102" s="13" t="str">
        <f t="shared" si="10"/>
        <v/>
      </c>
    </row>
    <row r="103" spans="1:16" x14ac:dyDescent="0.25">
      <c r="A103" s="12"/>
      <c r="B103" s="13"/>
      <c r="C103" s="13"/>
      <c r="D103" s="13"/>
      <c r="E103" s="13"/>
      <c r="F103" s="13"/>
      <c r="G103" s="14"/>
      <c r="H103" s="15"/>
      <c r="I103" s="15"/>
      <c r="J103" s="15" t="str">
        <f t="shared" si="8"/>
        <v/>
      </c>
      <c r="K103" s="15" t="str">
        <f t="shared" si="9"/>
        <v/>
      </c>
      <c r="L103" s="15" t="str">
        <f t="shared" si="11"/>
        <v/>
      </c>
      <c r="M103" s="13"/>
      <c r="N103" s="13"/>
      <c r="O103" s="13"/>
      <c r="P103" s="13" t="str">
        <f t="shared" si="10"/>
        <v/>
      </c>
    </row>
    <row r="104" spans="1:16" x14ac:dyDescent="0.25">
      <c r="A104" s="12"/>
      <c r="B104" s="13"/>
      <c r="C104" s="13"/>
      <c r="D104" s="13"/>
      <c r="E104" s="13"/>
      <c r="F104" s="13"/>
      <c r="G104" s="14"/>
      <c r="H104" s="15"/>
      <c r="I104" s="15"/>
      <c r="J104" s="15" t="str">
        <f t="shared" si="8"/>
        <v/>
      </c>
      <c r="K104" s="15" t="str">
        <f t="shared" si="9"/>
        <v/>
      </c>
      <c r="L104" s="15" t="str">
        <f t="shared" si="11"/>
        <v/>
      </c>
      <c r="M104" s="13"/>
      <c r="N104" s="13"/>
      <c r="O104" s="13"/>
      <c r="P104" s="13" t="str">
        <f t="shared" si="10"/>
        <v/>
      </c>
    </row>
    <row r="105" spans="1:16" x14ac:dyDescent="0.25">
      <c r="A105" s="12"/>
      <c r="B105" s="13"/>
      <c r="C105" s="13"/>
      <c r="D105" s="13"/>
      <c r="E105" s="13"/>
      <c r="F105" s="13"/>
      <c r="G105" s="14"/>
      <c r="H105" s="15"/>
      <c r="I105" s="15"/>
      <c r="J105" s="15" t="str">
        <f t="shared" ref="J105:J136" si="12">IF(AND(H105="",I105=""),"",ROUND((N(H105)+N(I105))/(1+N(G105)),2))</f>
        <v/>
      </c>
      <c r="K105" s="15" t="str">
        <f t="shared" ref="K105:K136" si="13">IF(AND(H105="",I105=""),"",ROUND((N(H105)+N(I105))-J105,2))</f>
        <v/>
      </c>
      <c r="L105" s="15" t="str">
        <f t="shared" si="11"/>
        <v/>
      </c>
      <c r="M105" s="13"/>
      <c r="N105" s="13"/>
      <c r="O105" s="13"/>
      <c r="P105" s="13" t="str">
        <f t="shared" ref="P105:P136" si="14">IF(A105="","",IF(L105&lt;0,"Warnung: negativer Bestand",IF(OR(C105="",D105="",E105="",NOT(ISNUMBER(G105))),"Prüfen: Pflichtfeld fehlt","OK")))</f>
        <v/>
      </c>
    </row>
    <row r="106" spans="1:16" x14ac:dyDescent="0.25">
      <c r="A106" s="12"/>
      <c r="B106" s="13"/>
      <c r="C106" s="13"/>
      <c r="D106" s="13"/>
      <c r="E106" s="13"/>
      <c r="F106" s="13"/>
      <c r="G106" s="14"/>
      <c r="H106" s="15"/>
      <c r="I106" s="15"/>
      <c r="J106" s="15" t="str">
        <f t="shared" si="12"/>
        <v/>
      </c>
      <c r="K106" s="15" t="str">
        <f t="shared" si="13"/>
        <v/>
      </c>
      <c r="L106" s="15" t="str">
        <f t="shared" ref="L106:L137" si="15">IF(A106="","",L105+N(H106)-N(I106))</f>
        <v/>
      </c>
      <c r="M106" s="13"/>
      <c r="N106" s="13"/>
      <c r="O106" s="13"/>
      <c r="P106" s="13" t="str">
        <f t="shared" si="14"/>
        <v/>
      </c>
    </row>
    <row r="107" spans="1:16" x14ac:dyDescent="0.25">
      <c r="A107" s="12"/>
      <c r="B107" s="13"/>
      <c r="C107" s="13"/>
      <c r="D107" s="13"/>
      <c r="E107" s="13"/>
      <c r="F107" s="13"/>
      <c r="G107" s="14"/>
      <c r="H107" s="15"/>
      <c r="I107" s="15"/>
      <c r="J107" s="15" t="str">
        <f t="shared" si="12"/>
        <v/>
      </c>
      <c r="K107" s="15" t="str">
        <f t="shared" si="13"/>
        <v/>
      </c>
      <c r="L107" s="15" t="str">
        <f t="shared" si="15"/>
        <v/>
      </c>
      <c r="M107" s="13"/>
      <c r="N107" s="13"/>
      <c r="O107" s="13"/>
      <c r="P107" s="13" t="str">
        <f t="shared" si="14"/>
        <v/>
      </c>
    </row>
    <row r="108" spans="1:16" x14ac:dyDescent="0.25">
      <c r="A108" s="12"/>
      <c r="B108" s="13"/>
      <c r="C108" s="13"/>
      <c r="D108" s="13"/>
      <c r="E108" s="13"/>
      <c r="F108" s="13"/>
      <c r="G108" s="14"/>
      <c r="H108" s="15"/>
      <c r="I108" s="15"/>
      <c r="J108" s="15" t="str">
        <f t="shared" si="12"/>
        <v/>
      </c>
      <c r="K108" s="15" t="str">
        <f t="shared" si="13"/>
        <v/>
      </c>
      <c r="L108" s="15" t="str">
        <f t="shared" si="15"/>
        <v/>
      </c>
      <c r="M108" s="13"/>
      <c r="N108" s="13"/>
      <c r="O108" s="13"/>
      <c r="P108" s="13" t="str">
        <f t="shared" si="14"/>
        <v/>
      </c>
    </row>
    <row r="109" spans="1:16" x14ac:dyDescent="0.25">
      <c r="A109" s="12"/>
      <c r="B109" s="13"/>
      <c r="C109" s="13"/>
      <c r="D109" s="13"/>
      <c r="E109" s="13"/>
      <c r="F109" s="13"/>
      <c r="G109" s="14"/>
      <c r="H109" s="15"/>
      <c r="I109" s="15"/>
      <c r="J109" s="15" t="str">
        <f t="shared" si="12"/>
        <v/>
      </c>
      <c r="K109" s="15" t="str">
        <f t="shared" si="13"/>
        <v/>
      </c>
      <c r="L109" s="15" t="str">
        <f t="shared" si="15"/>
        <v/>
      </c>
      <c r="M109" s="13"/>
      <c r="N109" s="13"/>
      <c r="O109" s="13"/>
      <c r="P109" s="13" t="str">
        <f t="shared" si="14"/>
        <v/>
      </c>
    </row>
    <row r="110" spans="1:16" x14ac:dyDescent="0.25">
      <c r="A110" s="12"/>
      <c r="B110" s="13"/>
      <c r="C110" s="13"/>
      <c r="D110" s="13"/>
      <c r="E110" s="13"/>
      <c r="F110" s="13"/>
      <c r="G110" s="14"/>
      <c r="H110" s="15"/>
      <c r="I110" s="15"/>
      <c r="J110" s="15" t="str">
        <f t="shared" si="12"/>
        <v/>
      </c>
      <c r="K110" s="15" t="str">
        <f t="shared" si="13"/>
        <v/>
      </c>
      <c r="L110" s="15" t="str">
        <f t="shared" si="15"/>
        <v/>
      </c>
      <c r="M110" s="13"/>
      <c r="N110" s="13"/>
      <c r="O110" s="13"/>
      <c r="P110" s="13" t="str">
        <f t="shared" si="14"/>
        <v/>
      </c>
    </row>
    <row r="111" spans="1:16" x14ac:dyDescent="0.25">
      <c r="A111" s="12"/>
      <c r="B111" s="13"/>
      <c r="C111" s="13"/>
      <c r="D111" s="13"/>
      <c r="E111" s="13"/>
      <c r="F111" s="13"/>
      <c r="G111" s="14"/>
      <c r="H111" s="15"/>
      <c r="I111" s="15"/>
      <c r="J111" s="15" t="str">
        <f t="shared" si="12"/>
        <v/>
      </c>
      <c r="K111" s="15" t="str">
        <f t="shared" si="13"/>
        <v/>
      </c>
      <c r="L111" s="15" t="str">
        <f t="shared" si="15"/>
        <v/>
      </c>
      <c r="M111" s="13"/>
      <c r="N111" s="13"/>
      <c r="O111" s="13"/>
      <c r="P111" s="13" t="str">
        <f t="shared" si="14"/>
        <v/>
      </c>
    </row>
    <row r="112" spans="1:16" x14ac:dyDescent="0.25">
      <c r="A112" s="12"/>
      <c r="B112" s="13"/>
      <c r="C112" s="13"/>
      <c r="D112" s="13"/>
      <c r="E112" s="13"/>
      <c r="F112" s="13"/>
      <c r="G112" s="14"/>
      <c r="H112" s="15"/>
      <c r="I112" s="15"/>
      <c r="J112" s="15" t="str">
        <f t="shared" si="12"/>
        <v/>
      </c>
      <c r="K112" s="15" t="str">
        <f t="shared" si="13"/>
        <v/>
      </c>
      <c r="L112" s="15" t="str">
        <f t="shared" si="15"/>
        <v/>
      </c>
      <c r="M112" s="13"/>
      <c r="N112" s="13"/>
      <c r="O112" s="13"/>
      <c r="P112" s="13" t="str">
        <f t="shared" si="14"/>
        <v/>
      </c>
    </row>
    <row r="113" spans="1:16" x14ac:dyDescent="0.25">
      <c r="A113" s="12"/>
      <c r="B113" s="13"/>
      <c r="C113" s="13"/>
      <c r="D113" s="13"/>
      <c r="E113" s="13"/>
      <c r="F113" s="13"/>
      <c r="G113" s="14"/>
      <c r="H113" s="15"/>
      <c r="I113" s="15"/>
      <c r="J113" s="15" t="str">
        <f t="shared" si="12"/>
        <v/>
      </c>
      <c r="K113" s="15" t="str">
        <f t="shared" si="13"/>
        <v/>
      </c>
      <c r="L113" s="15" t="str">
        <f t="shared" si="15"/>
        <v/>
      </c>
      <c r="M113" s="13"/>
      <c r="N113" s="13"/>
      <c r="O113" s="13"/>
      <c r="P113" s="13" t="str">
        <f t="shared" si="14"/>
        <v/>
      </c>
    </row>
    <row r="114" spans="1:16" x14ac:dyDescent="0.25">
      <c r="A114" s="12"/>
      <c r="B114" s="13"/>
      <c r="C114" s="13"/>
      <c r="D114" s="13"/>
      <c r="E114" s="13"/>
      <c r="F114" s="13"/>
      <c r="G114" s="14"/>
      <c r="H114" s="15"/>
      <c r="I114" s="15"/>
      <c r="J114" s="15" t="str">
        <f t="shared" si="12"/>
        <v/>
      </c>
      <c r="K114" s="15" t="str">
        <f t="shared" si="13"/>
        <v/>
      </c>
      <c r="L114" s="15" t="str">
        <f t="shared" si="15"/>
        <v/>
      </c>
      <c r="M114" s="13"/>
      <c r="N114" s="13"/>
      <c r="O114" s="13"/>
      <c r="P114" s="13" t="str">
        <f t="shared" si="14"/>
        <v/>
      </c>
    </row>
    <row r="115" spans="1:16" x14ac:dyDescent="0.25">
      <c r="A115" s="12"/>
      <c r="B115" s="13"/>
      <c r="C115" s="13"/>
      <c r="D115" s="13"/>
      <c r="E115" s="13"/>
      <c r="F115" s="13"/>
      <c r="G115" s="14"/>
      <c r="H115" s="15"/>
      <c r="I115" s="15"/>
      <c r="J115" s="15" t="str">
        <f t="shared" si="12"/>
        <v/>
      </c>
      <c r="K115" s="15" t="str">
        <f t="shared" si="13"/>
        <v/>
      </c>
      <c r="L115" s="15" t="str">
        <f t="shared" si="15"/>
        <v/>
      </c>
      <c r="M115" s="13"/>
      <c r="N115" s="13"/>
      <c r="O115" s="13"/>
      <c r="P115" s="13" t="str">
        <f t="shared" si="14"/>
        <v/>
      </c>
    </row>
    <row r="116" spans="1:16" x14ac:dyDescent="0.25">
      <c r="A116" s="12"/>
      <c r="B116" s="13"/>
      <c r="C116" s="13"/>
      <c r="D116" s="13"/>
      <c r="E116" s="13"/>
      <c r="F116" s="13"/>
      <c r="G116" s="14"/>
      <c r="H116" s="15"/>
      <c r="I116" s="15"/>
      <c r="J116" s="15" t="str">
        <f t="shared" si="12"/>
        <v/>
      </c>
      <c r="K116" s="15" t="str">
        <f t="shared" si="13"/>
        <v/>
      </c>
      <c r="L116" s="15" t="str">
        <f t="shared" si="15"/>
        <v/>
      </c>
      <c r="M116" s="13"/>
      <c r="N116" s="13"/>
      <c r="O116" s="13"/>
      <c r="P116" s="13" t="str">
        <f t="shared" si="14"/>
        <v/>
      </c>
    </row>
    <row r="117" spans="1:16" x14ac:dyDescent="0.25">
      <c r="A117" s="12"/>
      <c r="B117" s="13"/>
      <c r="C117" s="13"/>
      <c r="D117" s="13"/>
      <c r="E117" s="13"/>
      <c r="F117" s="13"/>
      <c r="G117" s="14"/>
      <c r="H117" s="15"/>
      <c r="I117" s="15"/>
      <c r="J117" s="15" t="str">
        <f t="shared" si="12"/>
        <v/>
      </c>
      <c r="K117" s="15" t="str">
        <f t="shared" si="13"/>
        <v/>
      </c>
      <c r="L117" s="15" t="str">
        <f t="shared" si="15"/>
        <v/>
      </c>
      <c r="M117" s="13"/>
      <c r="N117" s="13"/>
      <c r="O117" s="13"/>
      <c r="P117" s="13" t="str">
        <f t="shared" si="14"/>
        <v/>
      </c>
    </row>
    <row r="118" spans="1:16" x14ac:dyDescent="0.25">
      <c r="A118" s="12"/>
      <c r="B118" s="13"/>
      <c r="C118" s="13"/>
      <c r="D118" s="13"/>
      <c r="E118" s="13"/>
      <c r="F118" s="13"/>
      <c r="G118" s="14"/>
      <c r="H118" s="15"/>
      <c r="I118" s="15"/>
      <c r="J118" s="15" t="str">
        <f t="shared" si="12"/>
        <v/>
      </c>
      <c r="K118" s="15" t="str">
        <f t="shared" si="13"/>
        <v/>
      </c>
      <c r="L118" s="15" t="str">
        <f t="shared" si="15"/>
        <v/>
      </c>
      <c r="M118" s="13"/>
      <c r="N118" s="13"/>
      <c r="O118" s="13"/>
      <c r="P118" s="13" t="str">
        <f t="shared" si="14"/>
        <v/>
      </c>
    </row>
    <row r="119" spans="1:16" x14ac:dyDescent="0.25">
      <c r="A119" s="12"/>
      <c r="B119" s="13"/>
      <c r="C119" s="13"/>
      <c r="D119" s="13"/>
      <c r="E119" s="13"/>
      <c r="F119" s="13"/>
      <c r="G119" s="14"/>
      <c r="H119" s="15"/>
      <c r="I119" s="15"/>
      <c r="J119" s="15" t="str">
        <f t="shared" si="12"/>
        <v/>
      </c>
      <c r="K119" s="15" t="str">
        <f t="shared" si="13"/>
        <v/>
      </c>
      <c r="L119" s="15" t="str">
        <f t="shared" si="15"/>
        <v/>
      </c>
      <c r="M119" s="13"/>
      <c r="N119" s="13"/>
      <c r="O119" s="13"/>
      <c r="P119" s="13" t="str">
        <f t="shared" si="14"/>
        <v/>
      </c>
    </row>
    <row r="120" spans="1:16" x14ac:dyDescent="0.25">
      <c r="A120" s="12"/>
      <c r="B120" s="13"/>
      <c r="C120" s="13"/>
      <c r="D120" s="13"/>
      <c r="E120" s="13"/>
      <c r="F120" s="13"/>
      <c r="G120" s="14"/>
      <c r="H120" s="15"/>
      <c r="I120" s="15"/>
      <c r="J120" s="15" t="str">
        <f t="shared" si="12"/>
        <v/>
      </c>
      <c r="K120" s="15" t="str">
        <f t="shared" si="13"/>
        <v/>
      </c>
      <c r="L120" s="15" t="str">
        <f t="shared" si="15"/>
        <v/>
      </c>
      <c r="M120" s="13"/>
      <c r="N120" s="13"/>
      <c r="O120" s="13"/>
      <c r="P120" s="13" t="str">
        <f t="shared" si="14"/>
        <v/>
      </c>
    </row>
    <row r="121" spans="1:16" x14ac:dyDescent="0.25">
      <c r="A121" s="12"/>
      <c r="B121" s="13"/>
      <c r="C121" s="13"/>
      <c r="D121" s="13"/>
      <c r="E121" s="13"/>
      <c r="F121" s="13"/>
      <c r="G121" s="14"/>
      <c r="H121" s="15"/>
      <c r="I121" s="15"/>
      <c r="J121" s="15" t="str">
        <f t="shared" si="12"/>
        <v/>
      </c>
      <c r="K121" s="15" t="str">
        <f t="shared" si="13"/>
        <v/>
      </c>
      <c r="L121" s="15" t="str">
        <f t="shared" si="15"/>
        <v/>
      </c>
      <c r="M121" s="13"/>
      <c r="N121" s="13"/>
      <c r="O121" s="13"/>
      <c r="P121" s="13" t="str">
        <f t="shared" si="14"/>
        <v/>
      </c>
    </row>
    <row r="122" spans="1:16" x14ac:dyDescent="0.25">
      <c r="A122" s="12"/>
      <c r="B122" s="13"/>
      <c r="C122" s="13"/>
      <c r="D122" s="13"/>
      <c r="E122" s="13"/>
      <c r="F122" s="13"/>
      <c r="G122" s="14"/>
      <c r="H122" s="15"/>
      <c r="I122" s="15"/>
      <c r="J122" s="15" t="str">
        <f t="shared" si="12"/>
        <v/>
      </c>
      <c r="K122" s="15" t="str">
        <f t="shared" si="13"/>
        <v/>
      </c>
      <c r="L122" s="15" t="str">
        <f t="shared" si="15"/>
        <v/>
      </c>
      <c r="M122" s="13"/>
      <c r="N122" s="13"/>
      <c r="O122" s="13"/>
      <c r="P122" s="13" t="str">
        <f t="shared" si="14"/>
        <v/>
      </c>
    </row>
    <row r="123" spans="1:16" x14ac:dyDescent="0.25">
      <c r="A123" s="12"/>
      <c r="B123" s="13"/>
      <c r="C123" s="13"/>
      <c r="D123" s="13"/>
      <c r="E123" s="13"/>
      <c r="F123" s="13"/>
      <c r="G123" s="14"/>
      <c r="H123" s="15"/>
      <c r="I123" s="15"/>
      <c r="J123" s="15" t="str">
        <f t="shared" si="12"/>
        <v/>
      </c>
      <c r="K123" s="15" t="str">
        <f t="shared" si="13"/>
        <v/>
      </c>
      <c r="L123" s="15" t="str">
        <f t="shared" si="15"/>
        <v/>
      </c>
      <c r="M123" s="13"/>
      <c r="N123" s="13"/>
      <c r="O123" s="13"/>
      <c r="P123" s="13" t="str">
        <f t="shared" si="14"/>
        <v/>
      </c>
    </row>
    <row r="124" spans="1:16" x14ac:dyDescent="0.25">
      <c r="A124" s="12"/>
      <c r="B124" s="13"/>
      <c r="C124" s="13"/>
      <c r="D124" s="13"/>
      <c r="E124" s="13"/>
      <c r="F124" s="13"/>
      <c r="G124" s="14"/>
      <c r="H124" s="15"/>
      <c r="I124" s="15"/>
      <c r="J124" s="15" t="str">
        <f t="shared" si="12"/>
        <v/>
      </c>
      <c r="K124" s="15" t="str">
        <f t="shared" si="13"/>
        <v/>
      </c>
      <c r="L124" s="15" t="str">
        <f t="shared" si="15"/>
        <v/>
      </c>
      <c r="M124" s="13"/>
      <c r="N124" s="13"/>
      <c r="O124" s="13"/>
      <c r="P124" s="13" t="str">
        <f t="shared" si="14"/>
        <v/>
      </c>
    </row>
    <row r="125" spans="1:16" x14ac:dyDescent="0.25">
      <c r="A125" s="12"/>
      <c r="B125" s="13"/>
      <c r="C125" s="13"/>
      <c r="D125" s="13"/>
      <c r="E125" s="13"/>
      <c r="F125" s="13"/>
      <c r="G125" s="14"/>
      <c r="H125" s="15"/>
      <c r="I125" s="15"/>
      <c r="J125" s="15" t="str">
        <f t="shared" si="12"/>
        <v/>
      </c>
      <c r="K125" s="15" t="str">
        <f t="shared" si="13"/>
        <v/>
      </c>
      <c r="L125" s="15" t="str">
        <f t="shared" si="15"/>
        <v/>
      </c>
      <c r="M125" s="13"/>
      <c r="N125" s="13"/>
      <c r="O125" s="13"/>
      <c r="P125" s="13" t="str">
        <f t="shared" si="14"/>
        <v/>
      </c>
    </row>
    <row r="126" spans="1:16" x14ac:dyDescent="0.25">
      <c r="A126" s="12"/>
      <c r="B126" s="13"/>
      <c r="C126" s="13"/>
      <c r="D126" s="13"/>
      <c r="E126" s="13"/>
      <c r="F126" s="13"/>
      <c r="G126" s="14"/>
      <c r="H126" s="15"/>
      <c r="I126" s="15"/>
      <c r="J126" s="15" t="str">
        <f t="shared" si="12"/>
        <v/>
      </c>
      <c r="K126" s="15" t="str">
        <f t="shared" si="13"/>
        <v/>
      </c>
      <c r="L126" s="15" t="str">
        <f t="shared" si="15"/>
        <v/>
      </c>
      <c r="M126" s="13"/>
      <c r="N126" s="13"/>
      <c r="O126" s="13"/>
      <c r="P126" s="13" t="str">
        <f t="shared" si="14"/>
        <v/>
      </c>
    </row>
    <row r="127" spans="1:16" x14ac:dyDescent="0.25">
      <c r="A127" s="12"/>
      <c r="B127" s="13"/>
      <c r="C127" s="13"/>
      <c r="D127" s="13"/>
      <c r="E127" s="13"/>
      <c r="F127" s="13"/>
      <c r="G127" s="14"/>
      <c r="H127" s="15"/>
      <c r="I127" s="15"/>
      <c r="J127" s="15" t="str">
        <f t="shared" si="12"/>
        <v/>
      </c>
      <c r="K127" s="15" t="str">
        <f t="shared" si="13"/>
        <v/>
      </c>
      <c r="L127" s="15" t="str">
        <f t="shared" si="15"/>
        <v/>
      </c>
      <c r="M127" s="13"/>
      <c r="N127" s="13"/>
      <c r="O127" s="13"/>
      <c r="P127" s="13" t="str">
        <f t="shared" si="14"/>
        <v/>
      </c>
    </row>
    <row r="128" spans="1:16" x14ac:dyDescent="0.25">
      <c r="A128" s="12"/>
      <c r="B128" s="13"/>
      <c r="C128" s="13"/>
      <c r="D128" s="13"/>
      <c r="E128" s="13"/>
      <c r="F128" s="13"/>
      <c r="G128" s="14"/>
      <c r="H128" s="15"/>
      <c r="I128" s="15"/>
      <c r="J128" s="15" t="str">
        <f t="shared" si="12"/>
        <v/>
      </c>
      <c r="K128" s="15" t="str">
        <f t="shared" si="13"/>
        <v/>
      </c>
      <c r="L128" s="15" t="str">
        <f t="shared" si="15"/>
        <v/>
      </c>
      <c r="M128" s="13"/>
      <c r="N128" s="13"/>
      <c r="O128" s="13"/>
      <c r="P128" s="13" t="str">
        <f t="shared" si="14"/>
        <v/>
      </c>
    </row>
    <row r="129" spans="1:16" x14ac:dyDescent="0.25">
      <c r="A129" s="12"/>
      <c r="B129" s="13"/>
      <c r="C129" s="13"/>
      <c r="D129" s="13"/>
      <c r="E129" s="13"/>
      <c r="F129" s="13"/>
      <c r="G129" s="14"/>
      <c r="H129" s="15"/>
      <c r="I129" s="15"/>
      <c r="J129" s="15" t="str">
        <f t="shared" si="12"/>
        <v/>
      </c>
      <c r="K129" s="15" t="str">
        <f t="shared" si="13"/>
        <v/>
      </c>
      <c r="L129" s="15" t="str">
        <f t="shared" si="15"/>
        <v/>
      </c>
      <c r="M129" s="13"/>
      <c r="N129" s="13"/>
      <c r="O129" s="13"/>
      <c r="P129" s="13" t="str">
        <f t="shared" si="14"/>
        <v/>
      </c>
    </row>
    <row r="130" spans="1:16" x14ac:dyDescent="0.25">
      <c r="A130" s="12"/>
      <c r="B130" s="13"/>
      <c r="C130" s="13"/>
      <c r="D130" s="13"/>
      <c r="E130" s="13"/>
      <c r="F130" s="13"/>
      <c r="G130" s="14"/>
      <c r="H130" s="15"/>
      <c r="I130" s="15"/>
      <c r="J130" s="15" t="str">
        <f t="shared" si="12"/>
        <v/>
      </c>
      <c r="K130" s="15" t="str">
        <f t="shared" si="13"/>
        <v/>
      </c>
      <c r="L130" s="15" t="str">
        <f t="shared" si="15"/>
        <v/>
      </c>
      <c r="M130" s="13"/>
      <c r="N130" s="13"/>
      <c r="O130" s="13"/>
      <c r="P130" s="13" t="str">
        <f t="shared" si="14"/>
        <v/>
      </c>
    </row>
    <row r="131" spans="1:16" x14ac:dyDescent="0.25">
      <c r="A131" s="12"/>
      <c r="B131" s="13"/>
      <c r="C131" s="13"/>
      <c r="D131" s="13"/>
      <c r="E131" s="13"/>
      <c r="F131" s="13"/>
      <c r="G131" s="14"/>
      <c r="H131" s="15"/>
      <c r="I131" s="15"/>
      <c r="J131" s="15" t="str">
        <f t="shared" si="12"/>
        <v/>
      </c>
      <c r="K131" s="15" t="str">
        <f t="shared" si="13"/>
        <v/>
      </c>
      <c r="L131" s="15" t="str">
        <f t="shared" si="15"/>
        <v/>
      </c>
      <c r="M131" s="13"/>
      <c r="N131" s="13"/>
      <c r="O131" s="13"/>
      <c r="P131" s="13" t="str">
        <f t="shared" si="14"/>
        <v/>
      </c>
    </row>
    <row r="132" spans="1:16" x14ac:dyDescent="0.25">
      <c r="A132" s="12"/>
      <c r="B132" s="13"/>
      <c r="C132" s="13"/>
      <c r="D132" s="13"/>
      <c r="E132" s="13"/>
      <c r="F132" s="13"/>
      <c r="G132" s="14"/>
      <c r="H132" s="15"/>
      <c r="I132" s="15"/>
      <c r="J132" s="15" t="str">
        <f t="shared" si="12"/>
        <v/>
      </c>
      <c r="K132" s="15" t="str">
        <f t="shared" si="13"/>
        <v/>
      </c>
      <c r="L132" s="15" t="str">
        <f t="shared" si="15"/>
        <v/>
      </c>
      <c r="M132" s="13"/>
      <c r="N132" s="13"/>
      <c r="O132" s="13"/>
      <c r="P132" s="13" t="str">
        <f t="shared" si="14"/>
        <v/>
      </c>
    </row>
    <row r="133" spans="1:16" x14ac:dyDescent="0.25">
      <c r="A133" s="12"/>
      <c r="B133" s="13"/>
      <c r="C133" s="13"/>
      <c r="D133" s="13"/>
      <c r="E133" s="13"/>
      <c r="F133" s="13"/>
      <c r="G133" s="14"/>
      <c r="H133" s="15"/>
      <c r="I133" s="15"/>
      <c r="J133" s="15" t="str">
        <f t="shared" si="12"/>
        <v/>
      </c>
      <c r="K133" s="15" t="str">
        <f t="shared" si="13"/>
        <v/>
      </c>
      <c r="L133" s="15" t="str">
        <f t="shared" si="15"/>
        <v/>
      </c>
      <c r="M133" s="13"/>
      <c r="N133" s="13"/>
      <c r="O133" s="13"/>
      <c r="P133" s="13" t="str">
        <f t="shared" si="14"/>
        <v/>
      </c>
    </row>
    <row r="134" spans="1:16" x14ac:dyDescent="0.25">
      <c r="A134" s="12"/>
      <c r="B134" s="13"/>
      <c r="C134" s="13"/>
      <c r="D134" s="13"/>
      <c r="E134" s="13"/>
      <c r="F134" s="13"/>
      <c r="G134" s="14"/>
      <c r="H134" s="15"/>
      <c r="I134" s="15"/>
      <c r="J134" s="15" t="str">
        <f t="shared" si="12"/>
        <v/>
      </c>
      <c r="K134" s="15" t="str">
        <f t="shared" si="13"/>
        <v/>
      </c>
      <c r="L134" s="15" t="str">
        <f t="shared" si="15"/>
        <v/>
      </c>
      <c r="M134" s="13"/>
      <c r="N134" s="13"/>
      <c r="O134" s="13"/>
      <c r="P134" s="13" t="str">
        <f t="shared" si="14"/>
        <v/>
      </c>
    </row>
    <row r="135" spans="1:16" x14ac:dyDescent="0.25">
      <c r="A135" s="12"/>
      <c r="B135" s="13"/>
      <c r="C135" s="13"/>
      <c r="D135" s="13"/>
      <c r="E135" s="13"/>
      <c r="F135" s="13"/>
      <c r="G135" s="14"/>
      <c r="H135" s="15"/>
      <c r="I135" s="15"/>
      <c r="J135" s="15" t="str">
        <f t="shared" si="12"/>
        <v/>
      </c>
      <c r="K135" s="15" t="str">
        <f t="shared" si="13"/>
        <v/>
      </c>
      <c r="L135" s="15" t="str">
        <f t="shared" si="15"/>
        <v/>
      </c>
      <c r="M135" s="13"/>
      <c r="N135" s="13"/>
      <c r="O135" s="13"/>
      <c r="P135" s="13" t="str">
        <f t="shared" si="14"/>
        <v/>
      </c>
    </row>
    <row r="136" spans="1:16" x14ac:dyDescent="0.25">
      <c r="A136" s="12"/>
      <c r="B136" s="13"/>
      <c r="C136" s="13"/>
      <c r="D136" s="13"/>
      <c r="E136" s="13"/>
      <c r="F136" s="13"/>
      <c r="G136" s="14"/>
      <c r="H136" s="15"/>
      <c r="I136" s="15"/>
      <c r="J136" s="15" t="str">
        <f t="shared" si="12"/>
        <v/>
      </c>
      <c r="K136" s="15" t="str">
        <f t="shared" si="13"/>
        <v/>
      </c>
      <c r="L136" s="15" t="str">
        <f t="shared" si="15"/>
        <v/>
      </c>
      <c r="M136" s="13"/>
      <c r="N136" s="13"/>
      <c r="O136" s="13"/>
      <c r="P136" s="13" t="str">
        <f t="shared" si="14"/>
        <v/>
      </c>
    </row>
    <row r="137" spans="1:16" x14ac:dyDescent="0.25">
      <c r="A137" s="12"/>
      <c r="B137" s="13"/>
      <c r="C137" s="13"/>
      <c r="D137" s="13"/>
      <c r="E137" s="13"/>
      <c r="F137" s="13"/>
      <c r="G137" s="14"/>
      <c r="H137" s="15"/>
      <c r="I137" s="15"/>
      <c r="J137" s="15" t="str">
        <f t="shared" ref="J137:J168" si="16">IF(AND(H137="",I137=""),"",ROUND((N(H137)+N(I137))/(1+N(G137)),2))</f>
        <v/>
      </c>
      <c r="K137" s="15" t="str">
        <f t="shared" ref="K137:K168" si="17">IF(AND(H137="",I137=""),"",ROUND((N(H137)+N(I137))-J137,2))</f>
        <v/>
      </c>
      <c r="L137" s="15" t="str">
        <f t="shared" si="15"/>
        <v/>
      </c>
      <c r="M137" s="13"/>
      <c r="N137" s="13"/>
      <c r="O137" s="13"/>
      <c r="P137" s="13" t="str">
        <f t="shared" ref="P137:P168" si="18">IF(A137="","",IF(L137&lt;0,"Warnung: negativer Bestand",IF(OR(C137="",D137="",E137="",NOT(ISNUMBER(G137))),"Prüfen: Pflichtfeld fehlt","OK")))</f>
        <v/>
      </c>
    </row>
    <row r="138" spans="1:16" x14ac:dyDescent="0.25">
      <c r="A138" s="12"/>
      <c r="B138" s="13"/>
      <c r="C138" s="13"/>
      <c r="D138" s="13"/>
      <c r="E138" s="13"/>
      <c r="F138" s="13"/>
      <c r="G138" s="14"/>
      <c r="H138" s="15"/>
      <c r="I138" s="15"/>
      <c r="J138" s="15" t="str">
        <f t="shared" si="16"/>
        <v/>
      </c>
      <c r="K138" s="15" t="str">
        <f t="shared" si="17"/>
        <v/>
      </c>
      <c r="L138" s="15" t="str">
        <f t="shared" ref="L138:L169" si="19">IF(A138="","",L137+N(H138)-N(I138))</f>
        <v/>
      </c>
      <c r="M138" s="13"/>
      <c r="N138" s="13"/>
      <c r="O138" s="13"/>
      <c r="P138" s="13" t="str">
        <f t="shared" si="18"/>
        <v/>
      </c>
    </row>
    <row r="139" spans="1:16" x14ac:dyDescent="0.25">
      <c r="A139" s="12"/>
      <c r="B139" s="13"/>
      <c r="C139" s="13"/>
      <c r="D139" s="13"/>
      <c r="E139" s="13"/>
      <c r="F139" s="13"/>
      <c r="G139" s="14"/>
      <c r="H139" s="15"/>
      <c r="I139" s="15"/>
      <c r="J139" s="15" t="str">
        <f t="shared" si="16"/>
        <v/>
      </c>
      <c r="K139" s="15" t="str">
        <f t="shared" si="17"/>
        <v/>
      </c>
      <c r="L139" s="15" t="str">
        <f t="shared" si="19"/>
        <v/>
      </c>
      <c r="M139" s="13"/>
      <c r="N139" s="13"/>
      <c r="O139" s="13"/>
      <c r="P139" s="13" t="str">
        <f t="shared" si="18"/>
        <v/>
      </c>
    </row>
    <row r="140" spans="1:16" x14ac:dyDescent="0.25">
      <c r="A140" s="12"/>
      <c r="B140" s="13"/>
      <c r="C140" s="13"/>
      <c r="D140" s="13"/>
      <c r="E140" s="13"/>
      <c r="F140" s="13"/>
      <c r="G140" s="14"/>
      <c r="H140" s="15"/>
      <c r="I140" s="15"/>
      <c r="J140" s="15" t="str">
        <f t="shared" si="16"/>
        <v/>
      </c>
      <c r="K140" s="15" t="str">
        <f t="shared" si="17"/>
        <v/>
      </c>
      <c r="L140" s="15" t="str">
        <f t="shared" si="19"/>
        <v/>
      </c>
      <c r="M140" s="13"/>
      <c r="N140" s="13"/>
      <c r="O140" s="13"/>
      <c r="P140" s="13" t="str">
        <f t="shared" si="18"/>
        <v/>
      </c>
    </row>
    <row r="141" spans="1:16" x14ac:dyDescent="0.25">
      <c r="A141" s="12"/>
      <c r="B141" s="13"/>
      <c r="C141" s="13"/>
      <c r="D141" s="13"/>
      <c r="E141" s="13"/>
      <c r="F141" s="13"/>
      <c r="G141" s="14"/>
      <c r="H141" s="15"/>
      <c r="I141" s="15"/>
      <c r="J141" s="15" t="str">
        <f t="shared" si="16"/>
        <v/>
      </c>
      <c r="K141" s="15" t="str">
        <f t="shared" si="17"/>
        <v/>
      </c>
      <c r="L141" s="15" t="str">
        <f t="shared" si="19"/>
        <v/>
      </c>
      <c r="M141" s="13"/>
      <c r="N141" s="13"/>
      <c r="O141" s="13"/>
      <c r="P141" s="13" t="str">
        <f t="shared" si="18"/>
        <v/>
      </c>
    </row>
    <row r="142" spans="1:16" x14ac:dyDescent="0.25">
      <c r="A142" s="12"/>
      <c r="B142" s="13"/>
      <c r="C142" s="13"/>
      <c r="D142" s="13"/>
      <c r="E142" s="13"/>
      <c r="F142" s="13"/>
      <c r="G142" s="14"/>
      <c r="H142" s="15"/>
      <c r="I142" s="15"/>
      <c r="J142" s="15" t="str">
        <f t="shared" si="16"/>
        <v/>
      </c>
      <c r="K142" s="15" t="str">
        <f t="shared" si="17"/>
        <v/>
      </c>
      <c r="L142" s="15" t="str">
        <f t="shared" si="19"/>
        <v/>
      </c>
      <c r="M142" s="13"/>
      <c r="N142" s="13"/>
      <c r="O142" s="13"/>
      <c r="P142" s="13" t="str">
        <f t="shared" si="18"/>
        <v/>
      </c>
    </row>
    <row r="143" spans="1:16" x14ac:dyDescent="0.25">
      <c r="A143" s="12"/>
      <c r="B143" s="13"/>
      <c r="C143" s="13"/>
      <c r="D143" s="13"/>
      <c r="E143" s="13"/>
      <c r="F143" s="13"/>
      <c r="G143" s="14"/>
      <c r="H143" s="15"/>
      <c r="I143" s="15"/>
      <c r="J143" s="15" t="str">
        <f t="shared" si="16"/>
        <v/>
      </c>
      <c r="K143" s="15" t="str">
        <f t="shared" si="17"/>
        <v/>
      </c>
      <c r="L143" s="15" t="str">
        <f t="shared" si="19"/>
        <v/>
      </c>
      <c r="M143" s="13"/>
      <c r="N143" s="13"/>
      <c r="O143" s="13"/>
      <c r="P143" s="13" t="str">
        <f t="shared" si="18"/>
        <v/>
      </c>
    </row>
    <row r="144" spans="1:16" x14ac:dyDescent="0.25">
      <c r="A144" s="12"/>
      <c r="B144" s="13"/>
      <c r="C144" s="13"/>
      <c r="D144" s="13"/>
      <c r="E144" s="13"/>
      <c r="F144" s="13"/>
      <c r="G144" s="14"/>
      <c r="H144" s="15"/>
      <c r="I144" s="15"/>
      <c r="J144" s="15" t="str">
        <f t="shared" si="16"/>
        <v/>
      </c>
      <c r="K144" s="15" t="str">
        <f t="shared" si="17"/>
        <v/>
      </c>
      <c r="L144" s="15" t="str">
        <f t="shared" si="19"/>
        <v/>
      </c>
      <c r="M144" s="13"/>
      <c r="N144" s="13"/>
      <c r="O144" s="13"/>
      <c r="P144" s="13" t="str">
        <f t="shared" si="18"/>
        <v/>
      </c>
    </row>
    <row r="145" spans="1:16" x14ac:dyDescent="0.25">
      <c r="A145" s="12"/>
      <c r="B145" s="13"/>
      <c r="C145" s="13"/>
      <c r="D145" s="13"/>
      <c r="E145" s="13"/>
      <c r="F145" s="13"/>
      <c r="G145" s="14"/>
      <c r="H145" s="15"/>
      <c r="I145" s="15"/>
      <c r="J145" s="15" t="str">
        <f t="shared" si="16"/>
        <v/>
      </c>
      <c r="K145" s="15" t="str">
        <f t="shared" si="17"/>
        <v/>
      </c>
      <c r="L145" s="15" t="str">
        <f t="shared" si="19"/>
        <v/>
      </c>
      <c r="M145" s="13"/>
      <c r="N145" s="13"/>
      <c r="O145" s="13"/>
      <c r="P145" s="13" t="str">
        <f t="shared" si="18"/>
        <v/>
      </c>
    </row>
    <row r="146" spans="1:16" x14ac:dyDescent="0.25">
      <c r="A146" s="12"/>
      <c r="B146" s="13"/>
      <c r="C146" s="13"/>
      <c r="D146" s="13"/>
      <c r="E146" s="13"/>
      <c r="F146" s="13"/>
      <c r="G146" s="14"/>
      <c r="H146" s="15"/>
      <c r="I146" s="15"/>
      <c r="J146" s="15" t="str">
        <f t="shared" si="16"/>
        <v/>
      </c>
      <c r="K146" s="15" t="str">
        <f t="shared" si="17"/>
        <v/>
      </c>
      <c r="L146" s="15" t="str">
        <f t="shared" si="19"/>
        <v/>
      </c>
      <c r="M146" s="13"/>
      <c r="N146" s="13"/>
      <c r="O146" s="13"/>
      <c r="P146" s="13" t="str">
        <f t="shared" si="18"/>
        <v/>
      </c>
    </row>
    <row r="147" spans="1:16" x14ac:dyDescent="0.25">
      <c r="A147" s="12"/>
      <c r="B147" s="13"/>
      <c r="C147" s="13"/>
      <c r="D147" s="13"/>
      <c r="E147" s="13"/>
      <c r="F147" s="13"/>
      <c r="G147" s="14"/>
      <c r="H147" s="15"/>
      <c r="I147" s="15"/>
      <c r="J147" s="15" t="str">
        <f t="shared" si="16"/>
        <v/>
      </c>
      <c r="K147" s="15" t="str">
        <f t="shared" si="17"/>
        <v/>
      </c>
      <c r="L147" s="15" t="str">
        <f t="shared" si="19"/>
        <v/>
      </c>
      <c r="M147" s="13"/>
      <c r="N147" s="13"/>
      <c r="O147" s="13"/>
      <c r="P147" s="13" t="str">
        <f t="shared" si="18"/>
        <v/>
      </c>
    </row>
    <row r="148" spans="1:16" x14ac:dyDescent="0.25">
      <c r="A148" s="12"/>
      <c r="B148" s="13"/>
      <c r="C148" s="13"/>
      <c r="D148" s="13"/>
      <c r="E148" s="13"/>
      <c r="F148" s="13"/>
      <c r="G148" s="14"/>
      <c r="H148" s="15"/>
      <c r="I148" s="15"/>
      <c r="J148" s="15" t="str">
        <f t="shared" si="16"/>
        <v/>
      </c>
      <c r="K148" s="15" t="str">
        <f t="shared" si="17"/>
        <v/>
      </c>
      <c r="L148" s="15" t="str">
        <f t="shared" si="19"/>
        <v/>
      </c>
      <c r="M148" s="13"/>
      <c r="N148" s="13"/>
      <c r="O148" s="13"/>
      <c r="P148" s="13" t="str">
        <f t="shared" si="18"/>
        <v/>
      </c>
    </row>
    <row r="149" spans="1:16" x14ac:dyDescent="0.25">
      <c r="A149" s="12"/>
      <c r="B149" s="13"/>
      <c r="C149" s="13"/>
      <c r="D149" s="13"/>
      <c r="E149" s="13"/>
      <c r="F149" s="13"/>
      <c r="G149" s="14"/>
      <c r="H149" s="15"/>
      <c r="I149" s="15"/>
      <c r="J149" s="15" t="str">
        <f t="shared" si="16"/>
        <v/>
      </c>
      <c r="K149" s="15" t="str">
        <f t="shared" si="17"/>
        <v/>
      </c>
      <c r="L149" s="15" t="str">
        <f t="shared" si="19"/>
        <v/>
      </c>
      <c r="M149" s="13"/>
      <c r="N149" s="13"/>
      <c r="O149" s="13"/>
      <c r="P149" s="13" t="str">
        <f t="shared" si="18"/>
        <v/>
      </c>
    </row>
    <row r="150" spans="1:16" x14ac:dyDescent="0.25">
      <c r="A150" s="12"/>
      <c r="B150" s="13"/>
      <c r="C150" s="13"/>
      <c r="D150" s="13"/>
      <c r="E150" s="13"/>
      <c r="F150" s="13"/>
      <c r="G150" s="14"/>
      <c r="H150" s="15"/>
      <c r="I150" s="15"/>
      <c r="J150" s="15" t="str">
        <f t="shared" si="16"/>
        <v/>
      </c>
      <c r="K150" s="15" t="str">
        <f t="shared" si="17"/>
        <v/>
      </c>
      <c r="L150" s="15" t="str">
        <f t="shared" si="19"/>
        <v/>
      </c>
      <c r="M150" s="13"/>
      <c r="N150" s="13"/>
      <c r="O150" s="13"/>
      <c r="P150" s="13" t="str">
        <f t="shared" si="18"/>
        <v/>
      </c>
    </row>
    <row r="151" spans="1:16" x14ac:dyDescent="0.25">
      <c r="A151" s="12"/>
      <c r="B151" s="13"/>
      <c r="C151" s="13"/>
      <c r="D151" s="13"/>
      <c r="E151" s="13"/>
      <c r="F151" s="13"/>
      <c r="G151" s="14"/>
      <c r="H151" s="15"/>
      <c r="I151" s="15"/>
      <c r="J151" s="15" t="str">
        <f t="shared" si="16"/>
        <v/>
      </c>
      <c r="K151" s="15" t="str">
        <f t="shared" si="17"/>
        <v/>
      </c>
      <c r="L151" s="15" t="str">
        <f t="shared" si="19"/>
        <v/>
      </c>
      <c r="M151" s="13"/>
      <c r="N151" s="13"/>
      <c r="O151" s="13"/>
      <c r="P151" s="13" t="str">
        <f t="shared" si="18"/>
        <v/>
      </c>
    </row>
    <row r="152" spans="1:16" x14ac:dyDescent="0.25">
      <c r="A152" s="12"/>
      <c r="B152" s="13"/>
      <c r="C152" s="13"/>
      <c r="D152" s="13"/>
      <c r="E152" s="13"/>
      <c r="F152" s="13"/>
      <c r="G152" s="14"/>
      <c r="H152" s="15"/>
      <c r="I152" s="15"/>
      <c r="J152" s="15" t="str">
        <f t="shared" si="16"/>
        <v/>
      </c>
      <c r="K152" s="15" t="str">
        <f t="shared" si="17"/>
        <v/>
      </c>
      <c r="L152" s="15" t="str">
        <f t="shared" si="19"/>
        <v/>
      </c>
      <c r="M152" s="13"/>
      <c r="N152" s="13"/>
      <c r="O152" s="13"/>
      <c r="P152" s="13" t="str">
        <f t="shared" si="18"/>
        <v/>
      </c>
    </row>
    <row r="153" spans="1:16" x14ac:dyDescent="0.25">
      <c r="A153" s="12"/>
      <c r="B153" s="13"/>
      <c r="C153" s="13"/>
      <c r="D153" s="13"/>
      <c r="E153" s="13"/>
      <c r="F153" s="13"/>
      <c r="G153" s="14"/>
      <c r="H153" s="15"/>
      <c r="I153" s="15"/>
      <c r="J153" s="15" t="str">
        <f t="shared" si="16"/>
        <v/>
      </c>
      <c r="K153" s="15" t="str">
        <f t="shared" si="17"/>
        <v/>
      </c>
      <c r="L153" s="15" t="str">
        <f t="shared" si="19"/>
        <v/>
      </c>
      <c r="M153" s="13"/>
      <c r="N153" s="13"/>
      <c r="O153" s="13"/>
      <c r="P153" s="13" t="str">
        <f t="shared" si="18"/>
        <v/>
      </c>
    </row>
    <row r="154" spans="1:16" x14ac:dyDescent="0.25">
      <c r="A154" s="12"/>
      <c r="B154" s="13"/>
      <c r="C154" s="13"/>
      <c r="D154" s="13"/>
      <c r="E154" s="13"/>
      <c r="F154" s="13"/>
      <c r="G154" s="14"/>
      <c r="H154" s="15"/>
      <c r="I154" s="15"/>
      <c r="J154" s="15" t="str">
        <f t="shared" si="16"/>
        <v/>
      </c>
      <c r="K154" s="15" t="str">
        <f t="shared" si="17"/>
        <v/>
      </c>
      <c r="L154" s="15" t="str">
        <f t="shared" si="19"/>
        <v/>
      </c>
      <c r="M154" s="13"/>
      <c r="N154" s="13"/>
      <c r="O154" s="13"/>
      <c r="P154" s="13" t="str">
        <f t="shared" si="18"/>
        <v/>
      </c>
    </row>
    <row r="155" spans="1:16" x14ac:dyDescent="0.25">
      <c r="A155" s="12"/>
      <c r="B155" s="13"/>
      <c r="C155" s="13"/>
      <c r="D155" s="13"/>
      <c r="E155" s="13"/>
      <c r="F155" s="13"/>
      <c r="G155" s="14"/>
      <c r="H155" s="15"/>
      <c r="I155" s="15"/>
      <c r="J155" s="15" t="str">
        <f t="shared" si="16"/>
        <v/>
      </c>
      <c r="K155" s="15" t="str">
        <f t="shared" si="17"/>
        <v/>
      </c>
      <c r="L155" s="15" t="str">
        <f t="shared" si="19"/>
        <v/>
      </c>
      <c r="M155" s="13"/>
      <c r="N155" s="13"/>
      <c r="O155" s="13"/>
      <c r="P155" s="13" t="str">
        <f t="shared" si="18"/>
        <v/>
      </c>
    </row>
    <row r="156" spans="1:16" x14ac:dyDescent="0.25">
      <c r="A156" s="12"/>
      <c r="B156" s="13"/>
      <c r="C156" s="13"/>
      <c r="D156" s="13"/>
      <c r="E156" s="13"/>
      <c r="F156" s="13"/>
      <c r="G156" s="14"/>
      <c r="H156" s="15"/>
      <c r="I156" s="15"/>
      <c r="J156" s="15" t="str">
        <f t="shared" si="16"/>
        <v/>
      </c>
      <c r="K156" s="15" t="str">
        <f t="shared" si="17"/>
        <v/>
      </c>
      <c r="L156" s="15" t="str">
        <f t="shared" si="19"/>
        <v/>
      </c>
      <c r="M156" s="13"/>
      <c r="N156" s="13"/>
      <c r="O156" s="13"/>
      <c r="P156" s="13" t="str">
        <f t="shared" si="18"/>
        <v/>
      </c>
    </row>
    <row r="157" spans="1:16" x14ac:dyDescent="0.25">
      <c r="A157" s="12"/>
      <c r="B157" s="13"/>
      <c r="C157" s="13"/>
      <c r="D157" s="13"/>
      <c r="E157" s="13"/>
      <c r="F157" s="13"/>
      <c r="G157" s="14"/>
      <c r="H157" s="15"/>
      <c r="I157" s="15"/>
      <c r="J157" s="15" t="str">
        <f t="shared" si="16"/>
        <v/>
      </c>
      <c r="K157" s="15" t="str">
        <f t="shared" si="17"/>
        <v/>
      </c>
      <c r="L157" s="15" t="str">
        <f t="shared" si="19"/>
        <v/>
      </c>
      <c r="M157" s="13"/>
      <c r="N157" s="13"/>
      <c r="O157" s="13"/>
      <c r="P157" s="13" t="str">
        <f t="shared" si="18"/>
        <v/>
      </c>
    </row>
    <row r="158" spans="1:16" x14ac:dyDescent="0.25">
      <c r="A158" s="12"/>
      <c r="B158" s="13"/>
      <c r="C158" s="13"/>
      <c r="D158" s="13"/>
      <c r="E158" s="13"/>
      <c r="F158" s="13"/>
      <c r="G158" s="14"/>
      <c r="H158" s="15"/>
      <c r="I158" s="15"/>
      <c r="J158" s="15" t="str">
        <f t="shared" si="16"/>
        <v/>
      </c>
      <c r="K158" s="15" t="str">
        <f t="shared" si="17"/>
        <v/>
      </c>
      <c r="L158" s="15" t="str">
        <f t="shared" si="19"/>
        <v/>
      </c>
      <c r="M158" s="13"/>
      <c r="N158" s="13"/>
      <c r="O158" s="13"/>
      <c r="P158" s="13" t="str">
        <f t="shared" si="18"/>
        <v/>
      </c>
    </row>
    <row r="159" spans="1:16" x14ac:dyDescent="0.25">
      <c r="A159" s="12"/>
      <c r="B159" s="13"/>
      <c r="C159" s="13"/>
      <c r="D159" s="13"/>
      <c r="E159" s="13"/>
      <c r="F159" s="13"/>
      <c r="G159" s="14"/>
      <c r="H159" s="15"/>
      <c r="I159" s="15"/>
      <c r="J159" s="15" t="str">
        <f t="shared" si="16"/>
        <v/>
      </c>
      <c r="K159" s="15" t="str">
        <f t="shared" si="17"/>
        <v/>
      </c>
      <c r="L159" s="15" t="str">
        <f t="shared" si="19"/>
        <v/>
      </c>
      <c r="M159" s="13"/>
      <c r="N159" s="13"/>
      <c r="O159" s="13"/>
      <c r="P159" s="13" t="str">
        <f t="shared" si="18"/>
        <v/>
      </c>
    </row>
    <row r="160" spans="1:16" x14ac:dyDescent="0.25">
      <c r="A160" s="12"/>
      <c r="B160" s="13"/>
      <c r="C160" s="13"/>
      <c r="D160" s="13"/>
      <c r="E160" s="13"/>
      <c r="F160" s="13"/>
      <c r="G160" s="14"/>
      <c r="H160" s="15"/>
      <c r="I160" s="15"/>
      <c r="J160" s="15" t="str">
        <f t="shared" si="16"/>
        <v/>
      </c>
      <c r="K160" s="15" t="str">
        <f t="shared" si="17"/>
        <v/>
      </c>
      <c r="L160" s="15" t="str">
        <f t="shared" si="19"/>
        <v/>
      </c>
      <c r="M160" s="13"/>
      <c r="N160" s="13"/>
      <c r="O160" s="13"/>
      <c r="P160" s="13" t="str">
        <f t="shared" si="18"/>
        <v/>
      </c>
    </row>
    <row r="161" spans="1:16" x14ac:dyDescent="0.25">
      <c r="A161" s="12"/>
      <c r="B161" s="13"/>
      <c r="C161" s="13"/>
      <c r="D161" s="13"/>
      <c r="E161" s="13"/>
      <c r="F161" s="13"/>
      <c r="G161" s="14"/>
      <c r="H161" s="15"/>
      <c r="I161" s="15"/>
      <c r="J161" s="15" t="str">
        <f t="shared" si="16"/>
        <v/>
      </c>
      <c r="K161" s="15" t="str">
        <f t="shared" si="17"/>
        <v/>
      </c>
      <c r="L161" s="15" t="str">
        <f t="shared" si="19"/>
        <v/>
      </c>
      <c r="M161" s="13"/>
      <c r="N161" s="13"/>
      <c r="O161" s="13"/>
      <c r="P161" s="13" t="str">
        <f t="shared" si="18"/>
        <v/>
      </c>
    </row>
    <row r="162" spans="1:16" x14ac:dyDescent="0.25">
      <c r="A162" s="12"/>
      <c r="B162" s="13"/>
      <c r="C162" s="13"/>
      <c r="D162" s="13"/>
      <c r="E162" s="13"/>
      <c r="F162" s="13"/>
      <c r="G162" s="14"/>
      <c r="H162" s="15"/>
      <c r="I162" s="15"/>
      <c r="J162" s="15" t="str">
        <f t="shared" si="16"/>
        <v/>
      </c>
      <c r="K162" s="15" t="str">
        <f t="shared" si="17"/>
        <v/>
      </c>
      <c r="L162" s="15" t="str">
        <f t="shared" si="19"/>
        <v/>
      </c>
      <c r="M162" s="13"/>
      <c r="N162" s="13"/>
      <c r="O162" s="13"/>
      <c r="P162" s="13" t="str">
        <f t="shared" si="18"/>
        <v/>
      </c>
    </row>
    <row r="163" spans="1:16" x14ac:dyDescent="0.25">
      <c r="A163" s="12"/>
      <c r="B163" s="13"/>
      <c r="C163" s="13"/>
      <c r="D163" s="13"/>
      <c r="E163" s="13"/>
      <c r="F163" s="13"/>
      <c r="G163" s="14"/>
      <c r="H163" s="15"/>
      <c r="I163" s="15"/>
      <c r="J163" s="15" t="str">
        <f t="shared" si="16"/>
        <v/>
      </c>
      <c r="K163" s="15" t="str">
        <f t="shared" si="17"/>
        <v/>
      </c>
      <c r="L163" s="15" t="str">
        <f t="shared" si="19"/>
        <v/>
      </c>
      <c r="M163" s="13"/>
      <c r="N163" s="13"/>
      <c r="O163" s="13"/>
      <c r="P163" s="13" t="str">
        <f t="shared" si="18"/>
        <v/>
      </c>
    </row>
    <row r="164" spans="1:16" x14ac:dyDescent="0.25">
      <c r="A164" s="12"/>
      <c r="B164" s="13"/>
      <c r="C164" s="13"/>
      <c r="D164" s="13"/>
      <c r="E164" s="13"/>
      <c r="F164" s="13"/>
      <c r="G164" s="14"/>
      <c r="H164" s="15"/>
      <c r="I164" s="15"/>
      <c r="J164" s="15" t="str">
        <f t="shared" si="16"/>
        <v/>
      </c>
      <c r="K164" s="15" t="str">
        <f t="shared" si="17"/>
        <v/>
      </c>
      <c r="L164" s="15" t="str">
        <f t="shared" si="19"/>
        <v/>
      </c>
      <c r="M164" s="13"/>
      <c r="N164" s="13"/>
      <c r="O164" s="13"/>
      <c r="P164" s="13" t="str">
        <f t="shared" si="18"/>
        <v/>
      </c>
    </row>
    <row r="165" spans="1:16" x14ac:dyDescent="0.25">
      <c r="A165" s="12"/>
      <c r="B165" s="13"/>
      <c r="C165" s="13"/>
      <c r="D165" s="13"/>
      <c r="E165" s="13"/>
      <c r="F165" s="13"/>
      <c r="G165" s="14"/>
      <c r="H165" s="15"/>
      <c r="I165" s="15"/>
      <c r="J165" s="15" t="str">
        <f t="shared" si="16"/>
        <v/>
      </c>
      <c r="K165" s="15" t="str">
        <f t="shared" si="17"/>
        <v/>
      </c>
      <c r="L165" s="15" t="str">
        <f t="shared" si="19"/>
        <v/>
      </c>
      <c r="M165" s="13"/>
      <c r="N165" s="13"/>
      <c r="O165" s="13"/>
      <c r="P165" s="13" t="str">
        <f t="shared" si="18"/>
        <v/>
      </c>
    </row>
    <row r="166" spans="1:16" x14ac:dyDescent="0.25">
      <c r="A166" s="12"/>
      <c r="B166" s="13"/>
      <c r="C166" s="13"/>
      <c r="D166" s="13"/>
      <c r="E166" s="13"/>
      <c r="F166" s="13"/>
      <c r="G166" s="14"/>
      <c r="H166" s="15"/>
      <c r="I166" s="15"/>
      <c r="J166" s="15" t="str">
        <f t="shared" si="16"/>
        <v/>
      </c>
      <c r="K166" s="15" t="str">
        <f t="shared" si="17"/>
        <v/>
      </c>
      <c r="L166" s="15" t="str">
        <f t="shared" si="19"/>
        <v/>
      </c>
      <c r="M166" s="13"/>
      <c r="N166" s="13"/>
      <c r="O166" s="13"/>
      <c r="P166" s="13" t="str">
        <f t="shared" si="18"/>
        <v/>
      </c>
    </row>
    <row r="167" spans="1:16" x14ac:dyDescent="0.25">
      <c r="A167" s="12"/>
      <c r="B167" s="13"/>
      <c r="C167" s="13"/>
      <c r="D167" s="13"/>
      <c r="E167" s="13"/>
      <c r="F167" s="13"/>
      <c r="G167" s="14"/>
      <c r="H167" s="15"/>
      <c r="I167" s="15"/>
      <c r="J167" s="15" t="str">
        <f t="shared" si="16"/>
        <v/>
      </c>
      <c r="K167" s="15" t="str">
        <f t="shared" si="17"/>
        <v/>
      </c>
      <c r="L167" s="15" t="str">
        <f t="shared" si="19"/>
        <v/>
      </c>
      <c r="M167" s="13"/>
      <c r="N167" s="13"/>
      <c r="O167" s="13"/>
      <c r="P167" s="13" t="str">
        <f t="shared" si="18"/>
        <v/>
      </c>
    </row>
    <row r="168" spans="1:16" x14ac:dyDescent="0.25">
      <c r="A168" s="12"/>
      <c r="B168" s="13"/>
      <c r="C168" s="13"/>
      <c r="D168" s="13"/>
      <c r="E168" s="13"/>
      <c r="F168" s="13"/>
      <c r="G168" s="14"/>
      <c r="H168" s="15"/>
      <c r="I168" s="15"/>
      <c r="J168" s="15" t="str">
        <f t="shared" si="16"/>
        <v/>
      </c>
      <c r="K168" s="15" t="str">
        <f t="shared" si="17"/>
        <v/>
      </c>
      <c r="L168" s="15" t="str">
        <f t="shared" si="19"/>
        <v/>
      </c>
      <c r="M168" s="13"/>
      <c r="N168" s="13"/>
      <c r="O168" s="13"/>
      <c r="P168" s="13" t="str">
        <f t="shared" si="18"/>
        <v/>
      </c>
    </row>
    <row r="169" spans="1:16" x14ac:dyDescent="0.25">
      <c r="A169" s="12"/>
      <c r="B169" s="13"/>
      <c r="C169" s="13"/>
      <c r="D169" s="13"/>
      <c r="E169" s="13"/>
      <c r="F169" s="13"/>
      <c r="G169" s="14"/>
      <c r="H169" s="15"/>
      <c r="I169" s="15"/>
      <c r="J169" s="15" t="str">
        <f t="shared" ref="J169:J200" si="20">IF(AND(H169="",I169=""),"",ROUND((N(H169)+N(I169))/(1+N(G169)),2))</f>
        <v/>
      </c>
      <c r="K169" s="15" t="str">
        <f t="shared" ref="K169:K200" si="21">IF(AND(H169="",I169=""),"",ROUND((N(H169)+N(I169))-J169,2))</f>
        <v/>
      </c>
      <c r="L169" s="15" t="str">
        <f t="shared" si="19"/>
        <v/>
      </c>
      <c r="M169" s="13"/>
      <c r="N169" s="13"/>
      <c r="O169" s="13"/>
      <c r="P169" s="13" t="str">
        <f t="shared" ref="P169:P200" si="22">IF(A169="","",IF(L169&lt;0,"Warnung: negativer Bestand",IF(OR(C169="",D169="",E169="",NOT(ISNUMBER(G169))),"Prüfen: Pflichtfeld fehlt","OK")))</f>
        <v/>
      </c>
    </row>
    <row r="170" spans="1:16" x14ac:dyDescent="0.25">
      <c r="A170" s="12"/>
      <c r="B170" s="13"/>
      <c r="C170" s="13"/>
      <c r="D170" s="13"/>
      <c r="E170" s="13"/>
      <c r="F170" s="13"/>
      <c r="G170" s="14"/>
      <c r="H170" s="15"/>
      <c r="I170" s="15"/>
      <c r="J170" s="15" t="str">
        <f t="shared" si="20"/>
        <v/>
      </c>
      <c r="K170" s="15" t="str">
        <f t="shared" si="21"/>
        <v/>
      </c>
      <c r="L170" s="15" t="str">
        <f t="shared" ref="L170:L201" si="23">IF(A170="","",L169+N(H170)-N(I170))</f>
        <v/>
      </c>
      <c r="M170" s="13"/>
      <c r="N170" s="13"/>
      <c r="O170" s="13"/>
      <c r="P170" s="13" t="str">
        <f t="shared" si="22"/>
        <v/>
      </c>
    </row>
    <row r="171" spans="1:16" x14ac:dyDescent="0.25">
      <c r="A171" s="12"/>
      <c r="B171" s="13"/>
      <c r="C171" s="13"/>
      <c r="D171" s="13"/>
      <c r="E171" s="13"/>
      <c r="F171" s="13"/>
      <c r="G171" s="14"/>
      <c r="H171" s="15"/>
      <c r="I171" s="15"/>
      <c r="J171" s="15" t="str">
        <f t="shared" si="20"/>
        <v/>
      </c>
      <c r="K171" s="15" t="str">
        <f t="shared" si="21"/>
        <v/>
      </c>
      <c r="L171" s="15" t="str">
        <f t="shared" si="23"/>
        <v/>
      </c>
      <c r="M171" s="13"/>
      <c r="N171" s="13"/>
      <c r="O171" s="13"/>
      <c r="P171" s="13" t="str">
        <f t="shared" si="22"/>
        <v/>
      </c>
    </row>
    <row r="172" spans="1:16" x14ac:dyDescent="0.25">
      <c r="A172" s="12"/>
      <c r="B172" s="13"/>
      <c r="C172" s="13"/>
      <c r="D172" s="13"/>
      <c r="E172" s="13"/>
      <c r="F172" s="13"/>
      <c r="G172" s="14"/>
      <c r="H172" s="15"/>
      <c r="I172" s="15"/>
      <c r="J172" s="15" t="str">
        <f t="shared" si="20"/>
        <v/>
      </c>
      <c r="K172" s="15" t="str">
        <f t="shared" si="21"/>
        <v/>
      </c>
      <c r="L172" s="15" t="str">
        <f t="shared" si="23"/>
        <v/>
      </c>
      <c r="M172" s="13"/>
      <c r="N172" s="13"/>
      <c r="O172" s="13"/>
      <c r="P172" s="13" t="str">
        <f t="shared" si="22"/>
        <v/>
      </c>
    </row>
    <row r="173" spans="1:16" x14ac:dyDescent="0.25">
      <c r="A173" s="12"/>
      <c r="B173" s="13"/>
      <c r="C173" s="13"/>
      <c r="D173" s="13"/>
      <c r="E173" s="13"/>
      <c r="F173" s="13"/>
      <c r="G173" s="14"/>
      <c r="H173" s="15"/>
      <c r="I173" s="15"/>
      <c r="J173" s="15" t="str">
        <f t="shared" si="20"/>
        <v/>
      </c>
      <c r="K173" s="15" t="str">
        <f t="shared" si="21"/>
        <v/>
      </c>
      <c r="L173" s="15" t="str">
        <f t="shared" si="23"/>
        <v/>
      </c>
      <c r="M173" s="13"/>
      <c r="N173" s="13"/>
      <c r="O173" s="13"/>
      <c r="P173" s="13" t="str">
        <f t="shared" si="22"/>
        <v/>
      </c>
    </row>
    <row r="174" spans="1:16" x14ac:dyDescent="0.25">
      <c r="A174" s="12"/>
      <c r="B174" s="13"/>
      <c r="C174" s="13"/>
      <c r="D174" s="13"/>
      <c r="E174" s="13"/>
      <c r="F174" s="13"/>
      <c r="G174" s="14"/>
      <c r="H174" s="15"/>
      <c r="I174" s="15"/>
      <c r="J174" s="15" t="str">
        <f t="shared" si="20"/>
        <v/>
      </c>
      <c r="K174" s="15" t="str">
        <f t="shared" si="21"/>
        <v/>
      </c>
      <c r="L174" s="15" t="str">
        <f t="shared" si="23"/>
        <v/>
      </c>
      <c r="M174" s="13"/>
      <c r="N174" s="13"/>
      <c r="O174" s="13"/>
      <c r="P174" s="13" t="str">
        <f t="shared" si="22"/>
        <v/>
      </c>
    </row>
    <row r="175" spans="1:16" x14ac:dyDescent="0.25">
      <c r="A175" s="12"/>
      <c r="B175" s="13"/>
      <c r="C175" s="13"/>
      <c r="D175" s="13"/>
      <c r="E175" s="13"/>
      <c r="F175" s="13"/>
      <c r="G175" s="14"/>
      <c r="H175" s="15"/>
      <c r="I175" s="15"/>
      <c r="J175" s="15" t="str">
        <f t="shared" si="20"/>
        <v/>
      </c>
      <c r="K175" s="15" t="str">
        <f t="shared" si="21"/>
        <v/>
      </c>
      <c r="L175" s="15" t="str">
        <f t="shared" si="23"/>
        <v/>
      </c>
      <c r="M175" s="13"/>
      <c r="N175" s="13"/>
      <c r="O175" s="13"/>
      <c r="P175" s="13" t="str">
        <f t="shared" si="22"/>
        <v/>
      </c>
    </row>
    <row r="176" spans="1:16" x14ac:dyDescent="0.25">
      <c r="A176" s="12"/>
      <c r="B176" s="13"/>
      <c r="C176" s="13"/>
      <c r="D176" s="13"/>
      <c r="E176" s="13"/>
      <c r="F176" s="13"/>
      <c r="G176" s="14"/>
      <c r="H176" s="15"/>
      <c r="I176" s="15"/>
      <c r="J176" s="15" t="str">
        <f t="shared" si="20"/>
        <v/>
      </c>
      <c r="K176" s="15" t="str">
        <f t="shared" si="21"/>
        <v/>
      </c>
      <c r="L176" s="15" t="str">
        <f t="shared" si="23"/>
        <v/>
      </c>
      <c r="M176" s="13"/>
      <c r="N176" s="13"/>
      <c r="O176" s="13"/>
      <c r="P176" s="13" t="str">
        <f t="shared" si="22"/>
        <v/>
      </c>
    </row>
    <row r="177" spans="1:16" x14ac:dyDescent="0.25">
      <c r="A177" s="12"/>
      <c r="B177" s="13"/>
      <c r="C177" s="13"/>
      <c r="D177" s="13"/>
      <c r="E177" s="13"/>
      <c r="F177" s="13"/>
      <c r="G177" s="14"/>
      <c r="H177" s="15"/>
      <c r="I177" s="15"/>
      <c r="J177" s="15" t="str">
        <f t="shared" si="20"/>
        <v/>
      </c>
      <c r="K177" s="15" t="str">
        <f t="shared" si="21"/>
        <v/>
      </c>
      <c r="L177" s="15" t="str">
        <f t="shared" si="23"/>
        <v/>
      </c>
      <c r="M177" s="13"/>
      <c r="N177" s="13"/>
      <c r="O177" s="13"/>
      <c r="P177" s="13" t="str">
        <f t="shared" si="22"/>
        <v/>
      </c>
    </row>
    <row r="178" spans="1:16" x14ac:dyDescent="0.25">
      <c r="A178" s="12"/>
      <c r="B178" s="13"/>
      <c r="C178" s="13"/>
      <c r="D178" s="13"/>
      <c r="E178" s="13"/>
      <c r="F178" s="13"/>
      <c r="G178" s="14"/>
      <c r="H178" s="15"/>
      <c r="I178" s="15"/>
      <c r="J178" s="15" t="str">
        <f t="shared" si="20"/>
        <v/>
      </c>
      <c r="K178" s="15" t="str">
        <f t="shared" si="21"/>
        <v/>
      </c>
      <c r="L178" s="15" t="str">
        <f t="shared" si="23"/>
        <v/>
      </c>
      <c r="M178" s="13"/>
      <c r="N178" s="13"/>
      <c r="O178" s="13"/>
      <c r="P178" s="13" t="str">
        <f t="shared" si="22"/>
        <v/>
      </c>
    </row>
    <row r="179" spans="1:16" x14ac:dyDescent="0.25">
      <c r="A179" s="12"/>
      <c r="B179" s="13"/>
      <c r="C179" s="13"/>
      <c r="D179" s="13"/>
      <c r="E179" s="13"/>
      <c r="F179" s="13"/>
      <c r="G179" s="14"/>
      <c r="H179" s="15"/>
      <c r="I179" s="15"/>
      <c r="J179" s="15" t="str">
        <f t="shared" si="20"/>
        <v/>
      </c>
      <c r="K179" s="15" t="str">
        <f t="shared" si="21"/>
        <v/>
      </c>
      <c r="L179" s="15" t="str">
        <f t="shared" si="23"/>
        <v/>
      </c>
      <c r="M179" s="13"/>
      <c r="N179" s="13"/>
      <c r="O179" s="13"/>
      <c r="P179" s="13" t="str">
        <f t="shared" si="22"/>
        <v/>
      </c>
    </row>
    <row r="180" spans="1:16" x14ac:dyDescent="0.25">
      <c r="A180" s="12"/>
      <c r="B180" s="13"/>
      <c r="C180" s="13"/>
      <c r="D180" s="13"/>
      <c r="E180" s="13"/>
      <c r="F180" s="13"/>
      <c r="G180" s="14"/>
      <c r="H180" s="15"/>
      <c r="I180" s="15"/>
      <c r="J180" s="15" t="str">
        <f t="shared" si="20"/>
        <v/>
      </c>
      <c r="K180" s="15" t="str">
        <f t="shared" si="21"/>
        <v/>
      </c>
      <c r="L180" s="15" t="str">
        <f t="shared" si="23"/>
        <v/>
      </c>
      <c r="M180" s="13"/>
      <c r="N180" s="13"/>
      <c r="O180" s="13"/>
      <c r="P180" s="13" t="str">
        <f t="shared" si="22"/>
        <v/>
      </c>
    </row>
    <row r="181" spans="1:16" x14ac:dyDescent="0.25">
      <c r="A181" s="12"/>
      <c r="B181" s="13"/>
      <c r="C181" s="13"/>
      <c r="D181" s="13"/>
      <c r="E181" s="13"/>
      <c r="F181" s="13"/>
      <c r="G181" s="14"/>
      <c r="H181" s="15"/>
      <c r="I181" s="15"/>
      <c r="J181" s="15" t="str">
        <f t="shared" si="20"/>
        <v/>
      </c>
      <c r="K181" s="15" t="str">
        <f t="shared" si="21"/>
        <v/>
      </c>
      <c r="L181" s="15" t="str">
        <f t="shared" si="23"/>
        <v/>
      </c>
      <c r="M181" s="13"/>
      <c r="N181" s="13"/>
      <c r="O181" s="13"/>
      <c r="P181" s="13" t="str">
        <f t="shared" si="22"/>
        <v/>
      </c>
    </row>
    <row r="182" spans="1:16" x14ac:dyDescent="0.25">
      <c r="A182" s="12"/>
      <c r="B182" s="13"/>
      <c r="C182" s="13"/>
      <c r="D182" s="13"/>
      <c r="E182" s="13"/>
      <c r="F182" s="13"/>
      <c r="G182" s="14"/>
      <c r="H182" s="15"/>
      <c r="I182" s="15"/>
      <c r="J182" s="15" t="str">
        <f t="shared" si="20"/>
        <v/>
      </c>
      <c r="K182" s="15" t="str">
        <f t="shared" si="21"/>
        <v/>
      </c>
      <c r="L182" s="15" t="str">
        <f t="shared" si="23"/>
        <v/>
      </c>
      <c r="M182" s="13"/>
      <c r="N182" s="13"/>
      <c r="O182" s="13"/>
      <c r="P182" s="13" t="str">
        <f t="shared" si="22"/>
        <v/>
      </c>
    </row>
    <row r="183" spans="1:16" x14ac:dyDescent="0.25">
      <c r="A183" s="12"/>
      <c r="B183" s="13"/>
      <c r="C183" s="13"/>
      <c r="D183" s="13"/>
      <c r="E183" s="13"/>
      <c r="F183" s="13"/>
      <c r="G183" s="14"/>
      <c r="H183" s="15"/>
      <c r="I183" s="15"/>
      <c r="J183" s="15" t="str">
        <f t="shared" si="20"/>
        <v/>
      </c>
      <c r="K183" s="15" t="str">
        <f t="shared" si="21"/>
        <v/>
      </c>
      <c r="L183" s="15" t="str">
        <f t="shared" si="23"/>
        <v/>
      </c>
      <c r="M183" s="13"/>
      <c r="N183" s="13"/>
      <c r="O183" s="13"/>
      <c r="P183" s="13" t="str">
        <f t="shared" si="22"/>
        <v/>
      </c>
    </row>
    <row r="184" spans="1:16" x14ac:dyDescent="0.25">
      <c r="A184" s="12"/>
      <c r="B184" s="13"/>
      <c r="C184" s="13"/>
      <c r="D184" s="13"/>
      <c r="E184" s="13"/>
      <c r="F184" s="13"/>
      <c r="G184" s="14"/>
      <c r="H184" s="15"/>
      <c r="I184" s="15"/>
      <c r="J184" s="15" t="str">
        <f t="shared" si="20"/>
        <v/>
      </c>
      <c r="K184" s="15" t="str">
        <f t="shared" si="21"/>
        <v/>
      </c>
      <c r="L184" s="15" t="str">
        <f t="shared" si="23"/>
        <v/>
      </c>
      <c r="M184" s="13"/>
      <c r="N184" s="13"/>
      <c r="O184" s="13"/>
      <c r="P184" s="13" t="str">
        <f t="shared" si="22"/>
        <v/>
      </c>
    </row>
    <row r="185" spans="1:16" x14ac:dyDescent="0.25">
      <c r="A185" s="12"/>
      <c r="B185" s="13"/>
      <c r="C185" s="13"/>
      <c r="D185" s="13"/>
      <c r="E185" s="13"/>
      <c r="F185" s="13"/>
      <c r="G185" s="14"/>
      <c r="H185" s="15"/>
      <c r="I185" s="15"/>
      <c r="J185" s="15" t="str">
        <f t="shared" si="20"/>
        <v/>
      </c>
      <c r="K185" s="15" t="str">
        <f t="shared" si="21"/>
        <v/>
      </c>
      <c r="L185" s="15" t="str">
        <f t="shared" si="23"/>
        <v/>
      </c>
      <c r="M185" s="13"/>
      <c r="N185" s="13"/>
      <c r="O185" s="13"/>
      <c r="P185" s="13" t="str">
        <f t="shared" si="22"/>
        <v/>
      </c>
    </row>
    <row r="186" spans="1:16" x14ac:dyDescent="0.25">
      <c r="A186" s="12"/>
      <c r="B186" s="13"/>
      <c r="C186" s="13"/>
      <c r="D186" s="13"/>
      <c r="E186" s="13"/>
      <c r="F186" s="13"/>
      <c r="G186" s="14"/>
      <c r="H186" s="15"/>
      <c r="I186" s="15"/>
      <c r="J186" s="15" t="str">
        <f t="shared" si="20"/>
        <v/>
      </c>
      <c r="K186" s="15" t="str">
        <f t="shared" si="21"/>
        <v/>
      </c>
      <c r="L186" s="15" t="str">
        <f t="shared" si="23"/>
        <v/>
      </c>
      <c r="M186" s="13"/>
      <c r="N186" s="13"/>
      <c r="O186" s="13"/>
      <c r="P186" s="13" t="str">
        <f t="shared" si="22"/>
        <v/>
      </c>
    </row>
    <row r="187" spans="1:16" x14ac:dyDescent="0.25">
      <c r="A187" s="12"/>
      <c r="B187" s="13"/>
      <c r="C187" s="13"/>
      <c r="D187" s="13"/>
      <c r="E187" s="13"/>
      <c r="F187" s="13"/>
      <c r="G187" s="14"/>
      <c r="H187" s="15"/>
      <c r="I187" s="15"/>
      <c r="J187" s="15" t="str">
        <f t="shared" si="20"/>
        <v/>
      </c>
      <c r="K187" s="15" t="str">
        <f t="shared" si="21"/>
        <v/>
      </c>
      <c r="L187" s="15" t="str">
        <f t="shared" si="23"/>
        <v/>
      </c>
      <c r="M187" s="13"/>
      <c r="N187" s="13"/>
      <c r="O187" s="13"/>
      <c r="P187" s="13" t="str">
        <f t="shared" si="22"/>
        <v/>
      </c>
    </row>
    <row r="188" spans="1:16" x14ac:dyDescent="0.25">
      <c r="A188" s="12"/>
      <c r="B188" s="13"/>
      <c r="C188" s="13"/>
      <c r="D188" s="13"/>
      <c r="E188" s="13"/>
      <c r="F188" s="13"/>
      <c r="G188" s="14"/>
      <c r="H188" s="15"/>
      <c r="I188" s="15"/>
      <c r="J188" s="15" t="str">
        <f t="shared" si="20"/>
        <v/>
      </c>
      <c r="K188" s="15" t="str">
        <f t="shared" si="21"/>
        <v/>
      </c>
      <c r="L188" s="15" t="str">
        <f t="shared" si="23"/>
        <v/>
      </c>
      <c r="M188" s="13"/>
      <c r="N188" s="13"/>
      <c r="O188" s="13"/>
      <c r="P188" s="13" t="str">
        <f t="shared" si="22"/>
        <v/>
      </c>
    </row>
    <row r="189" spans="1:16" x14ac:dyDescent="0.25">
      <c r="A189" s="12"/>
      <c r="B189" s="13"/>
      <c r="C189" s="13"/>
      <c r="D189" s="13"/>
      <c r="E189" s="13"/>
      <c r="F189" s="13"/>
      <c r="G189" s="14"/>
      <c r="H189" s="15"/>
      <c r="I189" s="15"/>
      <c r="J189" s="15" t="str">
        <f t="shared" si="20"/>
        <v/>
      </c>
      <c r="K189" s="15" t="str">
        <f t="shared" si="21"/>
        <v/>
      </c>
      <c r="L189" s="15" t="str">
        <f t="shared" si="23"/>
        <v/>
      </c>
      <c r="M189" s="13"/>
      <c r="N189" s="13"/>
      <c r="O189" s="13"/>
      <c r="P189" s="13" t="str">
        <f t="shared" si="22"/>
        <v/>
      </c>
    </row>
    <row r="190" spans="1:16" x14ac:dyDescent="0.25">
      <c r="A190" s="12"/>
      <c r="B190" s="13"/>
      <c r="C190" s="13"/>
      <c r="D190" s="13"/>
      <c r="E190" s="13"/>
      <c r="F190" s="13"/>
      <c r="G190" s="14"/>
      <c r="H190" s="15"/>
      <c r="I190" s="15"/>
      <c r="J190" s="15" t="str">
        <f t="shared" si="20"/>
        <v/>
      </c>
      <c r="K190" s="15" t="str">
        <f t="shared" si="21"/>
        <v/>
      </c>
      <c r="L190" s="15" t="str">
        <f t="shared" si="23"/>
        <v/>
      </c>
      <c r="M190" s="13"/>
      <c r="N190" s="13"/>
      <c r="O190" s="13"/>
      <c r="P190" s="13" t="str">
        <f t="shared" si="22"/>
        <v/>
      </c>
    </row>
    <row r="191" spans="1:16" x14ac:dyDescent="0.25">
      <c r="A191" s="12"/>
      <c r="B191" s="13"/>
      <c r="C191" s="13"/>
      <c r="D191" s="13"/>
      <c r="E191" s="13"/>
      <c r="F191" s="13"/>
      <c r="G191" s="14"/>
      <c r="H191" s="15"/>
      <c r="I191" s="15"/>
      <c r="J191" s="15" t="str">
        <f t="shared" si="20"/>
        <v/>
      </c>
      <c r="K191" s="15" t="str">
        <f t="shared" si="21"/>
        <v/>
      </c>
      <c r="L191" s="15" t="str">
        <f t="shared" si="23"/>
        <v/>
      </c>
      <c r="M191" s="13"/>
      <c r="N191" s="13"/>
      <c r="O191" s="13"/>
      <c r="P191" s="13" t="str">
        <f t="shared" si="22"/>
        <v/>
      </c>
    </row>
    <row r="192" spans="1:16" x14ac:dyDescent="0.25">
      <c r="A192" s="12"/>
      <c r="B192" s="13"/>
      <c r="C192" s="13"/>
      <c r="D192" s="13"/>
      <c r="E192" s="13"/>
      <c r="F192" s="13"/>
      <c r="G192" s="14"/>
      <c r="H192" s="15"/>
      <c r="I192" s="15"/>
      <c r="J192" s="15" t="str">
        <f t="shared" si="20"/>
        <v/>
      </c>
      <c r="K192" s="15" t="str">
        <f t="shared" si="21"/>
        <v/>
      </c>
      <c r="L192" s="15" t="str">
        <f t="shared" si="23"/>
        <v/>
      </c>
      <c r="M192" s="13"/>
      <c r="N192" s="13"/>
      <c r="O192" s="13"/>
      <c r="P192" s="13" t="str">
        <f t="shared" si="22"/>
        <v/>
      </c>
    </row>
    <row r="193" spans="1:16" x14ac:dyDescent="0.25">
      <c r="A193" s="12"/>
      <c r="B193" s="13"/>
      <c r="C193" s="13"/>
      <c r="D193" s="13"/>
      <c r="E193" s="13"/>
      <c r="F193" s="13"/>
      <c r="G193" s="14"/>
      <c r="H193" s="15"/>
      <c r="I193" s="15"/>
      <c r="J193" s="15" t="str">
        <f t="shared" si="20"/>
        <v/>
      </c>
      <c r="K193" s="15" t="str">
        <f t="shared" si="21"/>
        <v/>
      </c>
      <c r="L193" s="15" t="str">
        <f t="shared" si="23"/>
        <v/>
      </c>
      <c r="M193" s="13"/>
      <c r="N193" s="13"/>
      <c r="O193" s="13"/>
      <c r="P193" s="13" t="str">
        <f t="shared" si="22"/>
        <v/>
      </c>
    </row>
    <row r="194" spans="1:16" x14ac:dyDescent="0.25">
      <c r="A194" s="12"/>
      <c r="B194" s="13"/>
      <c r="C194" s="13"/>
      <c r="D194" s="13"/>
      <c r="E194" s="13"/>
      <c r="F194" s="13"/>
      <c r="G194" s="14"/>
      <c r="H194" s="15"/>
      <c r="I194" s="15"/>
      <c r="J194" s="15" t="str">
        <f t="shared" si="20"/>
        <v/>
      </c>
      <c r="K194" s="15" t="str">
        <f t="shared" si="21"/>
        <v/>
      </c>
      <c r="L194" s="15" t="str">
        <f t="shared" si="23"/>
        <v/>
      </c>
      <c r="M194" s="13"/>
      <c r="N194" s="13"/>
      <c r="O194" s="13"/>
      <c r="P194" s="13" t="str">
        <f t="shared" si="22"/>
        <v/>
      </c>
    </row>
    <row r="195" spans="1:16" x14ac:dyDescent="0.25">
      <c r="A195" s="12"/>
      <c r="B195" s="13"/>
      <c r="C195" s="13"/>
      <c r="D195" s="13"/>
      <c r="E195" s="13"/>
      <c r="F195" s="13"/>
      <c r="G195" s="14"/>
      <c r="H195" s="15"/>
      <c r="I195" s="15"/>
      <c r="J195" s="15" t="str">
        <f t="shared" si="20"/>
        <v/>
      </c>
      <c r="K195" s="15" t="str">
        <f t="shared" si="21"/>
        <v/>
      </c>
      <c r="L195" s="15" t="str">
        <f t="shared" si="23"/>
        <v/>
      </c>
      <c r="M195" s="13"/>
      <c r="N195" s="13"/>
      <c r="O195" s="13"/>
      <c r="P195" s="13" t="str">
        <f t="shared" si="22"/>
        <v/>
      </c>
    </row>
    <row r="196" spans="1:16" x14ac:dyDescent="0.25">
      <c r="A196" s="12"/>
      <c r="B196" s="13"/>
      <c r="C196" s="13"/>
      <c r="D196" s="13"/>
      <c r="E196" s="13"/>
      <c r="F196" s="13"/>
      <c r="G196" s="14"/>
      <c r="H196" s="15"/>
      <c r="I196" s="15"/>
      <c r="J196" s="15" t="str">
        <f t="shared" si="20"/>
        <v/>
      </c>
      <c r="K196" s="15" t="str">
        <f t="shared" si="21"/>
        <v/>
      </c>
      <c r="L196" s="15" t="str">
        <f t="shared" si="23"/>
        <v/>
      </c>
      <c r="M196" s="13"/>
      <c r="N196" s="13"/>
      <c r="O196" s="13"/>
      <c r="P196" s="13" t="str">
        <f t="shared" si="22"/>
        <v/>
      </c>
    </row>
    <row r="197" spans="1:16" x14ac:dyDescent="0.25">
      <c r="A197" s="12"/>
      <c r="B197" s="13"/>
      <c r="C197" s="13"/>
      <c r="D197" s="13"/>
      <c r="E197" s="13"/>
      <c r="F197" s="13"/>
      <c r="G197" s="14"/>
      <c r="H197" s="15"/>
      <c r="I197" s="15"/>
      <c r="J197" s="15" t="str">
        <f t="shared" si="20"/>
        <v/>
      </c>
      <c r="K197" s="15" t="str">
        <f t="shared" si="21"/>
        <v/>
      </c>
      <c r="L197" s="15" t="str">
        <f t="shared" si="23"/>
        <v/>
      </c>
      <c r="M197" s="13"/>
      <c r="N197" s="13"/>
      <c r="O197" s="13"/>
      <c r="P197" s="13" t="str">
        <f t="shared" si="22"/>
        <v/>
      </c>
    </row>
    <row r="198" spans="1:16" x14ac:dyDescent="0.25">
      <c r="A198" s="12"/>
      <c r="B198" s="13"/>
      <c r="C198" s="13"/>
      <c r="D198" s="13"/>
      <c r="E198" s="13"/>
      <c r="F198" s="13"/>
      <c r="G198" s="14"/>
      <c r="H198" s="15"/>
      <c r="I198" s="15"/>
      <c r="J198" s="15" t="str">
        <f t="shared" si="20"/>
        <v/>
      </c>
      <c r="K198" s="15" t="str">
        <f t="shared" si="21"/>
        <v/>
      </c>
      <c r="L198" s="15" t="str">
        <f t="shared" si="23"/>
        <v/>
      </c>
      <c r="M198" s="13"/>
      <c r="N198" s="13"/>
      <c r="O198" s="13"/>
      <c r="P198" s="13" t="str">
        <f t="shared" si="22"/>
        <v/>
      </c>
    </row>
    <row r="199" spans="1:16" x14ac:dyDescent="0.25">
      <c r="A199" s="12"/>
      <c r="B199" s="13"/>
      <c r="C199" s="13"/>
      <c r="D199" s="13"/>
      <c r="E199" s="13"/>
      <c r="F199" s="13"/>
      <c r="G199" s="14"/>
      <c r="H199" s="15"/>
      <c r="I199" s="15"/>
      <c r="J199" s="15" t="str">
        <f t="shared" si="20"/>
        <v/>
      </c>
      <c r="K199" s="15" t="str">
        <f t="shared" si="21"/>
        <v/>
      </c>
      <c r="L199" s="15" t="str">
        <f t="shared" si="23"/>
        <v/>
      </c>
      <c r="M199" s="13"/>
      <c r="N199" s="13"/>
      <c r="O199" s="13"/>
      <c r="P199" s="13" t="str">
        <f t="shared" si="22"/>
        <v/>
      </c>
    </row>
    <row r="200" spans="1:16" x14ac:dyDescent="0.25">
      <c r="A200" s="12"/>
      <c r="B200" s="13"/>
      <c r="C200" s="13"/>
      <c r="D200" s="13"/>
      <c r="E200" s="13"/>
      <c r="F200" s="13"/>
      <c r="G200" s="14"/>
      <c r="H200" s="15"/>
      <c r="I200" s="15"/>
      <c r="J200" s="15" t="str">
        <f t="shared" si="20"/>
        <v/>
      </c>
      <c r="K200" s="15" t="str">
        <f t="shared" si="21"/>
        <v/>
      </c>
      <c r="L200" s="15" t="str">
        <f t="shared" si="23"/>
        <v/>
      </c>
      <c r="M200" s="13"/>
      <c r="N200" s="13"/>
      <c r="O200" s="13"/>
      <c r="P200" s="13" t="str">
        <f t="shared" si="22"/>
        <v/>
      </c>
    </row>
    <row r="201" spans="1:16" x14ac:dyDescent="0.25">
      <c r="A201" s="12"/>
      <c r="B201" s="13"/>
      <c r="C201" s="13"/>
      <c r="D201" s="13"/>
      <c r="E201" s="13"/>
      <c r="F201" s="13"/>
      <c r="G201" s="14"/>
      <c r="H201" s="15"/>
      <c r="I201" s="15"/>
      <c r="J201" s="15" t="str">
        <f t="shared" ref="J201:J232" si="24">IF(AND(H201="",I201=""),"",ROUND((N(H201)+N(I201))/(1+N(G201)),2))</f>
        <v/>
      </c>
      <c r="K201" s="15" t="str">
        <f t="shared" ref="K201:K232" si="25">IF(AND(H201="",I201=""),"",ROUND((N(H201)+N(I201))-J201,2))</f>
        <v/>
      </c>
      <c r="L201" s="15" t="str">
        <f t="shared" si="23"/>
        <v/>
      </c>
      <c r="M201" s="13"/>
      <c r="N201" s="13"/>
      <c r="O201" s="13"/>
      <c r="P201" s="13" t="str">
        <f t="shared" ref="P201:P208" si="26">IF(A201="","",IF(L201&lt;0,"Warnung: negativer Bestand",IF(OR(C201="",D201="",E201="",NOT(ISNUMBER(G201))),"Prüfen: Pflichtfeld fehlt","OK")))</f>
        <v/>
      </c>
    </row>
    <row r="202" spans="1:16" x14ac:dyDescent="0.25">
      <c r="A202" s="12"/>
      <c r="B202" s="13"/>
      <c r="C202" s="13"/>
      <c r="D202" s="13"/>
      <c r="E202" s="13"/>
      <c r="F202" s="13"/>
      <c r="G202" s="14"/>
      <c r="H202" s="15"/>
      <c r="I202" s="15"/>
      <c r="J202" s="15" t="str">
        <f t="shared" si="24"/>
        <v/>
      </c>
      <c r="K202" s="15" t="str">
        <f t="shared" si="25"/>
        <v/>
      </c>
      <c r="L202" s="15" t="str">
        <f t="shared" ref="L202:L208" si="27">IF(A202="","",L201+N(H202)-N(I202))</f>
        <v/>
      </c>
      <c r="M202" s="13"/>
      <c r="N202" s="13"/>
      <c r="O202" s="13"/>
      <c r="P202" s="13" t="str">
        <f t="shared" si="26"/>
        <v/>
      </c>
    </row>
    <row r="203" spans="1:16" x14ac:dyDescent="0.25">
      <c r="A203" s="12"/>
      <c r="B203" s="13"/>
      <c r="C203" s="13"/>
      <c r="D203" s="13"/>
      <c r="E203" s="13"/>
      <c r="F203" s="13"/>
      <c r="G203" s="14"/>
      <c r="H203" s="15"/>
      <c r="I203" s="15"/>
      <c r="J203" s="15" t="str">
        <f t="shared" si="24"/>
        <v/>
      </c>
      <c r="K203" s="15" t="str">
        <f t="shared" si="25"/>
        <v/>
      </c>
      <c r="L203" s="15" t="str">
        <f t="shared" si="27"/>
        <v/>
      </c>
      <c r="M203" s="13"/>
      <c r="N203" s="13"/>
      <c r="O203" s="13"/>
      <c r="P203" s="13" t="str">
        <f t="shared" si="26"/>
        <v/>
      </c>
    </row>
    <row r="204" spans="1:16" x14ac:dyDescent="0.25">
      <c r="A204" s="12"/>
      <c r="B204" s="13"/>
      <c r="C204" s="13"/>
      <c r="D204" s="13"/>
      <c r="E204" s="13"/>
      <c r="F204" s="13"/>
      <c r="G204" s="14"/>
      <c r="H204" s="15"/>
      <c r="I204" s="15"/>
      <c r="J204" s="15" t="str">
        <f t="shared" si="24"/>
        <v/>
      </c>
      <c r="K204" s="15" t="str">
        <f t="shared" si="25"/>
        <v/>
      </c>
      <c r="L204" s="15" t="str">
        <f t="shared" si="27"/>
        <v/>
      </c>
      <c r="M204" s="13"/>
      <c r="N204" s="13"/>
      <c r="O204" s="13"/>
      <c r="P204" s="13" t="str">
        <f t="shared" si="26"/>
        <v/>
      </c>
    </row>
    <row r="205" spans="1:16" x14ac:dyDescent="0.25">
      <c r="A205" s="12"/>
      <c r="B205" s="13"/>
      <c r="C205" s="13"/>
      <c r="D205" s="13"/>
      <c r="E205" s="13"/>
      <c r="F205" s="13"/>
      <c r="G205" s="14"/>
      <c r="H205" s="15"/>
      <c r="I205" s="15"/>
      <c r="J205" s="15" t="str">
        <f t="shared" si="24"/>
        <v/>
      </c>
      <c r="K205" s="15" t="str">
        <f t="shared" si="25"/>
        <v/>
      </c>
      <c r="L205" s="15" t="str">
        <f t="shared" si="27"/>
        <v/>
      </c>
      <c r="M205" s="13"/>
      <c r="N205" s="13"/>
      <c r="O205" s="13"/>
      <c r="P205" s="13" t="str">
        <f t="shared" si="26"/>
        <v/>
      </c>
    </row>
    <row r="206" spans="1:16" x14ac:dyDescent="0.25">
      <c r="A206" s="12"/>
      <c r="B206" s="13"/>
      <c r="C206" s="13"/>
      <c r="D206" s="13"/>
      <c r="E206" s="13"/>
      <c r="F206" s="13"/>
      <c r="G206" s="14"/>
      <c r="H206" s="15"/>
      <c r="I206" s="15"/>
      <c r="J206" s="15" t="str">
        <f t="shared" si="24"/>
        <v/>
      </c>
      <c r="K206" s="15" t="str">
        <f t="shared" si="25"/>
        <v/>
      </c>
      <c r="L206" s="15" t="str">
        <f t="shared" si="27"/>
        <v/>
      </c>
      <c r="M206" s="13"/>
      <c r="N206" s="13"/>
      <c r="O206" s="13"/>
      <c r="P206" s="13" t="str">
        <f t="shared" si="26"/>
        <v/>
      </c>
    </row>
    <row r="207" spans="1:16" x14ac:dyDescent="0.25">
      <c r="A207" s="12"/>
      <c r="B207" s="13"/>
      <c r="C207" s="13"/>
      <c r="D207" s="13"/>
      <c r="E207" s="13"/>
      <c r="F207" s="13"/>
      <c r="G207" s="14"/>
      <c r="H207" s="15"/>
      <c r="I207" s="15"/>
      <c r="J207" s="15" t="str">
        <f t="shared" si="24"/>
        <v/>
      </c>
      <c r="K207" s="15" t="str">
        <f t="shared" si="25"/>
        <v/>
      </c>
      <c r="L207" s="15" t="str">
        <f t="shared" si="27"/>
        <v/>
      </c>
      <c r="M207" s="13"/>
      <c r="N207" s="13"/>
      <c r="O207" s="13"/>
      <c r="P207" s="13" t="str">
        <f t="shared" si="26"/>
        <v/>
      </c>
    </row>
    <row r="208" spans="1:16" x14ac:dyDescent="0.25">
      <c r="A208" s="12"/>
      <c r="B208" s="13"/>
      <c r="C208" s="13"/>
      <c r="D208" s="13"/>
      <c r="E208" s="13"/>
      <c r="F208" s="13"/>
      <c r="G208" s="14"/>
      <c r="H208" s="15"/>
      <c r="I208" s="15"/>
      <c r="J208" s="15" t="str">
        <f t="shared" si="24"/>
        <v/>
      </c>
      <c r="K208" s="15" t="str">
        <f t="shared" si="25"/>
        <v/>
      </c>
      <c r="L208" s="15" t="str">
        <f t="shared" si="27"/>
        <v/>
      </c>
      <c r="M208" s="13"/>
      <c r="N208" s="13"/>
      <c r="O208" s="13"/>
      <c r="P208" s="13" t="str">
        <f t="shared" si="26"/>
        <v/>
      </c>
    </row>
  </sheetData>
  <mergeCells count="1">
    <mergeCell ref="A1:P1"/>
  </mergeCells>
  <conditionalFormatting sqref="L9:L208">
    <cfRule type="cellIs" dxfId="6" priority="3" operator="lessThan">
      <formula>0</formula>
    </cfRule>
  </conditionalFormatting>
  <conditionalFormatting sqref="P9:P208">
    <cfRule type="expression" dxfId="5" priority="1">
      <formula>P9="OK"</formula>
    </cfRule>
    <cfRule type="expression" dxfId="4" priority="2">
      <formula>LEFT(P9,7)="Warnung"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xr:uid="{00000000-0002-0000-0100-000000000000}">
          <x14:formula1>
            <xm:f>Einstellungen!$F$4:$F$7</xm:f>
          </x14:formula1>
          <xm:sqref>B9:B208</xm:sqref>
        </x14:dataValidation>
        <x14:dataValidation type="list" xr:uid="{00000000-0002-0000-0100-000001000000}">
          <x14:formula1>
            <xm:f>Einstellungen!$D$4:$D$7</xm:f>
          </x14:formula1>
          <xm:sqref>D9:D208</xm:sqref>
        </x14:dataValidation>
        <x14:dataValidation type="list" xr:uid="{00000000-0002-0000-0100-000002000000}">
          <x14:formula1>
            <xm:f>Einstellungen!$E$4:$E$22</xm:f>
          </x14:formula1>
          <xm:sqref>E9:E208</xm:sqref>
        </x14:dataValidation>
        <x14:dataValidation type="list" xr:uid="{00000000-0002-0000-0100-000003000000}">
          <x14:formula1>
            <xm:f>Einstellungen!$I$4:$I$6</xm:f>
          </x14:formula1>
          <xm:sqref>G9:G208</xm:sqref>
        </x14:dataValidation>
        <x14:dataValidation type="list" xr:uid="{00000000-0002-0000-0100-000004000000}">
          <x14:formula1>
            <xm:f>Einstellungen!$H$4:$H$4</xm:f>
          </x14:formula1>
          <xm:sqref>M9:M208</xm:sqref>
        </x14:dataValidation>
        <x14:dataValidation type="list" xr:uid="{00000000-0002-0000-0100-000005000000}">
          <x14:formula1>
            <xm:f>Einstellungen!$G$4:$G$8</xm:f>
          </x14:formula1>
          <xm:sqref>O9:O208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71"/>
  <sheetViews>
    <sheetView workbookViewId="0"/>
  </sheetViews>
  <sheetFormatPr baseColWidth="10" defaultColWidth="9" defaultRowHeight="15" x14ac:dyDescent="0.25"/>
  <cols>
    <col min="1" max="1" width="12" customWidth="1"/>
    <col min="2" max="8" width="14" customWidth="1"/>
    <col min="9" max="22" width="8" customWidth="1"/>
    <col min="23" max="24" width="14" customWidth="1"/>
    <col min="25" max="25" width="16" customWidth="1"/>
    <col min="26" max="26" width="26" customWidth="1"/>
  </cols>
  <sheetData>
    <row r="1" spans="1:26" ht="27.95" customHeight="1" x14ac:dyDescent="0.35">
      <c r="A1" s="23" t="s">
        <v>160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" x14ac:dyDescent="0.25">
      <c r="A3" s="3" t="s">
        <v>161</v>
      </c>
      <c r="B3" s="1" t="s">
        <v>162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5" x14ac:dyDescent="0.25">
      <c r="A4" s="3" t="s">
        <v>163</v>
      </c>
      <c r="B4" s="1" t="s">
        <v>164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7" t="s">
        <v>64</v>
      </c>
      <c r="B6" s="7" t="s">
        <v>165</v>
      </c>
      <c r="C6" s="7" t="s">
        <v>166</v>
      </c>
      <c r="D6" s="7" t="s">
        <v>5</v>
      </c>
      <c r="E6" s="7" t="s">
        <v>167</v>
      </c>
      <c r="F6" s="7" t="s">
        <v>6</v>
      </c>
      <c r="G6" s="7" t="s">
        <v>168</v>
      </c>
      <c r="H6" s="7" t="s">
        <v>169</v>
      </c>
      <c r="I6" s="7" t="s">
        <v>170</v>
      </c>
      <c r="J6" s="7" t="s">
        <v>171</v>
      </c>
      <c r="K6" s="7" t="s">
        <v>172</v>
      </c>
      <c r="L6" s="7" t="s">
        <v>173</v>
      </c>
      <c r="M6" s="7" t="s">
        <v>174</v>
      </c>
      <c r="N6" s="7" t="s">
        <v>175</v>
      </c>
      <c r="O6" s="7" t="s">
        <v>176</v>
      </c>
      <c r="P6" s="7" t="s">
        <v>177</v>
      </c>
      <c r="Q6" s="7" t="s">
        <v>178</v>
      </c>
      <c r="R6" s="7" t="s">
        <v>179</v>
      </c>
      <c r="S6" s="7" t="s">
        <v>180</v>
      </c>
      <c r="T6" s="7" t="s">
        <v>181</v>
      </c>
      <c r="U6" s="7" t="s">
        <v>182</v>
      </c>
      <c r="V6" s="7" t="s">
        <v>183</v>
      </c>
      <c r="W6" s="7" t="s">
        <v>184</v>
      </c>
      <c r="X6" s="7" t="s">
        <v>185</v>
      </c>
      <c r="Y6" s="7" t="s">
        <v>186</v>
      </c>
      <c r="Z6" s="7" t="s">
        <v>187</v>
      </c>
    </row>
    <row r="7" spans="1:26" x14ac:dyDescent="0.25">
      <c r="A7" s="8">
        <v>46023</v>
      </c>
      <c r="B7" s="1" t="s">
        <v>188</v>
      </c>
      <c r="C7" s="2">
        <f>IF(A7="","",Einstellungen!$B$5)</f>
        <v>300</v>
      </c>
      <c r="D7" s="2">
        <f>SUMIFS(Kassenbuch!$H$9:$H$208,Kassenbuch!$A$9:$A$208,A7,Kassenbuch!$D$9:$D$208,"Einnahme")</f>
        <v>0</v>
      </c>
      <c r="E7" s="2">
        <f>SUMIFS(Kassenbuch!$H$9:$H$208,Kassenbuch!$A$9:$A$208,A7,Kassenbuch!$D$9:$D$208,"Einlage")</f>
        <v>0</v>
      </c>
      <c r="F7" s="2">
        <f>SUMIFS(Kassenbuch!$I$9:$I$208,Kassenbuch!$A$9:$A$208,A7,Kassenbuch!$D$9:$D$208,"Ausgabe")</f>
        <v>0</v>
      </c>
      <c r="G7" s="2">
        <f>SUMIFS(Kassenbuch!$I$9:$I$208,Kassenbuch!$A$9:$A$208,A7,Kassenbuch!$D$9:$D$208,"Entnahme")</f>
        <v>0</v>
      </c>
      <c r="H7" s="2">
        <f t="shared" ref="H7:H70" si="0">IF(A7="","",C7+D7+E7-F7-G7)</f>
        <v>300</v>
      </c>
      <c r="I7" s="16">
        <v>1</v>
      </c>
      <c r="J7" s="16">
        <v>1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2">
        <f>IF(SUM(I7:V7)=0,"",SUMPRODUCT(I7:V7,Einstellungen!$K$4:$X$4))</f>
        <v>300</v>
      </c>
      <c r="X7" s="2">
        <f t="shared" ref="X7:X70" si="1">IF(W7="","",ROUND(W7-H7,2))</f>
        <v>0</v>
      </c>
      <c r="Y7" s="1" t="str">
        <f t="shared" ref="Y7:Y70" si="2">IF(A7="","",IF(W7="",IF(SUM(D7:G7)=0,"","offen"),IF(ABS(X7)&lt;=0.01,"OK",IF(ABS(X7)&lt;=2,"kleine Differenz","prüfen"))))</f>
        <v>OK</v>
      </c>
      <c r="Z7" s="1"/>
    </row>
    <row r="8" spans="1:26" x14ac:dyDescent="0.25">
      <c r="A8" s="8">
        <v>46024</v>
      </c>
      <c r="B8" s="1" t="s">
        <v>189</v>
      </c>
      <c r="C8" s="2">
        <f t="shared" ref="C8:C71" si="3">IF(A8="","",H7)</f>
        <v>300</v>
      </c>
      <c r="D8" s="2">
        <f>SUMIFS(Kassenbuch!$H$9:$H$208,Kassenbuch!$A$9:$A$208,A8,Kassenbuch!$D$9:$D$208,"Einnahme")</f>
        <v>481.3</v>
      </c>
      <c r="E8" s="2">
        <f>SUMIFS(Kassenbuch!$H$9:$H$208,Kassenbuch!$A$9:$A$208,A8,Kassenbuch!$D$9:$D$208,"Einlage")</f>
        <v>0</v>
      </c>
      <c r="F8" s="2">
        <f>SUMIFS(Kassenbuch!$I$9:$I$208,Kassenbuch!$A$9:$A$208,A8,Kassenbuch!$D$9:$D$208,"Ausgabe")</f>
        <v>72.3</v>
      </c>
      <c r="G8" s="2">
        <f>SUMIFS(Kassenbuch!$I$9:$I$208,Kassenbuch!$A$9:$A$208,A8,Kassenbuch!$D$9:$D$208,"Entnahme")</f>
        <v>150</v>
      </c>
      <c r="H8" s="2">
        <f t="shared" si="0"/>
        <v>559</v>
      </c>
      <c r="I8" s="16">
        <v>2</v>
      </c>
      <c r="J8" s="16">
        <v>1</v>
      </c>
      <c r="K8" s="16">
        <v>1</v>
      </c>
      <c r="L8" s="16">
        <v>0</v>
      </c>
      <c r="M8" s="16">
        <v>0</v>
      </c>
      <c r="N8" s="16">
        <v>1</v>
      </c>
      <c r="O8" s="16">
        <v>2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2">
        <f>IF(SUM(I8:V8)=0,"",SUMPRODUCT(I8:V8,Einstellungen!$K$4:$X$4))</f>
        <v>559</v>
      </c>
      <c r="X8" s="2">
        <f t="shared" si="1"/>
        <v>0</v>
      </c>
      <c r="Y8" s="1" t="str">
        <f t="shared" si="2"/>
        <v>OK</v>
      </c>
      <c r="Z8" s="1"/>
    </row>
    <row r="9" spans="1:26" x14ac:dyDescent="0.25">
      <c r="A9" s="8">
        <v>46025</v>
      </c>
      <c r="B9" s="1" t="s">
        <v>190</v>
      </c>
      <c r="C9" s="2">
        <f t="shared" si="3"/>
        <v>559</v>
      </c>
      <c r="D9" s="2">
        <f>SUMIFS(Kassenbuch!$H$9:$H$208,Kassenbuch!$A$9:$A$208,A9,Kassenbuch!$D$9:$D$208,"Einnahme")</f>
        <v>647.69999999999993</v>
      </c>
      <c r="E9" s="2">
        <f>SUMIFS(Kassenbuch!$H$9:$H$208,Kassenbuch!$A$9:$A$208,A9,Kassenbuch!$D$9:$D$208,"Einlage")</f>
        <v>0</v>
      </c>
      <c r="F9" s="2">
        <f>SUMIFS(Kassenbuch!$I$9:$I$208,Kassenbuch!$A$9:$A$208,A9,Kassenbuch!$D$9:$D$208,"Ausgabe")</f>
        <v>118.9</v>
      </c>
      <c r="G9" s="2">
        <f>SUMIFS(Kassenbuch!$I$9:$I$208,Kassenbuch!$A$9:$A$208,A9,Kassenbuch!$D$9:$D$208,"Entnahme")</f>
        <v>400</v>
      </c>
      <c r="H9" s="2">
        <f t="shared" si="0"/>
        <v>687.79999999999973</v>
      </c>
      <c r="I9" s="16">
        <v>3</v>
      </c>
      <c r="J9" s="16">
        <v>0</v>
      </c>
      <c r="K9" s="16">
        <v>1</v>
      </c>
      <c r="L9" s="16">
        <v>1</v>
      </c>
      <c r="M9" s="16">
        <v>1</v>
      </c>
      <c r="N9" s="16">
        <v>1</v>
      </c>
      <c r="O9" s="16">
        <v>1</v>
      </c>
      <c r="P9" s="16">
        <v>0</v>
      </c>
      <c r="Q9" s="16">
        <v>1</v>
      </c>
      <c r="R9" s="16">
        <v>1</v>
      </c>
      <c r="S9" s="16">
        <v>1</v>
      </c>
      <c r="T9" s="16">
        <v>0</v>
      </c>
      <c r="U9" s="16">
        <v>0</v>
      </c>
      <c r="V9" s="16">
        <v>0</v>
      </c>
      <c r="W9" s="2">
        <f>IF(SUM(I9:V9)=0,"",SUMPRODUCT(I9:V9,Einstellungen!$K$4:$X$4))</f>
        <v>687.80000000000007</v>
      </c>
      <c r="X9" s="2">
        <f t="shared" si="1"/>
        <v>0</v>
      </c>
      <c r="Y9" s="1" t="str">
        <f t="shared" si="2"/>
        <v>OK</v>
      </c>
      <c r="Z9" s="1"/>
    </row>
    <row r="10" spans="1:26" x14ac:dyDescent="0.25">
      <c r="A10" s="8">
        <v>46026</v>
      </c>
      <c r="B10" s="1" t="s">
        <v>191</v>
      </c>
      <c r="C10" s="2">
        <f t="shared" si="3"/>
        <v>687.79999999999973</v>
      </c>
      <c r="D10" s="2">
        <f>SUMIFS(Kassenbuch!$H$9:$H$208,Kassenbuch!$A$9:$A$208,A10,Kassenbuch!$D$9:$D$208,"Einnahme")</f>
        <v>319.2</v>
      </c>
      <c r="E10" s="2">
        <f>SUMIFS(Kassenbuch!$H$9:$H$208,Kassenbuch!$A$9:$A$208,A10,Kassenbuch!$D$9:$D$208,"Einlage")</f>
        <v>200</v>
      </c>
      <c r="F10" s="2">
        <f>SUMIFS(Kassenbuch!$I$9:$I$208,Kassenbuch!$A$9:$A$208,A10,Kassenbuch!$D$9:$D$208,"Ausgabe")</f>
        <v>34.9</v>
      </c>
      <c r="G10" s="2">
        <f>SUMIFS(Kassenbuch!$I$9:$I$208,Kassenbuch!$A$9:$A$208,A10,Kassenbuch!$D$9:$D$208,"Entnahme")</f>
        <v>0</v>
      </c>
      <c r="H10" s="2">
        <f t="shared" si="0"/>
        <v>1172.0999999999997</v>
      </c>
      <c r="I10" s="16">
        <v>5</v>
      </c>
      <c r="J10" s="16">
        <v>1</v>
      </c>
      <c r="K10" s="16">
        <v>1</v>
      </c>
      <c r="L10" s="16">
        <v>1</v>
      </c>
      <c r="M10" s="16">
        <v>0</v>
      </c>
      <c r="N10" s="16">
        <v>0</v>
      </c>
      <c r="O10" s="16">
        <v>1</v>
      </c>
      <c r="P10" s="16">
        <v>0</v>
      </c>
      <c r="Q10" s="16">
        <v>0</v>
      </c>
      <c r="R10" s="16">
        <v>0</v>
      </c>
      <c r="S10" s="16">
        <v>1</v>
      </c>
      <c r="T10" s="16">
        <v>0</v>
      </c>
      <c r="U10" s="16">
        <v>0</v>
      </c>
      <c r="V10" s="16">
        <v>0</v>
      </c>
      <c r="W10" s="2">
        <f>IF(SUM(I10:V10)=0,"",SUMPRODUCT(I10:V10,Einstellungen!$K$4:$X$4))</f>
        <v>1172.0999999999999</v>
      </c>
      <c r="X10" s="2">
        <f t="shared" si="1"/>
        <v>0</v>
      </c>
      <c r="Y10" s="1" t="str">
        <f t="shared" si="2"/>
        <v>OK</v>
      </c>
      <c r="Z10" s="1"/>
    </row>
    <row r="11" spans="1:26" x14ac:dyDescent="0.25">
      <c r="A11" s="8">
        <v>46027</v>
      </c>
      <c r="B11" s="1" t="s">
        <v>192</v>
      </c>
      <c r="C11" s="2">
        <f t="shared" si="3"/>
        <v>1172.0999999999997</v>
      </c>
      <c r="D11" s="2">
        <f>SUMIFS(Kassenbuch!$H$9:$H$208,Kassenbuch!$A$9:$A$208,A11,Kassenbuch!$D$9:$D$208,"Einnahme")</f>
        <v>669.3</v>
      </c>
      <c r="E11" s="2">
        <f>SUMIFS(Kassenbuch!$H$9:$H$208,Kassenbuch!$A$9:$A$208,A11,Kassenbuch!$D$9:$D$208,"Einlage")</f>
        <v>0</v>
      </c>
      <c r="F11" s="2">
        <f>SUMIFS(Kassenbuch!$I$9:$I$208,Kassenbuch!$A$9:$A$208,A11,Kassenbuch!$D$9:$D$208,"Ausgabe")</f>
        <v>48.6</v>
      </c>
      <c r="G11" s="2">
        <f>SUMIFS(Kassenbuch!$I$9:$I$208,Kassenbuch!$A$9:$A$208,A11,Kassenbuch!$D$9:$D$208,"Entnahme")</f>
        <v>0</v>
      </c>
      <c r="H11" s="2">
        <f t="shared" si="0"/>
        <v>1792.7999999999997</v>
      </c>
      <c r="I11" s="16">
        <v>8</v>
      </c>
      <c r="J11" s="16">
        <v>1</v>
      </c>
      <c r="K11" s="16">
        <v>1</v>
      </c>
      <c r="L11" s="16">
        <v>2</v>
      </c>
      <c r="M11" s="16">
        <v>0</v>
      </c>
      <c r="N11" s="16">
        <v>0</v>
      </c>
      <c r="O11" s="16">
        <v>1</v>
      </c>
      <c r="P11" s="16">
        <v>0</v>
      </c>
      <c r="Q11" s="16">
        <v>1</v>
      </c>
      <c r="R11" s="16">
        <v>1</v>
      </c>
      <c r="S11" s="16">
        <v>1</v>
      </c>
      <c r="T11" s="16">
        <v>0</v>
      </c>
      <c r="U11" s="16">
        <v>0</v>
      </c>
      <c r="V11" s="16">
        <v>0</v>
      </c>
      <c r="W11" s="2">
        <f>IF(SUM(I11:V11)=0,"",SUMPRODUCT(I11:V11,Einstellungen!$K$4:$X$4))</f>
        <v>1792.8</v>
      </c>
      <c r="X11" s="2">
        <f t="shared" si="1"/>
        <v>0</v>
      </c>
      <c r="Y11" s="1" t="str">
        <f t="shared" si="2"/>
        <v>OK</v>
      </c>
      <c r="Z11" s="1"/>
    </row>
    <row r="12" spans="1:26" x14ac:dyDescent="0.25">
      <c r="A12" s="8">
        <v>46028</v>
      </c>
      <c r="B12" s="1" t="s">
        <v>193</v>
      </c>
      <c r="C12" s="2">
        <f t="shared" si="3"/>
        <v>1792.7999999999997</v>
      </c>
      <c r="D12" s="2">
        <f>SUMIFS(Kassenbuch!$H$9:$H$208,Kassenbuch!$A$9:$A$208,A12,Kassenbuch!$D$9:$D$208,"Einnahme")</f>
        <v>500</v>
      </c>
      <c r="E12" s="2">
        <f>SUMIFS(Kassenbuch!$H$9:$H$208,Kassenbuch!$A$9:$A$208,A12,Kassenbuch!$D$9:$D$208,"Einlage")</f>
        <v>0</v>
      </c>
      <c r="F12" s="2">
        <f>SUMIFS(Kassenbuch!$I$9:$I$208,Kassenbuch!$A$9:$A$208,A12,Kassenbuch!$D$9:$D$208,"Ausgabe")</f>
        <v>25</v>
      </c>
      <c r="G12" s="2">
        <f>SUMIFS(Kassenbuch!$I$9:$I$208,Kassenbuch!$A$9:$A$208,A12,Kassenbuch!$D$9:$D$208,"Entnahme")</f>
        <v>600</v>
      </c>
      <c r="H12" s="2">
        <f t="shared" si="0"/>
        <v>1667.7999999999997</v>
      </c>
      <c r="I12" s="16">
        <v>8</v>
      </c>
      <c r="J12" s="16">
        <v>0</v>
      </c>
      <c r="K12" s="16">
        <v>1</v>
      </c>
      <c r="L12" s="16">
        <v>0</v>
      </c>
      <c r="M12" s="16">
        <v>1</v>
      </c>
      <c r="N12" s="16">
        <v>1</v>
      </c>
      <c r="O12" s="16">
        <v>1</v>
      </c>
      <c r="P12" s="16">
        <v>0</v>
      </c>
      <c r="Q12" s="16">
        <v>1</v>
      </c>
      <c r="R12" s="16">
        <v>1</v>
      </c>
      <c r="S12" s="16">
        <v>1</v>
      </c>
      <c r="T12" s="16">
        <v>0</v>
      </c>
      <c r="U12" s="16">
        <v>0</v>
      </c>
      <c r="V12" s="16">
        <v>0</v>
      </c>
      <c r="W12" s="2">
        <f>IF(SUM(I12:V12)=0,"",SUMPRODUCT(I12:V12,Einstellungen!$K$4:$X$4))</f>
        <v>1667.8</v>
      </c>
      <c r="X12" s="2">
        <f t="shared" si="1"/>
        <v>0</v>
      </c>
      <c r="Y12" s="1" t="str">
        <f t="shared" si="2"/>
        <v>OK</v>
      </c>
      <c r="Z12" s="1"/>
    </row>
    <row r="13" spans="1:26" x14ac:dyDescent="0.25">
      <c r="A13" s="8">
        <v>46029</v>
      </c>
      <c r="B13" s="1" t="s">
        <v>194</v>
      </c>
      <c r="C13" s="2">
        <f t="shared" si="3"/>
        <v>1667.7999999999997</v>
      </c>
      <c r="D13" s="2">
        <f>SUMIFS(Kassenbuch!$H$9:$H$208,Kassenbuch!$A$9:$A$208,A13,Kassenbuch!$D$9:$D$208,"Einnahme")</f>
        <v>80</v>
      </c>
      <c r="E13" s="2">
        <f>SUMIFS(Kassenbuch!$H$9:$H$208,Kassenbuch!$A$9:$A$208,A13,Kassenbuch!$D$9:$D$208,"Einlage")</f>
        <v>0</v>
      </c>
      <c r="F13" s="2">
        <f>SUMIFS(Kassenbuch!$I$9:$I$208,Kassenbuch!$A$9:$A$208,A13,Kassenbuch!$D$9:$D$208,"Ausgabe")</f>
        <v>96.4</v>
      </c>
      <c r="G13" s="2">
        <f>SUMIFS(Kassenbuch!$I$9:$I$208,Kassenbuch!$A$9:$A$208,A13,Kassenbuch!$D$9:$D$208,"Entnahme")</f>
        <v>0</v>
      </c>
      <c r="H13" s="2">
        <f t="shared" si="0"/>
        <v>1651.3999999999996</v>
      </c>
      <c r="I13" s="16">
        <v>8</v>
      </c>
      <c r="J13" s="16">
        <v>0</v>
      </c>
      <c r="K13" s="16">
        <v>1</v>
      </c>
      <c r="L13" s="16">
        <v>0</v>
      </c>
      <c r="M13" s="16">
        <v>0</v>
      </c>
      <c r="N13" s="16">
        <v>0</v>
      </c>
      <c r="O13" s="16">
        <v>0</v>
      </c>
      <c r="P13" s="16">
        <v>1</v>
      </c>
      <c r="Q13" s="16">
        <v>0</v>
      </c>
      <c r="R13" s="16">
        <v>2</v>
      </c>
      <c r="S13" s="16">
        <v>0</v>
      </c>
      <c r="T13" s="16">
        <v>0</v>
      </c>
      <c r="U13" s="16">
        <v>0</v>
      </c>
      <c r="V13" s="16">
        <v>0</v>
      </c>
      <c r="W13" s="2">
        <f>IF(SUM(I13:V13)=0,"",SUMPRODUCT(I13:V13,Einstellungen!$K$4:$X$4))</f>
        <v>1651.4</v>
      </c>
      <c r="X13" s="2">
        <f t="shared" si="1"/>
        <v>0</v>
      </c>
      <c r="Y13" s="1" t="str">
        <f t="shared" si="2"/>
        <v>OK</v>
      </c>
      <c r="Z13" s="1"/>
    </row>
    <row r="14" spans="1:26" x14ac:dyDescent="0.25">
      <c r="A14" s="8">
        <v>46030</v>
      </c>
      <c r="B14" s="1" t="s">
        <v>188</v>
      </c>
      <c r="C14" s="2">
        <f t="shared" si="3"/>
        <v>1651.3999999999996</v>
      </c>
      <c r="D14" s="2">
        <f>SUMIFS(Kassenbuch!$H$9:$H$208,Kassenbuch!$A$9:$A$208,A14,Kassenbuch!$D$9:$D$208,"Einnahme")</f>
        <v>836</v>
      </c>
      <c r="E14" s="2">
        <f>SUMIFS(Kassenbuch!$H$9:$H$208,Kassenbuch!$A$9:$A$208,A14,Kassenbuch!$D$9:$D$208,"Einlage")</f>
        <v>0</v>
      </c>
      <c r="F14" s="2">
        <f>SUMIFS(Kassenbuch!$I$9:$I$208,Kassenbuch!$A$9:$A$208,A14,Kassenbuch!$D$9:$D$208,"Ausgabe")</f>
        <v>0</v>
      </c>
      <c r="G14" s="2">
        <f>SUMIFS(Kassenbuch!$I$9:$I$208,Kassenbuch!$A$9:$A$208,A14,Kassenbuch!$D$9:$D$208,"Entnahme")</f>
        <v>500</v>
      </c>
      <c r="H14" s="2">
        <f t="shared" si="0"/>
        <v>1987.3999999999996</v>
      </c>
      <c r="I14" s="16">
        <v>9</v>
      </c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6">
        <v>0</v>
      </c>
      <c r="Q14" s="16">
        <v>0</v>
      </c>
      <c r="R14" s="16">
        <v>2</v>
      </c>
      <c r="S14" s="16">
        <v>0</v>
      </c>
      <c r="T14" s="16">
        <v>0</v>
      </c>
      <c r="U14" s="16">
        <v>0</v>
      </c>
      <c r="V14" s="16">
        <v>0</v>
      </c>
      <c r="W14" s="2">
        <f>IF(SUM(I14:V14)=0,"",SUMPRODUCT(I14:V14,Einstellungen!$K$4:$X$4))</f>
        <v>1987.4</v>
      </c>
      <c r="X14" s="2">
        <f t="shared" si="1"/>
        <v>0</v>
      </c>
      <c r="Y14" s="1" t="str">
        <f t="shared" si="2"/>
        <v>OK</v>
      </c>
      <c r="Z14" s="1"/>
    </row>
    <row r="15" spans="1:26" x14ac:dyDescent="0.25">
      <c r="A15" s="8">
        <v>46031</v>
      </c>
      <c r="B15" s="1" t="s">
        <v>189</v>
      </c>
      <c r="C15" s="2">
        <f t="shared" si="3"/>
        <v>1987.3999999999996</v>
      </c>
      <c r="D15" s="2">
        <f>SUMIFS(Kassenbuch!$H$9:$H$208,Kassenbuch!$A$9:$A$208,A15,Kassenbuch!$D$9:$D$208,"Einnahme")</f>
        <v>0</v>
      </c>
      <c r="E15" s="2">
        <f>SUMIFS(Kassenbuch!$H$9:$H$208,Kassenbuch!$A$9:$A$208,A15,Kassenbuch!$D$9:$D$208,"Einlage")</f>
        <v>0</v>
      </c>
      <c r="F15" s="2">
        <f>SUMIFS(Kassenbuch!$I$9:$I$208,Kassenbuch!$A$9:$A$208,A15,Kassenbuch!$D$9:$D$208,"Ausgabe")</f>
        <v>0</v>
      </c>
      <c r="G15" s="2">
        <f>SUMIFS(Kassenbuch!$I$9:$I$208,Kassenbuch!$A$9:$A$208,A15,Kassenbuch!$D$9:$D$208,"Entnahme")</f>
        <v>0</v>
      </c>
      <c r="H15" s="2">
        <f t="shared" si="0"/>
        <v>1987.3999999999996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2" t="str">
        <f>IF(SUM(I15:V15)=0,"",SUMPRODUCT(I15:V15,Einstellungen!$K$4:$X$4))</f>
        <v/>
      </c>
      <c r="X15" s="2" t="str">
        <f t="shared" si="1"/>
        <v/>
      </c>
      <c r="Y15" s="1" t="str">
        <f t="shared" si="2"/>
        <v/>
      </c>
      <c r="Z15" s="1"/>
    </row>
    <row r="16" spans="1:26" x14ac:dyDescent="0.25">
      <c r="A16" s="8">
        <v>46032</v>
      </c>
      <c r="B16" s="1" t="s">
        <v>190</v>
      </c>
      <c r="C16" s="2">
        <f t="shared" si="3"/>
        <v>1987.3999999999996</v>
      </c>
      <c r="D16" s="2">
        <f>SUMIFS(Kassenbuch!$H$9:$H$208,Kassenbuch!$A$9:$A$208,A16,Kassenbuch!$D$9:$D$208,"Einnahme")</f>
        <v>0</v>
      </c>
      <c r="E16" s="2">
        <f>SUMIFS(Kassenbuch!$H$9:$H$208,Kassenbuch!$A$9:$A$208,A16,Kassenbuch!$D$9:$D$208,"Einlage")</f>
        <v>0</v>
      </c>
      <c r="F16" s="2">
        <f>SUMIFS(Kassenbuch!$I$9:$I$208,Kassenbuch!$A$9:$A$208,A16,Kassenbuch!$D$9:$D$208,"Ausgabe")</f>
        <v>0</v>
      </c>
      <c r="G16" s="2">
        <f>SUMIFS(Kassenbuch!$I$9:$I$208,Kassenbuch!$A$9:$A$208,A16,Kassenbuch!$D$9:$D$208,"Entnahme")</f>
        <v>0</v>
      </c>
      <c r="H16" s="2">
        <f t="shared" si="0"/>
        <v>1987.3999999999996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2" t="str">
        <f>IF(SUM(I16:V16)=0,"",SUMPRODUCT(I16:V16,Einstellungen!$K$4:$X$4))</f>
        <v/>
      </c>
      <c r="X16" s="2" t="str">
        <f t="shared" si="1"/>
        <v/>
      </c>
      <c r="Y16" s="1" t="str">
        <f t="shared" si="2"/>
        <v/>
      </c>
      <c r="Z16" s="1"/>
    </row>
    <row r="17" spans="1:26" x14ac:dyDescent="0.25">
      <c r="A17" s="8">
        <v>46033</v>
      </c>
      <c r="B17" s="1" t="s">
        <v>191</v>
      </c>
      <c r="C17" s="2">
        <f t="shared" si="3"/>
        <v>1987.3999999999996</v>
      </c>
      <c r="D17" s="2">
        <f>SUMIFS(Kassenbuch!$H$9:$H$208,Kassenbuch!$A$9:$A$208,A17,Kassenbuch!$D$9:$D$208,"Einnahme")</f>
        <v>0</v>
      </c>
      <c r="E17" s="2">
        <f>SUMIFS(Kassenbuch!$H$9:$H$208,Kassenbuch!$A$9:$A$208,A17,Kassenbuch!$D$9:$D$208,"Einlage")</f>
        <v>0</v>
      </c>
      <c r="F17" s="2">
        <f>SUMIFS(Kassenbuch!$I$9:$I$208,Kassenbuch!$A$9:$A$208,A17,Kassenbuch!$D$9:$D$208,"Ausgabe")</f>
        <v>0</v>
      </c>
      <c r="G17" s="2">
        <f>SUMIFS(Kassenbuch!$I$9:$I$208,Kassenbuch!$A$9:$A$208,A17,Kassenbuch!$D$9:$D$208,"Entnahme")</f>
        <v>0</v>
      </c>
      <c r="H17" s="2">
        <f t="shared" si="0"/>
        <v>1987.3999999999996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" t="str">
        <f>IF(SUM(I17:V17)=0,"",SUMPRODUCT(I17:V17,Einstellungen!$K$4:$X$4))</f>
        <v/>
      </c>
      <c r="X17" s="2" t="str">
        <f t="shared" si="1"/>
        <v/>
      </c>
      <c r="Y17" s="1" t="str">
        <f t="shared" si="2"/>
        <v/>
      </c>
      <c r="Z17" s="1"/>
    </row>
    <row r="18" spans="1:26" x14ac:dyDescent="0.25">
      <c r="A18" s="8">
        <v>46034</v>
      </c>
      <c r="B18" s="1" t="s">
        <v>192</v>
      </c>
      <c r="C18" s="2">
        <f t="shared" si="3"/>
        <v>1987.3999999999996</v>
      </c>
      <c r="D18" s="2">
        <f>SUMIFS(Kassenbuch!$H$9:$H$208,Kassenbuch!$A$9:$A$208,A18,Kassenbuch!$D$9:$D$208,"Einnahme")</f>
        <v>0</v>
      </c>
      <c r="E18" s="2">
        <f>SUMIFS(Kassenbuch!$H$9:$H$208,Kassenbuch!$A$9:$A$208,A18,Kassenbuch!$D$9:$D$208,"Einlage")</f>
        <v>0</v>
      </c>
      <c r="F18" s="2">
        <f>SUMIFS(Kassenbuch!$I$9:$I$208,Kassenbuch!$A$9:$A$208,A18,Kassenbuch!$D$9:$D$208,"Ausgabe")</f>
        <v>0</v>
      </c>
      <c r="G18" s="2">
        <f>SUMIFS(Kassenbuch!$I$9:$I$208,Kassenbuch!$A$9:$A$208,A18,Kassenbuch!$D$9:$D$208,"Entnahme")</f>
        <v>0</v>
      </c>
      <c r="H18" s="2">
        <f t="shared" si="0"/>
        <v>1987.3999999999996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" t="str">
        <f>IF(SUM(I18:V18)=0,"",SUMPRODUCT(I18:V18,Einstellungen!$K$4:$X$4))</f>
        <v/>
      </c>
      <c r="X18" s="2" t="str">
        <f t="shared" si="1"/>
        <v/>
      </c>
      <c r="Y18" s="1" t="str">
        <f t="shared" si="2"/>
        <v/>
      </c>
      <c r="Z18" s="1"/>
    </row>
    <row r="19" spans="1:26" x14ac:dyDescent="0.25">
      <c r="A19" s="8">
        <v>46035</v>
      </c>
      <c r="B19" s="1" t="s">
        <v>193</v>
      </c>
      <c r="C19" s="2">
        <f t="shared" si="3"/>
        <v>1987.3999999999996</v>
      </c>
      <c r="D19" s="2">
        <f>SUMIFS(Kassenbuch!$H$9:$H$208,Kassenbuch!$A$9:$A$208,A19,Kassenbuch!$D$9:$D$208,"Einnahme")</f>
        <v>0</v>
      </c>
      <c r="E19" s="2">
        <f>SUMIFS(Kassenbuch!$H$9:$H$208,Kassenbuch!$A$9:$A$208,A19,Kassenbuch!$D$9:$D$208,"Einlage")</f>
        <v>0</v>
      </c>
      <c r="F19" s="2">
        <f>SUMIFS(Kassenbuch!$I$9:$I$208,Kassenbuch!$A$9:$A$208,A19,Kassenbuch!$D$9:$D$208,"Ausgabe")</f>
        <v>0</v>
      </c>
      <c r="G19" s="2">
        <f>SUMIFS(Kassenbuch!$I$9:$I$208,Kassenbuch!$A$9:$A$208,A19,Kassenbuch!$D$9:$D$208,"Entnahme")</f>
        <v>0</v>
      </c>
      <c r="H19" s="2">
        <f t="shared" si="0"/>
        <v>1987.3999999999996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" t="str">
        <f>IF(SUM(I19:V19)=0,"",SUMPRODUCT(I19:V19,Einstellungen!$K$4:$X$4))</f>
        <v/>
      </c>
      <c r="X19" s="2" t="str">
        <f t="shared" si="1"/>
        <v/>
      </c>
      <c r="Y19" s="1" t="str">
        <f t="shared" si="2"/>
        <v/>
      </c>
      <c r="Z19" s="1"/>
    </row>
    <row r="20" spans="1:26" x14ac:dyDescent="0.25">
      <c r="A20" s="8">
        <v>46036</v>
      </c>
      <c r="B20" s="1" t="s">
        <v>194</v>
      </c>
      <c r="C20" s="2">
        <f t="shared" si="3"/>
        <v>1987.3999999999996</v>
      </c>
      <c r="D20" s="2">
        <f>SUMIFS(Kassenbuch!$H$9:$H$208,Kassenbuch!$A$9:$A$208,A20,Kassenbuch!$D$9:$D$208,"Einnahme")</f>
        <v>0</v>
      </c>
      <c r="E20" s="2">
        <f>SUMIFS(Kassenbuch!$H$9:$H$208,Kassenbuch!$A$9:$A$208,A20,Kassenbuch!$D$9:$D$208,"Einlage")</f>
        <v>0</v>
      </c>
      <c r="F20" s="2">
        <f>SUMIFS(Kassenbuch!$I$9:$I$208,Kassenbuch!$A$9:$A$208,A20,Kassenbuch!$D$9:$D$208,"Ausgabe")</f>
        <v>0</v>
      </c>
      <c r="G20" s="2">
        <f>SUMIFS(Kassenbuch!$I$9:$I$208,Kassenbuch!$A$9:$A$208,A20,Kassenbuch!$D$9:$D$208,"Entnahme")</f>
        <v>0</v>
      </c>
      <c r="H20" s="2">
        <f t="shared" si="0"/>
        <v>1987.3999999999996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" t="str">
        <f>IF(SUM(I20:V20)=0,"",SUMPRODUCT(I20:V20,Einstellungen!$K$4:$X$4))</f>
        <v/>
      </c>
      <c r="X20" s="2" t="str">
        <f t="shared" si="1"/>
        <v/>
      </c>
      <c r="Y20" s="1" t="str">
        <f t="shared" si="2"/>
        <v/>
      </c>
      <c r="Z20" s="1"/>
    </row>
    <row r="21" spans="1:26" x14ac:dyDescent="0.25">
      <c r="A21" s="8">
        <v>46037</v>
      </c>
      <c r="B21" s="1" t="s">
        <v>188</v>
      </c>
      <c r="C21" s="2">
        <f t="shared" si="3"/>
        <v>1987.3999999999996</v>
      </c>
      <c r="D21" s="2">
        <f>SUMIFS(Kassenbuch!$H$9:$H$208,Kassenbuch!$A$9:$A$208,A21,Kassenbuch!$D$9:$D$208,"Einnahme")</f>
        <v>0</v>
      </c>
      <c r="E21" s="2">
        <f>SUMIFS(Kassenbuch!$H$9:$H$208,Kassenbuch!$A$9:$A$208,A21,Kassenbuch!$D$9:$D$208,"Einlage")</f>
        <v>0</v>
      </c>
      <c r="F21" s="2">
        <f>SUMIFS(Kassenbuch!$I$9:$I$208,Kassenbuch!$A$9:$A$208,A21,Kassenbuch!$D$9:$D$208,"Ausgabe")</f>
        <v>0</v>
      </c>
      <c r="G21" s="2">
        <f>SUMIFS(Kassenbuch!$I$9:$I$208,Kassenbuch!$A$9:$A$208,A21,Kassenbuch!$D$9:$D$208,"Entnahme")</f>
        <v>0</v>
      </c>
      <c r="H21" s="2">
        <f t="shared" si="0"/>
        <v>1987.3999999999996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" t="str">
        <f>IF(SUM(I21:V21)=0,"",SUMPRODUCT(I21:V21,Einstellungen!$K$4:$X$4))</f>
        <v/>
      </c>
      <c r="X21" s="2" t="str">
        <f t="shared" si="1"/>
        <v/>
      </c>
      <c r="Y21" s="1" t="str">
        <f t="shared" si="2"/>
        <v/>
      </c>
      <c r="Z21" s="1"/>
    </row>
    <row r="22" spans="1:26" x14ac:dyDescent="0.25">
      <c r="A22" s="8">
        <v>46038</v>
      </c>
      <c r="B22" s="1" t="s">
        <v>189</v>
      </c>
      <c r="C22" s="2">
        <f t="shared" si="3"/>
        <v>1987.3999999999996</v>
      </c>
      <c r="D22" s="2">
        <f>SUMIFS(Kassenbuch!$H$9:$H$208,Kassenbuch!$A$9:$A$208,A22,Kassenbuch!$D$9:$D$208,"Einnahme")</f>
        <v>0</v>
      </c>
      <c r="E22" s="2">
        <f>SUMIFS(Kassenbuch!$H$9:$H$208,Kassenbuch!$A$9:$A$208,A22,Kassenbuch!$D$9:$D$208,"Einlage")</f>
        <v>0</v>
      </c>
      <c r="F22" s="2">
        <f>SUMIFS(Kassenbuch!$I$9:$I$208,Kassenbuch!$A$9:$A$208,A22,Kassenbuch!$D$9:$D$208,"Ausgabe")</f>
        <v>0</v>
      </c>
      <c r="G22" s="2">
        <f>SUMIFS(Kassenbuch!$I$9:$I$208,Kassenbuch!$A$9:$A$208,A22,Kassenbuch!$D$9:$D$208,"Entnahme")</f>
        <v>0</v>
      </c>
      <c r="H22" s="2">
        <f t="shared" si="0"/>
        <v>1987.3999999999996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2" t="str">
        <f>IF(SUM(I22:V22)=0,"",SUMPRODUCT(I22:V22,Einstellungen!$K$4:$X$4))</f>
        <v/>
      </c>
      <c r="X22" s="2" t="str">
        <f t="shared" si="1"/>
        <v/>
      </c>
      <c r="Y22" s="1" t="str">
        <f t="shared" si="2"/>
        <v/>
      </c>
      <c r="Z22" s="1"/>
    </row>
    <row r="23" spans="1:26" x14ac:dyDescent="0.25">
      <c r="A23" s="8">
        <v>46039</v>
      </c>
      <c r="B23" s="1" t="s">
        <v>190</v>
      </c>
      <c r="C23" s="2">
        <f t="shared" si="3"/>
        <v>1987.3999999999996</v>
      </c>
      <c r="D23" s="2">
        <f>SUMIFS(Kassenbuch!$H$9:$H$208,Kassenbuch!$A$9:$A$208,A23,Kassenbuch!$D$9:$D$208,"Einnahme")</f>
        <v>0</v>
      </c>
      <c r="E23" s="2">
        <f>SUMIFS(Kassenbuch!$H$9:$H$208,Kassenbuch!$A$9:$A$208,A23,Kassenbuch!$D$9:$D$208,"Einlage")</f>
        <v>0</v>
      </c>
      <c r="F23" s="2">
        <f>SUMIFS(Kassenbuch!$I$9:$I$208,Kassenbuch!$A$9:$A$208,A23,Kassenbuch!$D$9:$D$208,"Ausgabe")</f>
        <v>0</v>
      </c>
      <c r="G23" s="2">
        <f>SUMIFS(Kassenbuch!$I$9:$I$208,Kassenbuch!$A$9:$A$208,A23,Kassenbuch!$D$9:$D$208,"Entnahme")</f>
        <v>0</v>
      </c>
      <c r="H23" s="2">
        <f t="shared" si="0"/>
        <v>1987.3999999999996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2" t="str">
        <f>IF(SUM(I23:V23)=0,"",SUMPRODUCT(I23:V23,Einstellungen!$K$4:$X$4))</f>
        <v/>
      </c>
      <c r="X23" s="2" t="str">
        <f t="shared" si="1"/>
        <v/>
      </c>
      <c r="Y23" s="1" t="str">
        <f t="shared" si="2"/>
        <v/>
      </c>
      <c r="Z23" s="1"/>
    </row>
    <row r="24" spans="1:26" x14ac:dyDescent="0.25">
      <c r="A24" s="8">
        <v>46040</v>
      </c>
      <c r="B24" s="1" t="s">
        <v>191</v>
      </c>
      <c r="C24" s="2">
        <f t="shared" si="3"/>
        <v>1987.3999999999996</v>
      </c>
      <c r="D24" s="2">
        <f>SUMIFS(Kassenbuch!$H$9:$H$208,Kassenbuch!$A$9:$A$208,A24,Kassenbuch!$D$9:$D$208,"Einnahme")</f>
        <v>0</v>
      </c>
      <c r="E24" s="2">
        <f>SUMIFS(Kassenbuch!$H$9:$H$208,Kassenbuch!$A$9:$A$208,A24,Kassenbuch!$D$9:$D$208,"Einlage")</f>
        <v>0</v>
      </c>
      <c r="F24" s="2">
        <f>SUMIFS(Kassenbuch!$I$9:$I$208,Kassenbuch!$A$9:$A$208,A24,Kassenbuch!$D$9:$D$208,"Ausgabe")</f>
        <v>0</v>
      </c>
      <c r="G24" s="2">
        <f>SUMIFS(Kassenbuch!$I$9:$I$208,Kassenbuch!$A$9:$A$208,A24,Kassenbuch!$D$9:$D$208,"Entnahme")</f>
        <v>0</v>
      </c>
      <c r="H24" s="2">
        <f t="shared" si="0"/>
        <v>1987.3999999999996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2" t="str">
        <f>IF(SUM(I24:V24)=0,"",SUMPRODUCT(I24:V24,Einstellungen!$K$4:$X$4))</f>
        <v/>
      </c>
      <c r="X24" s="2" t="str">
        <f t="shared" si="1"/>
        <v/>
      </c>
      <c r="Y24" s="1" t="str">
        <f t="shared" si="2"/>
        <v/>
      </c>
      <c r="Z24" s="1"/>
    </row>
    <row r="25" spans="1:26" x14ac:dyDescent="0.25">
      <c r="A25" s="8">
        <v>46041</v>
      </c>
      <c r="B25" s="1" t="s">
        <v>192</v>
      </c>
      <c r="C25" s="2">
        <f t="shared" si="3"/>
        <v>1987.3999999999996</v>
      </c>
      <c r="D25" s="2">
        <f>SUMIFS(Kassenbuch!$H$9:$H$208,Kassenbuch!$A$9:$A$208,A25,Kassenbuch!$D$9:$D$208,"Einnahme")</f>
        <v>0</v>
      </c>
      <c r="E25" s="2">
        <f>SUMIFS(Kassenbuch!$H$9:$H$208,Kassenbuch!$A$9:$A$208,A25,Kassenbuch!$D$9:$D$208,"Einlage")</f>
        <v>0</v>
      </c>
      <c r="F25" s="2">
        <f>SUMIFS(Kassenbuch!$I$9:$I$208,Kassenbuch!$A$9:$A$208,A25,Kassenbuch!$D$9:$D$208,"Ausgabe")</f>
        <v>0</v>
      </c>
      <c r="G25" s="2">
        <f>SUMIFS(Kassenbuch!$I$9:$I$208,Kassenbuch!$A$9:$A$208,A25,Kassenbuch!$D$9:$D$208,"Entnahme")</f>
        <v>0</v>
      </c>
      <c r="H25" s="2">
        <f t="shared" si="0"/>
        <v>1987.3999999999996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2" t="str">
        <f>IF(SUM(I25:V25)=0,"",SUMPRODUCT(I25:V25,Einstellungen!$K$4:$X$4))</f>
        <v/>
      </c>
      <c r="X25" s="2" t="str">
        <f t="shared" si="1"/>
        <v/>
      </c>
      <c r="Y25" s="1" t="str">
        <f t="shared" si="2"/>
        <v/>
      </c>
      <c r="Z25" s="1"/>
    </row>
    <row r="26" spans="1:26" x14ac:dyDescent="0.25">
      <c r="A26" s="8">
        <v>46042</v>
      </c>
      <c r="B26" s="1" t="s">
        <v>193</v>
      </c>
      <c r="C26" s="2">
        <f t="shared" si="3"/>
        <v>1987.3999999999996</v>
      </c>
      <c r="D26" s="2">
        <f>SUMIFS(Kassenbuch!$H$9:$H$208,Kassenbuch!$A$9:$A$208,A26,Kassenbuch!$D$9:$D$208,"Einnahme")</f>
        <v>0</v>
      </c>
      <c r="E26" s="2">
        <f>SUMIFS(Kassenbuch!$H$9:$H$208,Kassenbuch!$A$9:$A$208,A26,Kassenbuch!$D$9:$D$208,"Einlage")</f>
        <v>0</v>
      </c>
      <c r="F26" s="2">
        <f>SUMIFS(Kassenbuch!$I$9:$I$208,Kassenbuch!$A$9:$A$208,A26,Kassenbuch!$D$9:$D$208,"Ausgabe")</f>
        <v>0</v>
      </c>
      <c r="G26" s="2">
        <f>SUMIFS(Kassenbuch!$I$9:$I$208,Kassenbuch!$A$9:$A$208,A26,Kassenbuch!$D$9:$D$208,"Entnahme")</f>
        <v>0</v>
      </c>
      <c r="H26" s="2">
        <f t="shared" si="0"/>
        <v>1987.3999999999996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2" t="str">
        <f>IF(SUM(I26:V26)=0,"",SUMPRODUCT(I26:V26,Einstellungen!$K$4:$X$4))</f>
        <v/>
      </c>
      <c r="X26" s="2" t="str">
        <f t="shared" si="1"/>
        <v/>
      </c>
      <c r="Y26" s="1" t="str">
        <f t="shared" si="2"/>
        <v/>
      </c>
      <c r="Z26" s="1"/>
    </row>
    <row r="27" spans="1:26" x14ac:dyDescent="0.25">
      <c r="A27" s="8">
        <v>46043</v>
      </c>
      <c r="B27" s="1" t="s">
        <v>194</v>
      </c>
      <c r="C27" s="2">
        <f t="shared" si="3"/>
        <v>1987.3999999999996</v>
      </c>
      <c r="D27" s="2">
        <f>SUMIFS(Kassenbuch!$H$9:$H$208,Kassenbuch!$A$9:$A$208,A27,Kassenbuch!$D$9:$D$208,"Einnahme")</f>
        <v>0</v>
      </c>
      <c r="E27" s="2">
        <f>SUMIFS(Kassenbuch!$H$9:$H$208,Kassenbuch!$A$9:$A$208,A27,Kassenbuch!$D$9:$D$208,"Einlage")</f>
        <v>0</v>
      </c>
      <c r="F27" s="2">
        <f>SUMIFS(Kassenbuch!$I$9:$I$208,Kassenbuch!$A$9:$A$208,A27,Kassenbuch!$D$9:$D$208,"Ausgabe")</f>
        <v>0</v>
      </c>
      <c r="G27" s="2">
        <f>SUMIFS(Kassenbuch!$I$9:$I$208,Kassenbuch!$A$9:$A$208,A27,Kassenbuch!$D$9:$D$208,"Entnahme")</f>
        <v>0</v>
      </c>
      <c r="H27" s="2">
        <f t="shared" si="0"/>
        <v>1987.3999999999996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2" t="str">
        <f>IF(SUM(I27:V27)=0,"",SUMPRODUCT(I27:V27,Einstellungen!$K$4:$X$4))</f>
        <v/>
      </c>
      <c r="X27" s="2" t="str">
        <f t="shared" si="1"/>
        <v/>
      </c>
      <c r="Y27" s="1" t="str">
        <f t="shared" si="2"/>
        <v/>
      </c>
      <c r="Z27" s="1"/>
    </row>
    <row r="28" spans="1:26" x14ac:dyDescent="0.25">
      <c r="A28" s="8">
        <v>46044</v>
      </c>
      <c r="B28" s="1" t="s">
        <v>188</v>
      </c>
      <c r="C28" s="2">
        <f t="shared" si="3"/>
        <v>1987.3999999999996</v>
      </c>
      <c r="D28" s="2">
        <f>SUMIFS(Kassenbuch!$H$9:$H$208,Kassenbuch!$A$9:$A$208,A28,Kassenbuch!$D$9:$D$208,"Einnahme")</f>
        <v>0</v>
      </c>
      <c r="E28" s="2">
        <f>SUMIFS(Kassenbuch!$H$9:$H$208,Kassenbuch!$A$9:$A$208,A28,Kassenbuch!$D$9:$D$208,"Einlage")</f>
        <v>0</v>
      </c>
      <c r="F28" s="2">
        <f>SUMIFS(Kassenbuch!$I$9:$I$208,Kassenbuch!$A$9:$A$208,A28,Kassenbuch!$D$9:$D$208,"Ausgabe")</f>
        <v>0</v>
      </c>
      <c r="G28" s="2">
        <f>SUMIFS(Kassenbuch!$I$9:$I$208,Kassenbuch!$A$9:$A$208,A28,Kassenbuch!$D$9:$D$208,"Entnahme")</f>
        <v>0</v>
      </c>
      <c r="H28" s="2">
        <f t="shared" si="0"/>
        <v>1987.3999999999996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" t="str">
        <f>IF(SUM(I28:V28)=0,"",SUMPRODUCT(I28:V28,Einstellungen!$K$4:$X$4))</f>
        <v/>
      </c>
      <c r="X28" s="2" t="str">
        <f t="shared" si="1"/>
        <v/>
      </c>
      <c r="Y28" s="1" t="str">
        <f t="shared" si="2"/>
        <v/>
      </c>
      <c r="Z28" s="1"/>
    </row>
    <row r="29" spans="1:26" x14ac:dyDescent="0.25">
      <c r="A29" s="8">
        <v>46045</v>
      </c>
      <c r="B29" s="1" t="s">
        <v>189</v>
      </c>
      <c r="C29" s="2">
        <f t="shared" si="3"/>
        <v>1987.3999999999996</v>
      </c>
      <c r="D29" s="2">
        <f>SUMIFS(Kassenbuch!$H$9:$H$208,Kassenbuch!$A$9:$A$208,A29,Kassenbuch!$D$9:$D$208,"Einnahme")</f>
        <v>0</v>
      </c>
      <c r="E29" s="2">
        <f>SUMIFS(Kassenbuch!$H$9:$H$208,Kassenbuch!$A$9:$A$208,A29,Kassenbuch!$D$9:$D$208,"Einlage")</f>
        <v>0</v>
      </c>
      <c r="F29" s="2">
        <f>SUMIFS(Kassenbuch!$I$9:$I$208,Kassenbuch!$A$9:$A$208,A29,Kassenbuch!$D$9:$D$208,"Ausgabe")</f>
        <v>0</v>
      </c>
      <c r="G29" s="2">
        <f>SUMIFS(Kassenbuch!$I$9:$I$208,Kassenbuch!$A$9:$A$208,A29,Kassenbuch!$D$9:$D$208,"Entnahme")</f>
        <v>0</v>
      </c>
      <c r="H29" s="2">
        <f t="shared" si="0"/>
        <v>1987.3999999999996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2" t="str">
        <f>IF(SUM(I29:V29)=0,"",SUMPRODUCT(I29:V29,Einstellungen!$K$4:$X$4))</f>
        <v/>
      </c>
      <c r="X29" s="2" t="str">
        <f t="shared" si="1"/>
        <v/>
      </c>
      <c r="Y29" s="1" t="str">
        <f t="shared" si="2"/>
        <v/>
      </c>
      <c r="Z29" s="1"/>
    </row>
    <row r="30" spans="1:26" x14ac:dyDescent="0.25">
      <c r="A30" s="8">
        <v>46046</v>
      </c>
      <c r="B30" s="1" t="s">
        <v>190</v>
      </c>
      <c r="C30" s="2">
        <f t="shared" si="3"/>
        <v>1987.3999999999996</v>
      </c>
      <c r="D30" s="2">
        <f>SUMIFS(Kassenbuch!$H$9:$H$208,Kassenbuch!$A$9:$A$208,A30,Kassenbuch!$D$9:$D$208,"Einnahme")</f>
        <v>0</v>
      </c>
      <c r="E30" s="2">
        <f>SUMIFS(Kassenbuch!$H$9:$H$208,Kassenbuch!$A$9:$A$208,A30,Kassenbuch!$D$9:$D$208,"Einlage")</f>
        <v>0</v>
      </c>
      <c r="F30" s="2">
        <f>SUMIFS(Kassenbuch!$I$9:$I$208,Kassenbuch!$A$9:$A$208,A30,Kassenbuch!$D$9:$D$208,"Ausgabe")</f>
        <v>0</v>
      </c>
      <c r="G30" s="2">
        <f>SUMIFS(Kassenbuch!$I$9:$I$208,Kassenbuch!$A$9:$A$208,A30,Kassenbuch!$D$9:$D$208,"Entnahme")</f>
        <v>0</v>
      </c>
      <c r="H30" s="2">
        <f t="shared" si="0"/>
        <v>1987.3999999999996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2" t="str">
        <f>IF(SUM(I30:V30)=0,"",SUMPRODUCT(I30:V30,Einstellungen!$K$4:$X$4))</f>
        <v/>
      </c>
      <c r="X30" s="2" t="str">
        <f t="shared" si="1"/>
        <v/>
      </c>
      <c r="Y30" s="1" t="str">
        <f t="shared" si="2"/>
        <v/>
      </c>
      <c r="Z30" s="1"/>
    </row>
    <row r="31" spans="1:26" x14ac:dyDescent="0.25">
      <c r="A31" s="8">
        <v>46047</v>
      </c>
      <c r="B31" s="1" t="s">
        <v>191</v>
      </c>
      <c r="C31" s="2">
        <f t="shared" si="3"/>
        <v>1987.3999999999996</v>
      </c>
      <c r="D31" s="2">
        <f>SUMIFS(Kassenbuch!$H$9:$H$208,Kassenbuch!$A$9:$A$208,A31,Kassenbuch!$D$9:$D$208,"Einnahme")</f>
        <v>0</v>
      </c>
      <c r="E31" s="2">
        <f>SUMIFS(Kassenbuch!$H$9:$H$208,Kassenbuch!$A$9:$A$208,A31,Kassenbuch!$D$9:$D$208,"Einlage")</f>
        <v>0</v>
      </c>
      <c r="F31" s="2">
        <f>SUMIFS(Kassenbuch!$I$9:$I$208,Kassenbuch!$A$9:$A$208,A31,Kassenbuch!$D$9:$D$208,"Ausgabe")</f>
        <v>0</v>
      </c>
      <c r="G31" s="2">
        <f>SUMIFS(Kassenbuch!$I$9:$I$208,Kassenbuch!$A$9:$A$208,A31,Kassenbuch!$D$9:$D$208,"Entnahme")</f>
        <v>0</v>
      </c>
      <c r="H31" s="2">
        <f t="shared" si="0"/>
        <v>1987.3999999999996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2" t="str">
        <f>IF(SUM(I31:V31)=0,"",SUMPRODUCT(I31:V31,Einstellungen!$K$4:$X$4))</f>
        <v/>
      </c>
      <c r="X31" s="2" t="str">
        <f t="shared" si="1"/>
        <v/>
      </c>
      <c r="Y31" s="1" t="str">
        <f t="shared" si="2"/>
        <v/>
      </c>
      <c r="Z31" s="1"/>
    </row>
    <row r="32" spans="1:26" x14ac:dyDescent="0.25">
      <c r="A32" s="8">
        <v>46048</v>
      </c>
      <c r="B32" s="1" t="s">
        <v>192</v>
      </c>
      <c r="C32" s="2">
        <f t="shared" si="3"/>
        <v>1987.3999999999996</v>
      </c>
      <c r="D32" s="2">
        <f>SUMIFS(Kassenbuch!$H$9:$H$208,Kassenbuch!$A$9:$A$208,A32,Kassenbuch!$D$9:$D$208,"Einnahme")</f>
        <v>0</v>
      </c>
      <c r="E32" s="2">
        <f>SUMIFS(Kassenbuch!$H$9:$H$208,Kassenbuch!$A$9:$A$208,A32,Kassenbuch!$D$9:$D$208,"Einlage")</f>
        <v>0</v>
      </c>
      <c r="F32" s="2">
        <f>SUMIFS(Kassenbuch!$I$9:$I$208,Kassenbuch!$A$9:$A$208,A32,Kassenbuch!$D$9:$D$208,"Ausgabe")</f>
        <v>0</v>
      </c>
      <c r="G32" s="2">
        <f>SUMIFS(Kassenbuch!$I$9:$I$208,Kassenbuch!$A$9:$A$208,A32,Kassenbuch!$D$9:$D$208,"Entnahme")</f>
        <v>0</v>
      </c>
      <c r="H32" s="2">
        <f t="shared" si="0"/>
        <v>1987.3999999999996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2" t="str">
        <f>IF(SUM(I32:V32)=0,"",SUMPRODUCT(I32:V32,Einstellungen!$K$4:$X$4))</f>
        <v/>
      </c>
      <c r="X32" s="2" t="str">
        <f t="shared" si="1"/>
        <v/>
      </c>
      <c r="Y32" s="1" t="str">
        <f t="shared" si="2"/>
        <v/>
      </c>
      <c r="Z32" s="1"/>
    </row>
    <row r="33" spans="1:26" x14ac:dyDescent="0.25">
      <c r="A33" s="8">
        <v>46049</v>
      </c>
      <c r="B33" s="1" t="s">
        <v>193</v>
      </c>
      <c r="C33" s="2">
        <f t="shared" si="3"/>
        <v>1987.3999999999996</v>
      </c>
      <c r="D33" s="2">
        <f>SUMIFS(Kassenbuch!$H$9:$H$208,Kassenbuch!$A$9:$A$208,A33,Kassenbuch!$D$9:$D$208,"Einnahme")</f>
        <v>0</v>
      </c>
      <c r="E33" s="2">
        <f>SUMIFS(Kassenbuch!$H$9:$H$208,Kassenbuch!$A$9:$A$208,A33,Kassenbuch!$D$9:$D$208,"Einlage")</f>
        <v>0</v>
      </c>
      <c r="F33" s="2">
        <f>SUMIFS(Kassenbuch!$I$9:$I$208,Kassenbuch!$A$9:$A$208,A33,Kassenbuch!$D$9:$D$208,"Ausgabe")</f>
        <v>0</v>
      </c>
      <c r="G33" s="2">
        <f>SUMIFS(Kassenbuch!$I$9:$I$208,Kassenbuch!$A$9:$A$208,A33,Kassenbuch!$D$9:$D$208,"Entnahme")</f>
        <v>0</v>
      </c>
      <c r="H33" s="2">
        <f t="shared" si="0"/>
        <v>1987.3999999999996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2" t="str">
        <f>IF(SUM(I33:V33)=0,"",SUMPRODUCT(I33:V33,Einstellungen!$K$4:$X$4))</f>
        <v/>
      </c>
      <c r="X33" s="2" t="str">
        <f t="shared" si="1"/>
        <v/>
      </c>
      <c r="Y33" s="1" t="str">
        <f t="shared" si="2"/>
        <v/>
      </c>
      <c r="Z33" s="1"/>
    </row>
    <row r="34" spans="1:26" x14ac:dyDescent="0.25">
      <c r="A34" s="8">
        <v>46050</v>
      </c>
      <c r="B34" s="1" t="s">
        <v>194</v>
      </c>
      <c r="C34" s="2">
        <f t="shared" si="3"/>
        <v>1987.3999999999996</v>
      </c>
      <c r="D34" s="2">
        <f>SUMIFS(Kassenbuch!$H$9:$H$208,Kassenbuch!$A$9:$A$208,A34,Kassenbuch!$D$9:$D$208,"Einnahme")</f>
        <v>0</v>
      </c>
      <c r="E34" s="2">
        <f>SUMIFS(Kassenbuch!$H$9:$H$208,Kassenbuch!$A$9:$A$208,A34,Kassenbuch!$D$9:$D$208,"Einlage")</f>
        <v>0</v>
      </c>
      <c r="F34" s="2">
        <f>SUMIFS(Kassenbuch!$I$9:$I$208,Kassenbuch!$A$9:$A$208,A34,Kassenbuch!$D$9:$D$208,"Ausgabe")</f>
        <v>0</v>
      </c>
      <c r="G34" s="2">
        <f>SUMIFS(Kassenbuch!$I$9:$I$208,Kassenbuch!$A$9:$A$208,A34,Kassenbuch!$D$9:$D$208,"Entnahme")</f>
        <v>0</v>
      </c>
      <c r="H34" s="2">
        <f t="shared" si="0"/>
        <v>1987.3999999999996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2" t="str">
        <f>IF(SUM(I34:V34)=0,"",SUMPRODUCT(I34:V34,Einstellungen!$K$4:$X$4))</f>
        <v/>
      </c>
      <c r="X34" s="2" t="str">
        <f t="shared" si="1"/>
        <v/>
      </c>
      <c r="Y34" s="1" t="str">
        <f t="shared" si="2"/>
        <v/>
      </c>
      <c r="Z34" s="1"/>
    </row>
    <row r="35" spans="1:26" x14ac:dyDescent="0.25">
      <c r="A35" s="8">
        <v>46051</v>
      </c>
      <c r="B35" s="1" t="s">
        <v>188</v>
      </c>
      <c r="C35" s="2">
        <f t="shared" si="3"/>
        <v>1987.3999999999996</v>
      </c>
      <c r="D35" s="2">
        <f>SUMIFS(Kassenbuch!$H$9:$H$208,Kassenbuch!$A$9:$A$208,A35,Kassenbuch!$D$9:$D$208,"Einnahme")</f>
        <v>0</v>
      </c>
      <c r="E35" s="2">
        <f>SUMIFS(Kassenbuch!$H$9:$H$208,Kassenbuch!$A$9:$A$208,A35,Kassenbuch!$D$9:$D$208,"Einlage")</f>
        <v>0</v>
      </c>
      <c r="F35" s="2">
        <f>SUMIFS(Kassenbuch!$I$9:$I$208,Kassenbuch!$A$9:$A$208,A35,Kassenbuch!$D$9:$D$208,"Ausgabe")</f>
        <v>0</v>
      </c>
      <c r="G35" s="2">
        <f>SUMIFS(Kassenbuch!$I$9:$I$208,Kassenbuch!$A$9:$A$208,A35,Kassenbuch!$D$9:$D$208,"Entnahme")</f>
        <v>0</v>
      </c>
      <c r="H35" s="2">
        <f t="shared" si="0"/>
        <v>1987.3999999999996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2" t="str">
        <f>IF(SUM(I35:V35)=0,"",SUMPRODUCT(I35:V35,Einstellungen!$K$4:$X$4))</f>
        <v/>
      </c>
      <c r="X35" s="2" t="str">
        <f t="shared" si="1"/>
        <v/>
      </c>
      <c r="Y35" s="1" t="str">
        <f t="shared" si="2"/>
        <v/>
      </c>
      <c r="Z35" s="1"/>
    </row>
    <row r="36" spans="1:26" x14ac:dyDescent="0.25">
      <c r="A36" s="8">
        <v>46052</v>
      </c>
      <c r="B36" s="1" t="s">
        <v>189</v>
      </c>
      <c r="C36" s="2">
        <f t="shared" si="3"/>
        <v>1987.3999999999996</v>
      </c>
      <c r="D36" s="2">
        <f>SUMIFS(Kassenbuch!$H$9:$H$208,Kassenbuch!$A$9:$A$208,A36,Kassenbuch!$D$9:$D$208,"Einnahme")</f>
        <v>0</v>
      </c>
      <c r="E36" s="2">
        <f>SUMIFS(Kassenbuch!$H$9:$H$208,Kassenbuch!$A$9:$A$208,A36,Kassenbuch!$D$9:$D$208,"Einlage")</f>
        <v>0</v>
      </c>
      <c r="F36" s="2">
        <f>SUMIFS(Kassenbuch!$I$9:$I$208,Kassenbuch!$A$9:$A$208,A36,Kassenbuch!$D$9:$D$208,"Ausgabe")</f>
        <v>0</v>
      </c>
      <c r="G36" s="2">
        <f>SUMIFS(Kassenbuch!$I$9:$I$208,Kassenbuch!$A$9:$A$208,A36,Kassenbuch!$D$9:$D$208,"Entnahme")</f>
        <v>0</v>
      </c>
      <c r="H36" s="2">
        <f t="shared" si="0"/>
        <v>1987.3999999999996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2" t="str">
        <f>IF(SUM(I36:V36)=0,"",SUMPRODUCT(I36:V36,Einstellungen!$K$4:$X$4))</f>
        <v/>
      </c>
      <c r="X36" s="2" t="str">
        <f t="shared" si="1"/>
        <v/>
      </c>
      <c r="Y36" s="1" t="str">
        <f t="shared" si="2"/>
        <v/>
      </c>
      <c r="Z36" s="1"/>
    </row>
    <row r="37" spans="1:26" x14ac:dyDescent="0.25">
      <c r="A37" s="8">
        <v>46053</v>
      </c>
      <c r="B37" s="1" t="s">
        <v>190</v>
      </c>
      <c r="C37" s="2">
        <f t="shared" si="3"/>
        <v>1987.3999999999996</v>
      </c>
      <c r="D37" s="2">
        <f>SUMIFS(Kassenbuch!$H$9:$H$208,Kassenbuch!$A$9:$A$208,A37,Kassenbuch!$D$9:$D$208,"Einnahme")</f>
        <v>0</v>
      </c>
      <c r="E37" s="2">
        <f>SUMIFS(Kassenbuch!$H$9:$H$208,Kassenbuch!$A$9:$A$208,A37,Kassenbuch!$D$9:$D$208,"Einlage")</f>
        <v>0</v>
      </c>
      <c r="F37" s="2">
        <f>SUMIFS(Kassenbuch!$I$9:$I$208,Kassenbuch!$A$9:$A$208,A37,Kassenbuch!$D$9:$D$208,"Ausgabe")</f>
        <v>0</v>
      </c>
      <c r="G37" s="2">
        <f>SUMIFS(Kassenbuch!$I$9:$I$208,Kassenbuch!$A$9:$A$208,A37,Kassenbuch!$D$9:$D$208,"Entnahme")</f>
        <v>0</v>
      </c>
      <c r="H37" s="2">
        <f t="shared" si="0"/>
        <v>1987.3999999999996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2" t="str">
        <f>IF(SUM(I37:V37)=0,"",SUMPRODUCT(I37:V37,Einstellungen!$K$4:$X$4))</f>
        <v/>
      </c>
      <c r="X37" s="2" t="str">
        <f t="shared" si="1"/>
        <v/>
      </c>
      <c r="Y37" s="1" t="str">
        <f t="shared" si="2"/>
        <v/>
      </c>
      <c r="Z37" s="1"/>
    </row>
    <row r="38" spans="1:26" x14ac:dyDescent="0.25">
      <c r="A38" s="8">
        <v>46054</v>
      </c>
      <c r="B38" s="1" t="s">
        <v>191</v>
      </c>
      <c r="C38" s="2">
        <f t="shared" si="3"/>
        <v>1987.3999999999996</v>
      </c>
      <c r="D38" s="2">
        <f>SUMIFS(Kassenbuch!$H$9:$H$208,Kassenbuch!$A$9:$A$208,A38,Kassenbuch!$D$9:$D$208,"Einnahme")</f>
        <v>0</v>
      </c>
      <c r="E38" s="2">
        <f>SUMIFS(Kassenbuch!$H$9:$H$208,Kassenbuch!$A$9:$A$208,A38,Kassenbuch!$D$9:$D$208,"Einlage")</f>
        <v>0</v>
      </c>
      <c r="F38" s="2">
        <f>SUMIFS(Kassenbuch!$I$9:$I$208,Kassenbuch!$A$9:$A$208,A38,Kassenbuch!$D$9:$D$208,"Ausgabe")</f>
        <v>0</v>
      </c>
      <c r="G38" s="2">
        <f>SUMIFS(Kassenbuch!$I$9:$I$208,Kassenbuch!$A$9:$A$208,A38,Kassenbuch!$D$9:$D$208,"Entnahme")</f>
        <v>0</v>
      </c>
      <c r="H38" s="2">
        <f t="shared" si="0"/>
        <v>1987.3999999999996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2" t="str">
        <f>IF(SUM(I38:V38)=0,"",SUMPRODUCT(I38:V38,Einstellungen!$K$4:$X$4))</f>
        <v/>
      </c>
      <c r="X38" s="2" t="str">
        <f t="shared" si="1"/>
        <v/>
      </c>
      <c r="Y38" s="1" t="str">
        <f t="shared" si="2"/>
        <v/>
      </c>
      <c r="Z38" s="1"/>
    </row>
    <row r="39" spans="1:26" x14ac:dyDescent="0.25">
      <c r="A39" s="8">
        <v>46055</v>
      </c>
      <c r="B39" s="1" t="s">
        <v>192</v>
      </c>
      <c r="C39" s="2">
        <f t="shared" si="3"/>
        <v>1987.3999999999996</v>
      </c>
      <c r="D39" s="2">
        <f>SUMIFS(Kassenbuch!$H$9:$H$208,Kassenbuch!$A$9:$A$208,A39,Kassenbuch!$D$9:$D$208,"Einnahme")</f>
        <v>358.9</v>
      </c>
      <c r="E39" s="2">
        <f>SUMIFS(Kassenbuch!$H$9:$H$208,Kassenbuch!$A$9:$A$208,A39,Kassenbuch!$D$9:$D$208,"Einlage")</f>
        <v>0</v>
      </c>
      <c r="F39" s="2">
        <f>SUMIFS(Kassenbuch!$I$9:$I$208,Kassenbuch!$A$9:$A$208,A39,Kassenbuch!$D$9:$D$208,"Ausgabe")</f>
        <v>145.19999999999999</v>
      </c>
      <c r="G39" s="2">
        <f>SUMIFS(Kassenbuch!$I$9:$I$208,Kassenbuch!$A$9:$A$208,A39,Kassenbuch!$D$9:$D$208,"Entnahme")</f>
        <v>0</v>
      </c>
      <c r="H39" s="2">
        <f t="shared" si="0"/>
        <v>2201.1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2" t="str">
        <f>IF(SUM(I39:V39)=0,"",SUMPRODUCT(I39:V39,Einstellungen!$K$4:$X$4))</f>
        <v/>
      </c>
      <c r="X39" s="2" t="str">
        <f t="shared" si="1"/>
        <v/>
      </c>
      <c r="Y39" s="1" t="str">
        <f t="shared" si="2"/>
        <v>offen</v>
      </c>
      <c r="Z39" s="1"/>
    </row>
    <row r="40" spans="1:26" x14ac:dyDescent="0.25">
      <c r="A40" s="8">
        <v>46056</v>
      </c>
      <c r="B40" s="1" t="s">
        <v>193</v>
      </c>
      <c r="C40" s="2">
        <f t="shared" si="3"/>
        <v>2201.1</v>
      </c>
      <c r="D40" s="2">
        <f>SUMIFS(Kassenbuch!$H$9:$H$208,Kassenbuch!$A$9:$A$208,A40,Kassenbuch!$D$9:$D$208,"Einnahme")</f>
        <v>0</v>
      </c>
      <c r="E40" s="2">
        <f>SUMIFS(Kassenbuch!$H$9:$H$208,Kassenbuch!$A$9:$A$208,A40,Kassenbuch!$D$9:$D$208,"Einlage")</f>
        <v>0</v>
      </c>
      <c r="F40" s="2">
        <f>SUMIFS(Kassenbuch!$I$9:$I$208,Kassenbuch!$A$9:$A$208,A40,Kassenbuch!$D$9:$D$208,"Ausgabe")</f>
        <v>0</v>
      </c>
      <c r="G40" s="2">
        <f>SUMIFS(Kassenbuch!$I$9:$I$208,Kassenbuch!$A$9:$A$208,A40,Kassenbuch!$D$9:$D$208,"Entnahme")</f>
        <v>0</v>
      </c>
      <c r="H40" s="2">
        <f t="shared" si="0"/>
        <v>2201.1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2" t="str">
        <f>IF(SUM(I40:V40)=0,"",SUMPRODUCT(I40:V40,Einstellungen!$K$4:$X$4))</f>
        <v/>
      </c>
      <c r="X40" s="2" t="str">
        <f t="shared" si="1"/>
        <v/>
      </c>
      <c r="Y40" s="1" t="str">
        <f t="shared" si="2"/>
        <v/>
      </c>
      <c r="Z40" s="1"/>
    </row>
    <row r="41" spans="1:26" x14ac:dyDescent="0.25">
      <c r="A41" s="8">
        <v>46057</v>
      </c>
      <c r="B41" s="1" t="s">
        <v>194</v>
      </c>
      <c r="C41" s="2">
        <f t="shared" si="3"/>
        <v>2201.1</v>
      </c>
      <c r="D41" s="2">
        <f>SUMIFS(Kassenbuch!$H$9:$H$208,Kassenbuch!$A$9:$A$208,A41,Kassenbuch!$D$9:$D$208,"Einnahme")</f>
        <v>0</v>
      </c>
      <c r="E41" s="2">
        <f>SUMIFS(Kassenbuch!$H$9:$H$208,Kassenbuch!$A$9:$A$208,A41,Kassenbuch!$D$9:$D$208,"Einlage")</f>
        <v>0</v>
      </c>
      <c r="F41" s="2">
        <f>SUMIFS(Kassenbuch!$I$9:$I$208,Kassenbuch!$A$9:$A$208,A41,Kassenbuch!$D$9:$D$208,"Ausgabe")</f>
        <v>0</v>
      </c>
      <c r="G41" s="2">
        <f>SUMIFS(Kassenbuch!$I$9:$I$208,Kassenbuch!$A$9:$A$208,A41,Kassenbuch!$D$9:$D$208,"Entnahme")</f>
        <v>0</v>
      </c>
      <c r="H41" s="2">
        <f t="shared" si="0"/>
        <v>2201.1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2" t="str">
        <f>IF(SUM(I41:V41)=0,"",SUMPRODUCT(I41:V41,Einstellungen!$K$4:$X$4))</f>
        <v/>
      </c>
      <c r="X41" s="2" t="str">
        <f t="shared" si="1"/>
        <v/>
      </c>
      <c r="Y41" s="1" t="str">
        <f t="shared" si="2"/>
        <v/>
      </c>
      <c r="Z41" s="1"/>
    </row>
    <row r="42" spans="1:26" x14ac:dyDescent="0.25">
      <c r="A42" s="8">
        <v>46058</v>
      </c>
      <c r="B42" s="1" t="s">
        <v>188</v>
      </c>
      <c r="C42" s="2">
        <f t="shared" si="3"/>
        <v>2201.1</v>
      </c>
      <c r="D42" s="2">
        <f>SUMIFS(Kassenbuch!$H$9:$H$208,Kassenbuch!$A$9:$A$208,A42,Kassenbuch!$D$9:$D$208,"Einnahme")</f>
        <v>0</v>
      </c>
      <c r="E42" s="2">
        <f>SUMIFS(Kassenbuch!$H$9:$H$208,Kassenbuch!$A$9:$A$208,A42,Kassenbuch!$D$9:$D$208,"Einlage")</f>
        <v>0</v>
      </c>
      <c r="F42" s="2">
        <f>SUMIFS(Kassenbuch!$I$9:$I$208,Kassenbuch!$A$9:$A$208,A42,Kassenbuch!$D$9:$D$208,"Ausgabe")</f>
        <v>0</v>
      </c>
      <c r="G42" s="2">
        <f>SUMIFS(Kassenbuch!$I$9:$I$208,Kassenbuch!$A$9:$A$208,A42,Kassenbuch!$D$9:$D$208,"Entnahme")</f>
        <v>0</v>
      </c>
      <c r="H42" s="2">
        <f t="shared" si="0"/>
        <v>2201.1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2" t="str">
        <f>IF(SUM(I42:V42)=0,"",SUMPRODUCT(I42:V42,Einstellungen!$K$4:$X$4))</f>
        <v/>
      </c>
      <c r="X42" s="2" t="str">
        <f t="shared" si="1"/>
        <v/>
      </c>
      <c r="Y42" s="1" t="str">
        <f t="shared" si="2"/>
        <v/>
      </c>
      <c r="Z42" s="1"/>
    </row>
    <row r="43" spans="1:26" x14ac:dyDescent="0.25">
      <c r="A43" s="8">
        <v>46059</v>
      </c>
      <c r="B43" s="1" t="s">
        <v>189</v>
      </c>
      <c r="C43" s="2">
        <f t="shared" si="3"/>
        <v>2201.1</v>
      </c>
      <c r="D43" s="2">
        <f>SUMIFS(Kassenbuch!$H$9:$H$208,Kassenbuch!$A$9:$A$208,A43,Kassenbuch!$D$9:$D$208,"Einnahme")</f>
        <v>0</v>
      </c>
      <c r="E43" s="2">
        <f>SUMIFS(Kassenbuch!$H$9:$H$208,Kassenbuch!$A$9:$A$208,A43,Kassenbuch!$D$9:$D$208,"Einlage")</f>
        <v>0</v>
      </c>
      <c r="F43" s="2">
        <f>SUMIFS(Kassenbuch!$I$9:$I$208,Kassenbuch!$A$9:$A$208,A43,Kassenbuch!$D$9:$D$208,"Ausgabe")</f>
        <v>0</v>
      </c>
      <c r="G43" s="2">
        <f>SUMIFS(Kassenbuch!$I$9:$I$208,Kassenbuch!$A$9:$A$208,A43,Kassenbuch!$D$9:$D$208,"Entnahme")</f>
        <v>0</v>
      </c>
      <c r="H43" s="2">
        <f t="shared" si="0"/>
        <v>2201.1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2" t="str">
        <f>IF(SUM(I43:V43)=0,"",SUMPRODUCT(I43:V43,Einstellungen!$K$4:$X$4))</f>
        <v/>
      </c>
      <c r="X43" s="2" t="str">
        <f t="shared" si="1"/>
        <v/>
      </c>
      <c r="Y43" s="1" t="str">
        <f t="shared" si="2"/>
        <v/>
      </c>
      <c r="Z43" s="1"/>
    </row>
    <row r="44" spans="1:26" x14ac:dyDescent="0.25">
      <c r="A44" s="8">
        <v>46060</v>
      </c>
      <c r="B44" s="1" t="s">
        <v>190</v>
      </c>
      <c r="C44" s="2">
        <f t="shared" si="3"/>
        <v>2201.1</v>
      </c>
      <c r="D44" s="2">
        <f>SUMIFS(Kassenbuch!$H$9:$H$208,Kassenbuch!$A$9:$A$208,A44,Kassenbuch!$D$9:$D$208,"Einnahme")</f>
        <v>0</v>
      </c>
      <c r="E44" s="2">
        <f>SUMIFS(Kassenbuch!$H$9:$H$208,Kassenbuch!$A$9:$A$208,A44,Kassenbuch!$D$9:$D$208,"Einlage")</f>
        <v>0</v>
      </c>
      <c r="F44" s="2">
        <f>SUMIFS(Kassenbuch!$I$9:$I$208,Kassenbuch!$A$9:$A$208,A44,Kassenbuch!$D$9:$D$208,"Ausgabe")</f>
        <v>0</v>
      </c>
      <c r="G44" s="2">
        <f>SUMIFS(Kassenbuch!$I$9:$I$208,Kassenbuch!$A$9:$A$208,A44,Kassenbuch!$D$9:$D$208,"Entnahme")</f>
        <v>0</v>
      </c>
      <c r="H44" s="2">
        <f t="shared" si="0"/>
        <v>2201.1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2" t="str">
        <f>IF(SUM(I44:V44)=0,"",SUMPRODUCT(I44:V44,Einstellungen!$K$4:$X$4))</f>
        <v/>
      </c>
      <c r="X44" s="2" t="str">
        <f t="shared" si="1"/>
        <v/>
      </c>
      <c r="Y44" s="1" t="str">
        <f t="shared" si="2"/>
        <v/>
      </c>
      <c r="Z44" s="1"/>
    </row>
    <row r="45" spans="1:26" x14ac:dyDescent="0.25">
      <c r="A45" s="8">
        <v>46061</v>
      </c>
      <c r="B45" s="1" t="s">
        <v>191</v>
      </c>
      <c r="C45" s="2">
        <f t="shared" si="3"/>
        <v>2201.1</v>
      </c>
      <c r="D45" s="2">
        <f>SUMIFS(Kassenbuch!$H$9:$H$208,Kassenbuch!$A$9:$A$208,A45,Kassenbuch!$D$9:$D$208,"Einnahme")</f>
        <v>0</v>
      </c>
      <c r="E45" s="2">
        <f>SUMIFS(Kassenbuch!$H$9:$H$208,Kassenbuch!$A$9:$A$208,A45,Kassenbuch!$D$9:$D$208,"Einlage")</f>
        <v>0</v>
      </c>
      <c r="F45" s="2">
        <f>SUMIFS(Kassenbuch!$I$9:$I$208,Kassenbuch!$A$9:$A$208,A45,Kassenbuch!$D$9:$D$208,"Ausgabe")</f>
        <v>0</v>
      </c>
      <c r="G45" s="2">
        <f>SUMIFS(Kassenbuch!$I$9:$I$208,Kassenbuch!$A$9:$A$208,A45,Kassenbuch!$D$9:$D$208,"Entnahme")</f>
        <v>0</v>
      </c>
      <c r="H45" s="2">
        <f t="shared" si="0"/>
        <v>2201.1</v>
      </c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2" t="str">
        <f>IF(SUM(I45:V45)=0,"",SUMPRODUCT(I45:V45,Einstellungen!$K$4:$X$4))</f>
        <v/>
      </c>
      <c r="X45" s="2" t="str">
        <f t="shared" si="1"/>
        <v/>
      </c>
      <c r="Y45" s="1" t="str">
        <f t="shared" si="2"/>
        <v/>
      </c>
      <c r="Z45" s="1"/>
    </row>
    <row r="46" spans="1:26" x14ac:dyDescent="0.25">
      <c r="A46" s="8">
        <v>46062</v>
      </c>
      <c r="B46" s="1" t="s">
        <v>192</v>
      </c>
      <c r="C46" s="2">
        <f t="shared" si="3"/>
        <v>2201.1</v>
      </c>
      <c r="D46" s="2">
        <f>SUMIFS(Kassenbuch!$H$9:$H$208,Kassenbuch!$A$9:$A$208,A46,Kassenbuch!$D$9:$D$208,"Einnahme")</f>
        <v>0</v>
      </c>
      <c r="E46" s="2">
        <f>SUMIFS(Kassenbuch!$H$9:$H$208,Kassenbuch!$A$9:$A$208,A46,Kassenbuch!$D$9:$D$208,"Einlage")</f>
        <v>0</v>
      </c>
      <c r="F46" s="2">
        <f>SUMIFS(Kassenbuch!$I$9:$I$208,Kassenbuch!$A$9:$A$208,A46,Kassenbuch!$D$9:$D$208,"Ausgabe")</f>
        <v>0</v>
      </c>
      <c r="G46" s="2">
        <f>SUMIFS(Kassenbuch!$I$9:$I$208,Kassenbuch!$A$9:$A$208,A46,Kassenbuch!$D$9:$D$208,"Entnahme")</f>
        <v>0</v>
      </c>
      <c r="H46" s="2">
        <f t="shared" si="0"/>
        <v>2201.1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2" t="str">
        <f>IF(SUM(I46:V46)=0,"",SUMPRODUCT(I46:V46,Einstellungen!$K$4:$X$4))</f>
        <v/>
      </c>
      <c r="X46" s="2" t="str">
        <f t="shared" si="1"/>
        <v/>
      </c>
      <c r="Y46" s="1" t="str">
        <f t="shared" si="2"/>
        <v/>
      </c>
      <c r="Z46" s="1"/>
    </row>
    <row r="47" spans="1:26" x14ac:dyDescent="0.25">
      <c r="A47" s="8">
        <v>46063</v>
      </c>
      <c r="B47" s="1" t="s">
        <v>193</v>
      </c>
      <c r="C47" s="2">
        <f t="shared" si="3"/>
        <v>2201.1</v>
      </c>
      <c r="D47" s="2">
        <f>SUMIFS(Kassenbuch!$H$9:$H$208,Kassenbuch!$A$9:$A$208,A47,Kassenbuch!$D$9:$D$208,"Einnahme")</f>
        <v>0</v>
      </c>
      <c r="E47" s="2">
        <f>SUMIFS(Kassenbuch!$H$9:$H$208,Kassenbuch!$A$9:$A$208,A47,Kassenbuch!$D$9:$D$208,"Einlage")</f>
        <v>0</v>
      </c>
      <c r="F47" s="2">
        <f>SUMIFS(Kassenbuch!$I$9:$I$208,Kassenbuch!$A$9:$A$208,A47,Kassenbuch!$D$9:$D$208,"Ausgabe")</f>
        <v>0</v>
      </c>
      <c r="G47" s="2">
        <f>SUMIFS(Kassenbuch!$I$9:$I$208,Kassenbuch!$A$9:$A$208,A47,Kassenbuch!$D$9:$D$208,"Entnahme")</f>
        <v>0</v>
      </c>
      <c r="H47" s="2">
        <f t="shared" si="0"/>
        <v>2201.1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2" t="str">
        <f>IF(SUM(I47:V47)=0,"",SUMPRODUCT(I47:V47,Einstellungen!$K$4:$X$4))</f>
        <v/>
      </c>
      <c r="X47" s="2" t="str">
        <f t="shared" si="1"/>
        <v/>
      </c>
      <c r="Y47" s="1" t="str">
        <f t="shared" si="2"/>
        <v/>
      </c>
      <c r="Z47" s="1"/>
    </row>
    <row r="48" spans="1:26" x14ac:dyDescent="0.25">
      <c r="A48" s="8">
        <v>46064</v>
      </c>
      <c r="B48" s="1" t="s">
        <v>194</v>
      </c>
      <c r="C48" s="2">
        <f t="shared" si="3"/>
        <v>2201.1</v>
      </c>
      <c r="D48" s="2">
        <f>SUMIFS(Kassenbuch!$H$9:$H$208,Kassenbuch!$A$9:$A$208,A48,Kassenbuch!$D$9:$D$208,"Einnahme")</f>
        <v>0</v>
      </c>
      <c r="E48" s="2">
        <f>SUMIFS(Kassenbuch!$H$9:$H$208,Kassenbuch!$A$9:$A$208,A48,Kassenbuch!$D$9:$D$208,"Einlage")</f>
        <v>0</v>
      </c>
      <c r="F48" s="2">
        <f>SUMIFS(Kassenbuch!$I$9:$I$208,Kassenbuch!$A$9:$A$208,A48,Kassenbuch!$D$9:$D$208,"Ausgabe")</f>
        <v>0</v>
      </c>
      <c r="G48" s="2">
        <f>SUMIFS(Kassenbuch!$I$9:$I$208,Kassenbuch!$A$9:$A$208,A48,Kassenbuch!$D$9:$D$208,"Entnahme")</f>
        <v>0</v>
      </c>
      <c r="H48" s="2">
        <f t="shared" si="0"/>
        <v>2201.1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2" t="str">
        <f>IF(SUM(I48:V48)=0,"",SUMPRODUCT(I48:V48,Einstellungen!$K$4:$X$4))</f>
        <v/>
      </c>
      <c r="X48" s="2" t="str">
        <f t="shared" si="1"/>
        <v/>
      </c>
      <c r="Y48" s="1" t="str">
        <f t="shared" si="2"/>
        <v/>
      </c>
      <c r="Z48" s="1"/>
    </row>
    <row r="49" spans="1:26" x14ac:dyDescent="0.25">
      <c r="A49" s="8">
        <v>46065</v>
      </c>
      <c r="B49" s="1" t="s">
        <v>188</v>
      </c>
      <c r="C49" s="2">
        <f t="shared" si="3"/>
        <v>2201.1</v>
      </c>
      <c r="D49" s="2">
        <f>SUMIFS(Kassenbuch!$H$9:$H$208,Kassenbuch!$A$9:$A$208,A49,Kassenbuch!$D$9:$D$208,"Einnahme")</f>
        <v>0</v>
      </c>
      <c r="E49" s="2">
        <f>SUMIFS(Kassenbuch!$H$9:$H$208,Kassenbuch!$A$9:$A$208,A49,Kassenbuch!$D$9:$D$208,"Einlage")</f>
        <v>0</v>
      </c>
      <c r="F49" s="2">
        <f>SUMIFS(Kassenbuch!$I$9:$I$208,Kassenbuch!$A$9:$A$208,A49,Kassenbuch!$D$9:$D$208,"Ausgabe")</f>
        <v>0</v>
      </c>
      <c r="G49" s="2">
        <f>SUMIFS(Kassenbuch!$I$9:$I$208,Kassenbuch!$A$9:$A$208,A49,Kassenbuch!$D$9:$D$208,"Entnahme")</f>
        <v>0</v>
      </c>
      <c r="H49" s="2">
        <f t="shared" si="0"/>
        <v>2201.1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2" t="str">
        <f>IF(SUM(I49:V49)=0,"",SUMPRODUCT(I49:V49,Einstellungen!$K$4:$X$4))</f>
        <v/>
      </c>
      <c r="X49" s="2" t="str">
        <f t="shared" si="1"/>
        <v/>
      </c>
      <c r="Y49" s="1" t="str">
        <f t="shared" si="2"/>
        <v/>
      </c>
      <c r="Z49" s="1"/>
    </row>
    <row r="50" spans="1:26" x14ac:dyDescent="0.25">
      <c r="A50" s="8">
        <v>46066</v>
      </c>
      <c r="B50" s="1" t="s">
        <v>189</v>
      </c>
      <c r="C50" s="2">
        <f t="shared" si="3"/>
        <v>2201.1</v>
      </c>
      <c r="D50" s="2">
        <f>SUMIFS(Kassenbuch!$H$9:$H$208,Kassenbuch!$A$9:$A$208,A50,Kassenbuch!$D$9:$D$208,"Einnahme")</f>
        <v>0</v>
      </c>
      <c r="E50" s="2">
        <f>SUMIFS(Kassenbuch!$H$9:$H$208,Kassenbuch!$A$9:$A$208,A50,Kassenbuch!$D$9:$D$208,"Einlage")</f>
        <v>0</v>
      </c>
      <c r="F50" s="2">
        <f>SUMIFS(Kassenbuch!$I$9:$I$208,Kassenbuch!$A$9:$A$208,A50,Kassenbuch!$D$9:$D$208,"Ausgabe")</f>
        <v>0</v>
      </c>
      <c r="G50" s="2">
        <f>SUMIFS(Kassenbuch!$I$9:$I$208,Kassenbuch!$A$9:$A$208,A50,Kassenbuch!$D$9:$D$208,"Entnahme")</f>
        <v>0</v>
      </c>
      <c r="H50" s="2">
        <f t="shared" si="0"/>
        <v>2201.1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2" t="str">
        <f>IF(SUM(I50:V50)=0,"",SUMPRODUCT(I50:V50,Einstellungen!$K$4:$X$4))</f>
        <v/>
      </c>
      <c r="X50" s="2" t="str">
        <f t="shared" si="1"/>
        <v/>
      </c>
      <c r="Y50" s="1" t="str">
        <f t="shared" si="2"/>
        <v/>
      </c>
      <c r="Z50" s="1"/>
    </row>
    <row r="51" spans="1:26" x14ac:dyDescent="0.25">
      <c r="A51" s="8">
        <v>46067</v>
      </c>
      <c r="B51" s="1" t="s">
        <v>190</v>
      </c>
      <c r="C51" s="2">
        <f t="shared" si="3"/>
        <v>2201.1</v>
      </c>
      <c r="D51" s="2">
        <f>SUMIFS(Kassenbuch!$H$9:$H$208,Kassenbuch!$A$9:$A$208,A51,Kassenbuch!$D$9:$D$208,"Einnahme")</f>
        <v>0</v>
      </c>
      <c r="E51" s="2">
        <f>SUMIFS(Kassenbuch!$H$9:$H$208,Kassenbuch!$A$9:$A$208,A51,Kassenbuch!$D$9:$D$208,"Einlage")</f>
        <v>0</v>
      </c>
      <c r="F51" s="2">
        <f>SUMIFS(Kassenbuch!$I$9:$I$208,Kassenbuch!$A$9:$A$208,A51,Kassenbuch!$D$9:$D$208,"Ausgabe")</f>
        <v>0</v>
      </c>
      <c r="G51" s="2">
        <f>SUMIFS(Kassenbuch!$I$9:$I$208,Kassenbuch!$A$9:$A$208,A51,Kassenbuch!$D$9:$D$208,"Entnahme")</f>
        <v>0</v>
      </c>
      <c r="H51" s="2">
        <f t="shared" si="0"/>
        <v>2201.1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2" t="str">
        <f>IF(SUM(I51:V51)=0,"",SUMPRODUCT(I51:V51,Einstellungen!$K$4:$X$4))</f>
        <v/>
      </c>
      <c r="X51" s="2" t="str">
        <f t="shared" si="1"/>
        <v/>
      </c>
      <c r="Y51" s="1" t="str">
        <f t="shared" si="2"/>
        <v/>
      </c>
      <c r="Z51" s="1"/>
    </row>
    <row r="52" spans="1:26" x14ac:dyDescent="0.25">
      <c r="A52" s="8">
        <v>46068</v>
      </c>
      <c r="B52" s="1" t="s">
        <v>191</v>
      </c>
      <c r="C52" s="2">
        <f t="shared" si="3"/>
        <v>2201.1</v>
      </c>
      <c r="D52" s="2">
        <f>SUMIFS(Kassenbuch!$H$9:$H$208,Kassenbuch!$A$9:$A$208,A52,Kassenbuch!$D$9:$D$208,"Einnahme")</f>
        <v>0</v>
      </c>
      <c r="E52" s="2">
        <f>SUMIFS(Kassenbuch!$H$9:$H$208,Kassenbuch!$A$9:$A$208,A52,Kassenbuch!$D$9:$D$208,"Einlage")</f>
        <v>0</v>
      </c>
      <c r="F52" s="2">
        <f>SUMIFS(Kassenbuch!$I$9:$I$208,Kassenbuch!$A$9:$A$208,A52,Kassenbuch!$D$9:$D$208,"Ausgabe")</f>
        <v>0</v>
      </c>
      <c r="G52" s="2">
        <f>SUMIFS(Kassenbuch!$I$9:$I$208,Kassenbuch!$A$9:$A$208,A52,Kassenbuch!$D$9:$D$208,"Entnahme")</f>
        <v>0</v>
      </c>
      <c r="H52" s="2">
        <f t="shared" si="0"/>
        <v>2201.1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2" t="str">
        <f>IF(SUM(I52:V52)=0,"",SUMPRODUCT(I52:V52,Einstellungen!$K$4:$X$4))</f>
        <v/>
      </c>
      <c r="X52" s="2" t="str">
        <f t="shared" si="1"/>
        <v/>
      </c>
      <c r="Y52" s="1" t="str">
        <f t="shared" si="2"/>
        <v/>
      </c>
      <c r="Z52" s="1"/>
    </row>
    <row r="53" spans="1:26" x14ac:dyDescent="0.25">
      <c r="A53" s="8">
        <v>46069</v>
      </c>
      <c r="B53" s="1" t="s">
        <v>192</v>
      </c>
      <c r="C53" s="2">
        <f t="shared" si="3"/>
        <v>2201.1</v>
      </c>
      <c r="D53" s="2">
        <f>SUMIFS(Kassenbuch!$H$9:$H$208,Kassenbuch!$A$9:$A$208,A53,Kassenbuch!$D$9:$D$208,"Einnahme")</f>
        <v>0</v>
      </c>
      <c r="E53" s="2">
        <f>SUMIFS(Kassenbuch!$H$9:$H$208,Kassenbuch!$A$9:$A$208,A53,Kassenbuch!$D$9:$D$208,"Einlage")</f>
        <v>0</v>
      </c>
      <c r="F53" s="2">
        <f>SUMIFS(Kassenbuch!$I$9:$I$208,Kassenbuch!$A$9:$A$208,A53,Kassenbuch!$D$9:$D$208,"Ausgabe")</f>
        <v>0</v>
      </c>
      <c r="G53" s="2">
        <f>SUMIFS(Kassenbuch!$I$9:$I$208,Kassenbuch!$A$9:$A$208,A53,Kassenbuch!$D$9:$D$208,"Entnahme")</f>
        <v>0</v>
      </c>
      <c r="H53" s="2">
        <f t="shared" si="0"/>
        <v>2201.1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2" t="str">
        <f>IF(SUM(I53:V53)=0,"",SUMPRODUCT(I53:V53,Einstellungen!$K$4:$X$4))</f>
        <v/>
      </c>
      <c r="X53" s="2" t="str">
        <f t="shared" si="1"/>
        <v/>
      </c>
      <c r="Y53" s="1" t="str">
        <f t="shared" si="2"/>
        <v/>
      </c>
      <c r="Z53" s="1"/>
    </row>
    <row r="54" spans="1:26" x14ac:dyDescent="0.25">
      <c r="A54" s="8">
        <v>46070</v>
      </c>
      <c r="B54" s="1" t="s">
        <v>193</v>
      </c>
      <c r="C54" s="2">
        <f t="shared" si="3"/>
        <v>2201.1</v>
      </c>
      <c r="D54" s="2">
        <f>SUMIFS(Kassenbuch!$H$9:$H$208,Kassenbuch!$A$9:$A$208,A54,Kassenbuch!$D$9:$D$208,"Einnahme")</f>
        <v>0</v>
      </c>
      <c r="E54" s="2">
        <f>SUMIFS(Kassenbuch!$H$9:$H$208,Kassenbuch!$A$9:$A$208,A54,Kassenbuch!$D$9:$D$208,"Einlage")</f>
        <v>0</v>
      </c>
      <c r="F54" s="2">
        <f>SUMIFS(Kassenbuch!$I$9:$I$208,Kassenbuch!$A$9:$A$208,A54,Kassenbuch!$D$9:$D$208,"Ausgabe")</f>
        <v>0</v>
      </c>
      <c r="G54" s="2">
        <f>SUMIFS(Kassenbuch!$I$9:$I$208,Kassenbuch!$A$9:$A$208,A54,Kassenbuch!$D$9:$D$208,"Entnahme")</f>
        <v>0</v>
      </c>
      <c r="H54" s="2">
        <f t="shared" si="0"/>
        <v>2201.1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2" t="str">
        <f>IF(SUM(I54:V54)=0,"",SUMPRODUCT(I54:V54,Einstellungen!$K$4:$X$4))</f>
        <v/>
      </c>
      <c r="X54" s="2" t="str">
        <f t="shared" si="1"/>
        <v/>
      </c>
      <c r="Y54" s="1" t="str">
        <f t="shared" si="2"/>
        <v/>
      </c>
      <c r="Z54" s="1"/>
    </row>
    <row r="55" spans="1:26" x14ac:dyDescent="0.25">
      <c r="A55" s="8">
        <v>46071</v>
      </c>
      <c r="B55" s="1" t="s">
        <v>194</v>
      </c>
      <c r="C55" s="2">
        <f t="shared" si="3"/>
        <v>2201.1</v>
      </c>
      <c r="D55" s="2">
        <f>SUMIFS(Kassenbuch!$H$9:$H$208,Kassenbuch!$A$9:$A$208,A55,Kassenbuch!$D$9:$D$208,"Einnahme")</f>
        <v>0</v>
      </c>
      <c r="E55" s="2">
        <f>SUMIFS(Kassenbuch!$H$9:$H$208,Kassenbuch!$A$9:$A$208,A55,Kassenbuch!$D$9:$D$208,"Einlage")</f>
        <v>0</v>
      </c>
      <c r="F55" s="2">
        <f>SUMIFS(Kassenbuch!$I$9:$I$208,Kassenbuch!$A$9:$A$208,A55,Kassenbuch!$D$9:$D$208,"Ausgabe")</f>
        <v>0</v>
      </c>
      <c r="G55" s="2">
        <f>SUMIFS(Kassenbuch!$I$9:$I$208,Kassenbuch!$A$9:$A$208,A55,Kassenbuch!$D$9:$D$208,"Entnahme")</f>
        <v>0</v>
      </c>
      <c r="H55" s="2">
        <f t="shared" si="0"/>
        <v>2201.1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2" t="str">
        <f>IF(SUM(I55:V55)=0,"",SUMPRODUCT(I55:V55,Einstellungen!$K$4:$X$4))</f>
        <v/>
      </c>
      <c r="X55" s="2" t="str">
        <f t="shared" si="1"/>
        <v/>
      </c>
      <c r="Y55" s="1" t="str">
        <f t="shared" si="2"/>
        <v/>
      </c>
      <c r="Z55" s="1"/>
    </row>
    <row r="56" spans="1:26" x14ac:dyDescent="0.25">
      <c r="A56" s="8">
        <v>46072</v>
      </c>
      <c r="B56" s="1" t="s">
        <v>188</v>
      </c>
      <c r="C56" s="2">
        <f t="shared" si="3"/>
        <v>2201.1</v>
      </c>
      <c r="D56" s="2">
        <f>SUMIFS(Kassenbuch!$H$9:$H$208,Kassenbuch!$A$9:$A$208,A56,Kassenbuch!$D$9:$D$208,"Einnahme")</f>
        <v>0</v>
      </c>
      <c r="E56" s="2">
        <f>SUMIFS(Kassenbuch!$H$9:$H$208,Kassenbuch!$A$9:$A$208,A56,Kassenbuch!$D$9:$D$208,"Einlage")</f>
        <v>0</v>
      </c>
      <c r="F56" s="2">
        <f>SUMIFS(Kassenbuch!$I$9:$I$208,Kassenbuch!$A$9:$A$208,A56,Kassenbuch!$D$9:$D$208,"Ausgabe")</f>
        <v>0</v>
      </c>
      <c r="G56" s="2">
        <f>SUMIFS(Kassenbuch!$I$9:$I$208,Kassenbuch!$A$9:$A$208,A56,Kassenbuch!$D$9:$D$208,"Entnahme")</f>
        <v>0</v>
      </c>
      <c r="H56" s="2">
        <f t="shared" si="0"/>
        <v>2201.1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2" t="str">
        <f>IF(SUM(I56:V56)=0,"",SUMPRODUCT(I56:V56,Einstellungen!$K$4:$X$4))</f>
        <v/>
      </c>
      <c r="X56" s="2" t="str">
        <f t="shared" si="1"/>
        <v/>
      </c>
      <c r="Y56" s="1" t="str">
        <f t="shared" si="2"/>
        <v/>
      </c>
      <c r="Z56" s="1"/>
    </row>
    <row r="57" spans="1:26" x14ac:dyDescent="0.25">
      <c r="A57" s="8">
        <v>46073</v>
      </c>
      <c r="B57" s="1" t="s">
        <v>189</v>
      </c>
      <c r="C57" s="2">
        <f t="shared" si="3"/>
        <v>2201.1</v>
      </c>
      <c r="D57" s="2">
        <f>SUMIFS(Kassenbuch!$H$9:$H$208,Kassenbuch!$A$9:$A$208,A57,Kassenbuch!$D$9:$D$208,"Einnahme")</f>
        <v>0</v>
      </c>
      <c r="E57" s="2">
        <f>SUMIFS(Kassenbuch!$H$9:$H$208,Kassenbuch!$A$9:$A$208,A57,Kassenbuch!$D$9:$D$208,"Einlage")</f>
        <v>0</v>
      </c>
      <c r="F57" s="2">
        <f>SUMIFS(Kassenbuch!$I$9:$I$208,Kassenbuch!$A$9:$A$208,A57,Kassenbuch!$D$9:$D$208,"Ausgabe")</f>
        <v>0</v>
      </c>
      <c r="G57" s="2">
        <f>SUMIFS(Kassenbuch!$I$9:$I$208,Kassenbuch!$A$9:$A$208,A57,Kassenbuch!$D$9:$D$208,"Entnahme")</f>
        <v>0</v>
      </c>
      <c r="H57" s="2">
        <f t="shared" si="0"/>
        <v>2201.1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2" t="str">
        <f>IF(SUM(I57:V57)=0,"",SUMPRODUCT(I57:V57,Einstellungen!$K$4:$X$4))</f>
        <v/>
      </c>
      <c r="X57" s="2" t="str">
        <f t="shared" si="1"/>
        <v/>
      </c>
      <c r="Y57" s="1" t="str">
        <f t="shared" si="2"/>
        <v/>
      </c>
      <c r="Z57" s="1"/>
    </row>
    <row r="58" spans="1:26" x14ac:dyDescent="0.25">
      <c r="A58" s="8">
        <v>46074</v>
      </c>
      <c r="B58" s="1" t="s">
        <v>190</v>
      </c>
      <c r="C58" s="2">
        <f t="shared" si="3"/>
        <v>2201.1</v>
      </c>
      <c r="D58" s="2">
        <f>SUMIFS(Kassenbuch!$H$9:$H$208,Kassenbuch!$A$9:$A$208,A58,Kassenbuch!$D$9:$D$208,"Einnahme")</f>
        <v>0</v>
      </c>
      <c r="E58" s="2">
        <f>SUMIFS(Kassenbuch!$H$9:$H$208,Kassenbuch!$A$9:$A$208,A58,Kassenbuch!$D$9:$D$208,"Einlage")</f>
        <v>0</v>
      </c>
      <c r="F58" s="2">
        <f>SUMIFS(Kassenbuch!$I$9:$I$208,Kassenbuch!$A$9:$A$208,A58,Kassenbuch!$D$9:$D$208,"Ausgabe")</f>
        <v>0</v>
      </c>
      <c r="G58" s="2">
        <f>SUMIFS(Kassenbuch!$I$9:$I$208,Kassenbuch!$A$9:$A$208,A58,Kassenbuch!$D$9:$D$208,"Entnahme")</f>
        <v>0</v>
      </c>
      <c r="H58" s="2">
        <f t="shared" si="0"/>
        <v>2201.1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2" t="str">
        <f>IF(SUM(I58:V58)=0,"",SUMPRODUCT(I58:V58,Einstellungen!$K$4:$X$4))</f>
        <v/>
      </c>
      <c r="X58" s="2" t="str">
        <f t="shared" si="1"/>
        <v/>
      </c>
      <c r="Y58" s="1" t="str">
        <f t="shared" si="2"/>
        <v/>
      </c>
      <c r="Z58" s="1"/>
    </row>
    <row r="59" spans="1:26" x14ac:dyDescent="0.25">
      <c r="A59" s="8">
        <v>46075</v>
      </c>
      <c r="B59" s="1" t="s">
        <v>191</v>
      </c>
      <c r="C59" s="2">
        <f t="shared" si="3"/>
        <v>2201.1</v>
      </c>
      <c r="D59" s="2">
        <f>SUMIFS(Kassenbuch!$H$9:$H$208,Kassenbuch!$A$9:$A$208,A59,Kassenbuch!$D$9:$D$208,"Einnahme")</f>
        <v>0</v>
      </c>
      <c r="E59" s="2">
        <f>SUMIFS(Kassenbuch!$H$9:$H$208,Kassenbuch!$A$9:$A$208,A59,Kassenbuch!$D$9:$D$208,"Einlage")</f>
        <v>0</v>
      </c>
      <c r="F59" s="2">
        <f>SUMIFS(Kassenbuch!$I$9:$I$208,Kassenbuch!$A$9:$A$208,A59,Kassenbuch!$D$9:$D$208,"Ausgabe")</f>
        <v>0</v>
      </c>
      <c r="G59" s="2">
        <f>SUMIFS(Kassenbuch!$I$9:$I$208,Kassenbuch!$A$9:$A$208,A59,Kassenbuch!$D$9:$D$208,"Entnahme")</f>
        <v>0</v>
      </c>
      <c r="H59" s="2">
        <f t="shared" si="0"/>
        <v>2201.1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2" t="str">
        <f>IF(SUM(I59:V59)=0,"",SUMPRODUCT(I59:V59,Einstellungen!$K$4:$X$4))</f>
        <v/>
      </c>
      <c r="X59" s="2" t="str">
        <f t="shared" si="1"/>
        <v/>
      </c>
      <c r="Y59" s="1" t="str">
        <f t="shared" si="2"/>
        <v/>
      </c>
      <c r="Z59" s="1"/>
    </row>
    <row r="60" spans="1:26" x14ac:dyDescent="0.25">
      <c r="A60" s="8">
        <v>46076</v>
      </c>
      <c r="B60" s="1" t="s">
        <v>192</v>
      </c>
      <c r="C60" s="2">
        <f t="shared" si="3"/>
        <v>2201.1</v>
      </c>
      <c r="D60" s="2">
        <f>SUMIFS(Kassenbuch!$H$9:$H$208,Kassenbuch!$A$9:$A$208,A60,Kassenbuch!$D$9:$D$208,"Einnahme")</f>
        <v>0</v>
      </c>
      <c r="E60" s="2">
        <f>SUMIFS(Kassenbuch!$H$9:$H$208,Kassenbuch!$A$9:$A$208,A60,Kassenbuch!$D$9:$D$208,"Einlage")</f>
        <v>0</v>
      </c>
      <c r="F60" s="2">
        <f>SUMIFS(Kassenbuch!$I$9:$I$208,Kassenbuch!$A$9:$A$208,A60,Kassenbuch!$D$9:$D$208,"Ausgabe")</f>
        <v>0</v>
      </c>
      <c r="G60" s="2">
        <f>SUMIFS(Kassenbuch!$I$9:$I$208,Kassenbuch!$A$9:$A$208,A60,Kassenbuch!$D$9:$D$208,"Entnahme")</f>
        <v>0</v>
      </c>
      <c r="H60" s="2">
        <f t="shared" si="0"/>
        <v>2201.1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2" t="str">
        <f>IF(SUM(I60:V60)=0,"",SUMPRODUCT(I60:V60,Einstellungen!$K$4:$X$4))</f>
        <v/>
      </c>
      <c r="X60" s="2" t="str">
        <f t="shared" si="1"/>
        <v/>
      </c>
      <c r="Y60" s="1" t="str">
        <f t="shared" si="2"/>
        <v/>
      </c>
      <c r="Z60" s="1"/>
    </row>
    <row r="61" spans="1:26" x14ac:dyDescent="0.25">
      <c r="A61" s="8">
        <v>46077</v>
      </c>
      <c r="B61" s="1" t="s">
        <v>193</v>
      </c>
      <c r="C61" s="2">
        <f t="shared" si="3"/>
        <v>2201.1</v>
      </c>
      <c r="D61" s="2">
        <f>SUMIFS(Kassenbuch!$H$9:$H$208,Kassenbuch!$A$9:$A$208,A61,Kassenbuch!$D$9:$D$208,"Einnahme")</f>
        <v>0</v>
      </c>
      <c r="E61" s="2">
        <f>SUMIFS(Kassenbuch!$H$9:$H$208,Kassenbuch!$A$9:$A$208,A61,Kassenbuch!$D$9:$D$208,"Einlage")</f>
        <v>0</v>
      </c>
      <c r="F61" s="2">
        <f>SUMIFS(Kassenbuch!$I$9:$I$208,Kassenbuch!$A$9:$A$208,A61,Kassenbuch!$D$9:$D$208,"Ausgabe")</f>
        <v>0</v>
      </c>
      <c r="G61" s="2">
        <f>SUMIFS(Kassenbuch!$I$9:$I$208,Kassenbuch!$A$9:$A$208,A61,Kassenbuch!$D$9:$D$208,"Entnahme")</f>
        <v>0</v>
      </c>
      <c r="H61" s="2">
        <f t="shared" si="0"/>
        <v>2201.1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2" t="str">
        <f>IF(SUM(I61:V61)=0,"",SUMPRODUCT(I61:V61,Einstellungen!$K$4:$X$4))</f>
        <v/>
      </c>
      <c r="X61" s="2" t="str">
        <f t="shared" si="1"/>
        <v/>
      </c>
      <c r="Y61" s="1" t="str">
        <f t="shared" si="2"/>
        <v/>
      </c>
      <c r="Z61" s="1"/>
    </row>
    <row r="62" spans="1:26" x14ac:dyDescent="0.25">
      <c r="A62" s="8">
        <v>46078</v>
      </c>
      <c r="B62" s="1" t="s">
        <v>194</v>
      </c>
      <c r="C62" s="2">
        <f t="shared" si="3"/>
        <v>2201.1</v>
      </c>
      <c r="D62" s="2">
        <f>SUMIFS(Kassenbuch!$H$9:$H$208,Kassenbuch!$A$9:$A$208,A62,Kassenbuch!$D$9:$D$208,"Einnahme")</f>
        <v>0</v>
      </c>
      <c r="E62" s="2">
        <f>SUMIFS(Kassenbuch!$H$9:$H$208,Kassenbuch!$A$9:$A$208,A62,Kassenbuch!$D$9:$D$208,"Einlage")</f>
        <v>0</v>
      </c>
      <c r="F62" s="2">
        <f>SUMIFS(Kassenbuch!$I$9:$I$208,Kassenbuch!$A$9:$A$208,A62,Kassenbuch!$D$9:$D$208,"Ausgabe")</f>
        <v>0</v>
      </c>
      <c r="G62" s="2">
        <f>SUMIFS(Kassenbuch!$I$9:$I$208,Kassenbuch!$A$9:$A$208,A62,Kassenbuch!$D$9:$D$208,"Entnahme")</f>
        <v>0</v>
      </c>
      <c r="H62" s="2">
        <f t="shared" si="0"/>
        <v>2201.1</v>
      </c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2" t="str">
        <f>IF(SUM(I62:V62)=0,"",SUMPRODUCT(I62:V62,Einstellungen!$K$4:$X$4))</f>
        <v/>
      </c>
      <c r="X62" s="2" t="str">
        <f t="shared" si="1"/>
        <v/>
      </c>
      <c r="Y62" s="1" t="str">
        <f t="shared" si="2"/>
        <v/>
      </c>
      <c r="Z62" s="1"/>
    </row>
    <row r="63" spans="1:26" x14ac:dyDescent="0.25">
      <c r="A63" s="8">
        <v>46079</v>
      </c>
      <c r="B63" s="1" t="s">
        <v>188</v>
      </c>
      <c r="C63" s="2">
        <f t="shared" si="3"/>
        <v>2201.1</v>
      </c>
      <c r="D63" s="2">
        <f>SUMIFS(Kassenbuch!$H$9:$H$208,Kassenbuch!$A$9:$A$208,A63,Kassenbuch!$D$9:$D$208,"Einnahme")</f>
        <v>0</v>
      </c>
      <c r="E63" s="2">
        <f>SUMIFS(Kassenbuch!$H$9:$H$208,Kassenbuch!$A$9:$A$208,A63,Kassenbuch!$D$9:$D$208,"Einlage")</f>
        <v>0</v>
      </c>
      <c r="F63" s="2">
        <f>SUMIFS(Kassenbuch!$I$9:$I$208,Kassenbuch!$A$9:$A$208,A63,Kassenbuch!$D$9:$D$208,"Ausgabe")</f>
        <v>0</v>
      </c>
      <c r="G63" s="2">
        <f>SUMIFS(Kassenbuch!$I$9:$I$208,Kassenbuch!$A$9:$A$208,A63,Kassenbuch!$D$9:$D$208,"Entnahme")</f>
        <v>0</v>
      </c>
      <c r="H63" s="2">
        <f t="shared" si="0"/>
        <v>2201.1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2" t="str">
        <f>IF(SUM(I63:V63)=0,"",SUMPRODUCT(I63:V63,Einstellungen!$K$4:$X$4))</f>
        <v/>
      </c>
      <c r="X63" s="2" t="str">
        <f t="shared" si="1"/>
        <v/>
      </c>
      <c r="Y63" s="1" t="str">
        <f t="shared" si="2"/>
        <v/>
      </c>
      <c r="Z63" s="1"/>
    </row>
    <row r="64" spans="1:26" x14ac:dyDescent="0.25">
      <c r="A64" s="8">
        <v>46080</v>
      </c>
      <c r="B64" s="1" t="s">
        <v>189</v>
      </c>
      <c r="C64" s="2">
        <f t="shared" si="3"/>
        <v>2201.1</v>
      </c>
      <c r="D64" s="2">
        <f>SUMIFS(Kassenbuch!$H$9:$H$208,Kassenbuch!$A$9:$A$208,A64,Kassenbuch!$D$9:$D$208,"Einnahme")</f>
        <v>0</v>
      </c>
      <c r="E64" s="2">
        <f>SUMIFS(Kassenbuch!$H$9:$H$208,Kassenbuch!$A$9:$A$208,A64,Kassenbuch!$D$9:$D$208,"Einlage")</f>
        <v>0</v>
      </c>
      <c r="F64" s="2">
        <f>SUMIFS(Kassenbuch!$I$9:$I$208,Kassenbuch!$A$9:$A$208,A64,Kassenbuch!$D$9:$D$208,"Ausgabe")</f>
        <v>0</v>
      </c>
      <c r="G64" s="2">
        <f>SUMIFS(Kassenbuch!$I$9:$I$208,Kassenbuch!$A$9:$A$208,A64,Kassenbuch!$D$9:$D$208,"Entnahme")</f>
        <v>0</v>
      </c>
      <c r="H64" s="2">
        <f t="shared" si="0"/>
        <v>2201.1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2" t="str">
        <f>IF(SUM(I64:V64)=0,"",SUMPRODUCT(I64:V64,Einstellungen!$K$4:$X$4))</f>
        <v/>
      </c>
      <c r="X64" s="2" t="str">
        <f t="shared" si="1"/>
        <v/>
      </c>
      <c r="Y64" s="1" t="str">
        <f t="shared" si="2"/>
        <v/>
      </c>
      <c r="Z64" s="1"/>
    </row>
    <row r="65" spans="1:26" x14ac:dyDescent="0.25">
      <c r="A65" s="8">
        <v>46081</v>
      </c>
      <c r="B65" s="1" t="s">
        <v>190</v>
      </c>
      <c r="C65" s="2">
        <f t="shared" si="3"/>
        <v>2201.1</v>
      </c>
      <c r="D65" s="2">
        <f>SUMIFS(Kassenbuch!$H$9:$H$208,Kassenbuch!$A$9:$A$208,A65,Kassenbuch!$D$9:$D$208,"Einnahme")</f>
        <v>0</v>
      </c>
      <c r="E65" s="2">
        <f>SUMIFS(Kassenbuch!$H$9:$H$208,Kassenbuch!$A$9:$A$208,A65,Kassenbuch!$D$9:$D$208,"Einlage")</f>
        <v>0</v>
      </c>
      <c r="F65" s="2">
        <f>SUMIFS(Kassenbuch!$I$9:$I$208,Kassenbuch!$A$9:$A$208,A65,Kassenbuch!$D$9:$D$208,"Ausgabe")</f>
        <v>0</v>
      </c>
      <c r="G65" s="2">
        <f>SUMIFS(Kassenbuch!$I$9:$I$208,Kassenbuch!$A$9:$A$208,A65,Kassenbuch!$D$9:$D$208,"Entnahme")</f>
        <v>0</v>
      </c>
      <c r="H65" s="2">
        <f t="shared" si="0"/>
        <v>2201.1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2" t="str">
        <f>IF(SUM(I65:V65)=0,"",SUMPRODUCT(I65:V65,Einstellungen!$K$4:$X$4))</f>
        <v/>
      </c>
      <c r="X65" s="2" t="str">
        <f t="shared" si="1"/>
        <v/>
      </c>
      <c r="Y65" s="1" t="str">
        <f t="shared" si="2"/>
        <v/>
      </c>
      <c r="Z65" s="1"/>
    </row>
    <row r="66" spans="1:26" x14ac:dyDescent="0.25">
      <c r="A66" s="8">
        <v>46082</v>
      </c>
      <c r="B66" s="1" t="s">
        <v>191</v>
      </c>
      <c r="C66" s="2">
        <f t="shared" si="3"/>
        <v>2201.1</v>
      </c>
      <c r="D66" s="2">
        <f>SUMIFS(Kassenbuch!$H$9:$H$208,Kassenbuch!$A$9:$A$208,A66,Kassenbuch!$D$9:$D$208,"Einnahme")</f>
        <v>0</v>
      </c>
      <c r="E66" s="2">
        <f>SUMIFS(Kassenbuch!$H$9:$H$208,Kassenbuch!$A$9:$A$208,A66,Kassenbuch!$D$9:$D$208,"Einlage")</f>
        <v>0</v>
      </c>
      <c r="F66" s="2">
        <f>SUMIFS(Kassenbuch!$I$9:$I$208,Kassenbuch!$A$9:$A$208,A66,Kassenbuch!$D$9:$D$208,"Ausgabe")</f>
        <v>0</v>
      </c>
      <c r="G66" s="2">
        <f>SUMIFS(Kassenbuch!$I$9:$I$208,Kassenbuch!$A$9:$A$208,A66,Kassenbuch!$D$9:$D$208,"Entnahme")</f>
        <v>0</v>
      </c>
      <c r="H66" s="2">
        <f t="shared" si="0"/>
        <v>2201.1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2" t="str">
        <f>IF(SUM(I66:V66)=0,"",SUMPRODUCT(I66:V66,Einstellungen!$K$4:$X$4))</f>
        <v/>
      </c>
      <c r="X66" s="2" t="str">
        <f t="shared" si="1"/>
        <v/>
      </c>
      <c r="Y66" s="1" t="str">
        <f t="shared" si="2"/>
        <v/>
      </c>
      <c r="Z66" s="1"/>
    </row>
    <row r="67" spans="1:26" x14ac:dyDescent="0.25">
      <c r="A67" s="8">
        <v>46083</v>
      </c>
      <c r="B67" s="1" t="s">
        <v>192</v>
      </c>
      <c r="C67" s="2">
        <f t="shared" si="3"/>
        <v>2201.1</v>
      </c>
      <c r="D67" s="2">
        <f>SUMIFS(Kassenbuch!$H$9:$H$208,Kassenbuch!$A$9:$A$208,A67,Kassenbuch!$D$9:$D$208,"Einnahme")</f>
        <v>0</v>
      </c>
      <c r="E67" s="2">
        <f>SUMIFS(Kassenbuch!$H$9:$H$208,Kassenbuch!$A$9:$A$208,A67,Kassenbuch!$D$9:$D$208,"Einlage")</f>
        <v>0</v>
      </c>
      <c r="F67" s="2">
        <f>SUMIFS(Kassenbuch!$I$9:$I$208,Kassenbuch!$A$9:$A$208,A67,Kassenbuch!$D$9:$D$208,"Ausgabe")</f>
        <v>0</v>
      </c>
      <c r="G67" s="2">
        <f>SUMIFS(Kassenbuch!$I$9:$I$208,Kassenbuch!$A$9:$A$208,A67,Kassenbuch!$D$9:$D$208,"Entnahme")</f>
        <v>0</v>
      </c>
      <c r="H67" s="2">
        <f t="shared" si="0"/>
        <v>2201.1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2" t="str">
        <f>IF(SUM(I67:V67)=0,"",SUMPRODUCT(I67:V67,Einstellungen!$K$4:$X$4))</f>
        <v/>
      </c>
      <c r="X67" s="2" t="str">
        <f t="shared" si="1"/>
        <v/>
      </c>
      <c r="Y67" s="1" t="str">
        <f t="shared" si="2"/>
        <v/>
      </c>
      <c r="Z67" s="1"/>
    </row>
    <row r="68" spans="1:26" x14ac:dyDescent="0.25">
      <c r="A68" s="8">
        <v>46084</v>
      </c>
      <c r="B68" s="1" t="s">
        <v>193</v>
      </c>
      <c r="C68" s="2">
        <f t="shared" si="3"/>
        <v>2201.1</v>
      </c>
      <c r="D68" s="2">
        <f>SUMIFS(Kassenbuch!$H$9:$H$208,Kassenbuch!$A$9:$A$208,A68,Kassenbuch!$D$9:$D$208,"Einnahme")</f>
        <v>0</v>
      </c>
      <c r="E68" s="2">
        <f>SUMIFS(Kassenbuch!$H$9:$H$208,Kassenbuch!$A$9:$A$208,A68,Kassenbuch!$D$9:$D$208,"Einlage")</f>
        <v>0</v>
      </c>
      <c r="F68" s="2">
        <f>SUMIFS(Kassenbuch!$I$9:$I$208,Kassenbuch!$A$9:$A$208,A68,Kassenbuch!$D$9:$D$208,"Ausgabe")</f>
        <v>0</v>
      </c>
      <c r="G68" s="2">
        <f>SUMIFS(Kassenbuch!$I$9:$I$208,Kassenbuch!$A$9:$A$208,A68,Kassenbuch!$D$9:$D$208,"Entnahme")</f>
        <v>0</v>
      </c>
      <c r="H68" s="2">
        <f t="shared" si="0"/>
        <v>2201.1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2" t="str">
        <f>IF(SUM(I68:V68)=0,"",SUMPRODUCT(I68:V68,Einstellungen!$K$4:$X$4))</f>
        <v/>
      </c>
      <c r="X68" s="2" t="str">
        <f t="shared" si="1"/>
        <v/>
      </c>
      <c r="Y68" s="1" t="str">
        <f t="shared" si="2"/>
        <v/>
      </c>
      <c r="Z68" s="1"/>
    </row>
    <row r="69" spans="1:26" x14ac:dyDescent="0.25">
      <c r="A69" s="8">
        <v>46085</v>
      </c>
      <c r="B69" s="1" t="s">
        <v>194</v>
      </c>
      <c r="C69" s="2">
        <f t="shared" si="3"/>
        <v>2201.1</v>
      </c>
      <c r="D69" s="2">
        <f>SUMIFS(Kassenbuch!$H$9:$H$208,Kassenbuch!$A$9:$A$208,A69,Kassenbuch!$D$9:$D$208,"Einnahme")</f>
        <v>0</v>
      </c>
      <c r="E69" s="2">
        <f>SUMIFS(Kassenbuch!$H$9:$H$208,Kassenbuch!$A$9:$A$208,A69,Kassenbuch!$D$9:$D$208,"Einlage")</f>
        <v>0</v>
      </c>
      <c r="F69" s="2">
        <f>SUMIFS(Kassenbuch!$I$9:$I$208,Kassenbuch!$A$9:$A$208,A69,Kassenbuch!$D$9:$D$208,"Ausgabe")</f>
        <v>0</v>
      </c>
      <c r="G69" s="2">
        <f>SUMIFS(Kassenbuch!$I$9:$I$208,Kassenbuch!$A$9:$A$208,A69,Kassenbuch!$D$9:$D$208,"Entnahme")</f>
        <v>0</v>
      </c>
      <c r="H69" s="2">
        <f t="shared" si="0"/>
        <v>2201.1</v>
      </c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2" t="str">
        <f>IF(SUM(I69:V69)=0,"",SUMPRODUCT(I69:V69,Einstellungen!$K$4:$X$4))</f>
        <v/>
      </c>
      <c r="X69" s="2" t="str">
        <f t="shared" si="1"/>
        <v/>
      </c>
      <c r="Y69" s="1" t="str">
        <f t="shared" si="2"/>
        <v/>
      </c>
      <c r="Z69" s="1"/>
    </row>
    <row r="70" spans="1:26" x14ac:dyDescent="0.25">
      <c r="A70" s="8">
        <v>46086</v>
      </c>
      <c r="B70" s="1" t="s">
        <v>188</v>
      </c>
      <c r="C70" s="2">
        <f t="shared" si="3"/>
        <v>2201.1</v>
      </c>
      <c r="D70" s="2">
        <f>SUMIFS(Kassenbuch!$H$9:$H$208,Kassenbuch!$A$9:$A$208,A70,Kassenbuch!$D$9:$D$208,"Einnahme")</f>
        <v>0</v>
      </c>
      <c r="E70" s="2">
        <f>SUMIFS(Kassenbuch!$H$9:$H$208,Kassenbuch!$A$9:$A$208,A70,Kassenbuch!$D$9:$D$208,"Einlage")</f>
        <v>0</v>
      </c>
      <c r="F70" s="2">
        <f>SUMIFS(Kassenbuch!$I$9:$I$208,Kassenbuch!$A$9:$A$208,A70,Kassenbuch!$D$9:$D$208,"Ausgabe")</f>
        <v>0</v>
      </c>
      <c r="G70" s="2">
        <f>SUMIFS(Kassenbuch!$I$9:$I$208,Kassenbuch!$A$9:$A$208,A70,Kassenbuch!$D$9:$D$208,"Entnahme")</f>
        <v>0</v>
      </c>
      <c r="H70" s="2">
        <f t="shared" si="0"/>
        <v>2201.1</v>
      </c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2" t="str">
        <f>IF(SUM(I70:V70)=0,"",SUMPRODUCT(I70:V70,Einstellungen!$K$4:$X$4))</f>
        <v/>
      </c>
      <c r="X70" s="2" t="str">
        <f t="shared" si="1"/>
        <v/>
      </c>
      <c r="Y70" s="1" t="str">
        <f t="shared" si="2"/>
        <v/>
      </c>
      <c r="Z70" s="1"/>
    </row>
    <row r="71" spans="1:26" x14ac:dyDescent="0.25">
      <c r="A71" s="8">
        <v>46087</v>
      </c>
      <c r="B71" s="1" t="s">
        <v>189</v>
      </c>
      <c r="C71" s="2">
        <f t="shared" si="3"/>
        <v>2201.1</v>
      </c>
      <c r="D71" s="2">
        <f>SUMIFS(Kassenbuch!$H$9:$H$208,Kassenbuch!$A$9:$A$208,A71,Kassenbuch!$D$9:$D$208,"Einnahme")</f>
        <v>780</v>
      </c>
      <c r="E71" s="2">
        <f>SUMIFS(Kassenbuch!$H$9:$H$208,Kassenbuch!$A$9:$A$208,A71,Kassenbuch!$D$9:$D$208,"Einlage")</f>
        <v>0</v>
      </c>
      <c r="F71" s="2">
        <f>SUMIFS(Kassenbuch!$I$9:$I$208,Kassenbuch!$A$9:$A$208,A71,Kassenbuch!$D$9:$D$208,"Ausgabe")</f>
        <v>0</v>
      </c>
      <c r="G71" s="2">
        <f>SUMIFS(Kassenbuch!$I$9:$I$208,Kassenbuch!$A$9:$A$208,A71,Kassenbuch!$D$9:$D$208,"Entnahme")</f>
        <v>0</v>
      </c>
      <c r="H71" s="2">
        <f t="shared" ref="H71:H134" si="4">IF(A71="","",C71+D71+E71-F71-G71)</f>
        <v>2981.1</v>
      </c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2" t="str">
        <f>IF(SUM(I71:V71)=0,"",SUMPRODUCT(I71:V71,Einstellungen!$K$4:$X$4))</f>
        <v/>
      </c>
      <c r="X71" s="2" t="str">
        <f t="shared" ref="X71:X134" si="5">IF(W71="","",ROUND(W71-H71,2))</f>
        <v/>
      </c>
      <c r="Y71" s="1" t="str">
        <f t="shared" ref="Y71:Y134" si="6">IF(A71="","",IF(W71="",IF(SUM(D71:G71)=0,"","offen"),IF(ABS(X71)&lt;=0.01,"OK",IF(ABS(X71)&lt;=2,"kleine Differenz","prüfen"))))</f>
        <v>offen</v>
      </c>
      <c r="Z71" s="1"/>
    </row>
    <row r="72" spans="1:26" x14ac:dyDescent="0.25">
      <c r="A72" s="8">
        <v>46088</v>
      </c>
      <c r="B72" s="1" t="s">
        <v>190</v>
      </c>
      <c r="C72" s="2">
        <f t="shared" ref="C72:C135" si="7">IF(A72="","",H71)</f>
        <v>2981.1</v>
      </c>
      <c r="D72" s="2">
        <f>SUMIFS(Kassenbuch!$H$9:$H$208,Kassenbuch!$A$9:$A$208,A72,Kassenbuch!$D$9:$D$208,"Einnahme")</f>
        <v>0</v>
      </c>
      <c r="E72" s="2">
        <f>SUMIFS(Kassenbuch!$H$9:$H$208,Kassenbuch!$A$9:$A$208,A72,Kassenbuch!$D$9:$D$208,"Einlage")</f>
        <v>0</v>
      </c>
      <c r="F72" s="2">
        <f>SUMIFS(Kassenbuch!$I$9:$I$208,Kassenbuch!$A$9:$A$208,A72,Kassenbuch!$D$9:$D$208,"Ausgabe")</f>
        <v>0</v>
      </c>
      <c r="G72" s="2">
        <f>SUMIFS(Kassenbuch!$I$9:$I$208,Kassenbuch!$A$9:$A$208,A72,Kassenbuch!$D$9:$D$208,"Entnahme")</f>
        <v>0</v>
      </c>
      <c r="H72" s="2">
        <f t="shared" si="4"/>
        <v>2981.1</v>
      </c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2" t="str">
        <f>IF(SUM(I72:V72)=0,"",SUMPRODUCT(I72:V72,Einstellungen!$K$4:$X$4))</f>
        <v/>
      </c>
      <c r="X72" s="2" t="str">
        <f t="shared" si="5"/>
        <v/>
      </c>
      <c r="Y72" s="1" t="str">
        <f t="shared" si="6"/>
        <v/>
      </c>
      <c r="Z72" s="1"/>
    </row>
    <row r="73" spans="1:26" x14ac:dyDescent="0.25">
      <c r="A73" s="8">
        <v>46089</v>
      </c>
      <c r="B73" s="1" t="s">
        <v>191</v>
      </c>
      <c r="C73" s="2">
        <f t="shared" si="7"/>
        <v>2981.1</v>
      </c>
      <c r="D73" s="2">
        <f>SUMIFS(Kassenbuch!$H$9:$H$208,Kassenbuch!$A$9:$A$208,A73,Kassenbuch!$D$9:$D$208,"Einnahme")</f>
        <v>0</v>
      </c>
      <c r="E73" s="2">
        <f>SUMIFS(Kassenbuch!$H$9:$H$208,Kassenbuch!$A$9:$A$208,A73,Kassenbuch!$D$9:$D$208,"Einlage")</f>
        <v>0</v>
      </c>
      <c r="F73" s="2">
        <f>SUMIFS(Kassenbuch!$I$9:$I$208,Kassenbuch!$A$9:$A$208,A73,Kassenbuch!$D$9:$D$208,"Ausgabe")</f>
        <v>0</v>
      </c>
      <c r="G73" s="2">
        <f>SUMIFS(Kassenbuch!$I$9:$I$208,Kassenbuch!$A$9:$A$208,A73,Kassenbuch!$D$9:$D$208,"Entnahme")</f>
        <v>0</v>
      </c>
      <c r="H73" s="2">
        <f t="shared" si="4"/>
        <v>2981.1</v>
      </c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2" t="str">
        <f>IF(SUM(I73:V73)=0,"",SUMPRODUCT(I73:V73,Einstellungen!$K$4:$X$4))</f>
        <v/>
      </c>
      <c r="X73" s="2" t="str">
        <f t="shared" si="5"/>
        <v/>
      </c>
      <c r="Y73" s="1" t="str">
        <f t="shared" si="6"/>
        <v/>
      </c>
      <c r="Z73" s="1"/>
    </row>
    <row r="74" spans="1:26" x14ac:dyDescent="0.25">
      <c r="A74" s="8">
        <v>46090</v>
      </c>
      <c r="B74" s="1" t="s">
        <v>192</v>
      </c>
      <c r="C74" s="2">
        <f t="shared" si="7"/>
        <v>2981.1</v>
      </c>
      <c r="D74" s="2">
        <f>SUMIFS(Kassenbuch!$H$9:$H$208,Kassenbuch!$A$9:$A$208,A74,Kassenbuch!$D$9:$D$208,"Einnahme")</f>
        <v>0</v>
      </c>
      <c r="E74" s="2">
        <f>SUMIFS(Kassenbuch!$H$9:$H$208,Kassenbuch!$A$9:$A$208,A74,Kassenbuch!$D$9:$D$208,"Einlage")</f>
        <v>0</v>
      </c>
      <c r="F74" s="2">
        <f>SUMIFS(Kassenbuch!$I$9:$I$208,Kassenbuch!$A$9:$A$208,A74,Kassenbuch!$D$9:$D$208,"Ausgabe")</f>
        <v>0</v>
      </c>
      <c r="G74" s="2">
        <f>SUMIFS(Kassenbuch!$I$9:$I$208,Kassenbuch!$A$9:$A$208,A74,Kassenbuch!$D$9:$D$208,"Entnahme")</f>
        <v>0</v>
      </c>
      <c r="H74" s="2">
        <f t="shared" si="4"/>
        <v>2981.1</v>
      </c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2" t="str">
        <f>IF(SUM(I74:V74)=0,"",SUMPRODUCT(I74:V74,Einstellungen!$K$4:$X$4))</f>
        <v/>
      </c>
      <c r="X74" s="2" t="str">
        <f t="shared" si="5"/>
        <v/>
      </c>
      <c r="Y74" s="1" t="str">
        <f t="shared" si="6"/>
        <v/>
      </c>
      <c r="Z74" s="1"/>
    </row>
    <row r="75" spans="1:26" x14ac:dyDescent="0.25">
      <c r="A75" s="8">
        <v>46091</v>
      </c>
      <c r="B75" s="1" t="s">
        <v>193</v>
      </c>
      <c r="C75" s="2">
        <f t="shared" si="7"/>
        <v>2981.1</v>
      </c>
      <c r="D75" s="2">
        <f>SUMIFS(Kassenbuch!$H$9:$H$208,Kassenbuch!$A$9:$A$208,A75,Kassenbuch!$D$9:$D$208,"Einnahme")</f>
        <v>0</v>
      </c>
      <c r="E75" s="2">
        <f>SUMIFS(Kassenbuch!$H$9:$H$208,Kassenbuch!$A$9:$A$208,A75,Kassenbuch!$D$9:$D$208,"Einlage")</f>
        <v>0</v>
      </c>
      <c r="F75" s="2">
        <f>SUMIFS(Kassenbuch!$I$9:$I$208,Kassenbuch!$A$9:$A$208,A75,Kassenbuch!$D$9:$D$208,"Ausgabe")</f>
        <v>0</v>
      </c>
      <c r="G75" s="2">
        <f>SUMIFS(Kassenbuch!$I$9:$I$208,Kassenbuch!$A$9:$A$208,A75,Kassenbuch!$D$9:$D$208,"Entnahme")</f>
        <v>0</v>
      </c>
      <c r="H75" s="2">
        <f t="shared" si="4"/>
        <v>2981.1</v>
      </c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2" t="str">
        <f>IF(SUM(I75:V75)=0,"",SUMPRODUCT(I75:V75,Einstellungen!$K$4:$X$4))</f>
        <v/>
      </c>
      <c r="X75" s="2" t="str">
        <f t="shared" si="5"/>
        <v/>
      </c>
      <c r="Y75" s="1" t="str">
        <f t="shared" si="6"/>
        <v/>
      </c>
      <c r="Z75" s="1"/>
    </row>
    <row r="76" spans="1:26" x14ac:dyDescent="0.25">
      <c r="A76" s="8">
        <v>46092</v>
      </c>
      <c r="B76" s="1" t="s">
        <v>194</v>
      </c>
      <c r="C76" s="2">
        <f t="shared" si="7"/>
        <v>2981.1</v>
      </c>
      <c r="D76" s="2">
        <f>SUMIFS(Kassenbuch!$H$9:$H$208,Kassenbuch!$A$9:$A$208,A76,Kassenbuch!$D$9:$D$208,"Einnahme")</f>
        <v>0</v>
      </c>
      <c r="E76" s="2">
        <f>SUMIFS(Kassenbuch!$H$9:$H$208,Kassenbuch!$A$9:$A$208,A76,Kassenbuch!$D$9:$D$208,"Einlage")</f>
        <v>0</v>
      </c>
      <c r="F76" s="2">
        <f>SUMIFS(Kassenbuch!$I$9:$I$208,Kassenbuch!$A$9:$A$208,A76,Kassenbuch!$D$9:$D$208,"Ausgabe")</f>
        <v>0</v>
      </c>
      <c r="G76" s="2">
        <f>SUMIFS(Kassenbuch!$I$9:$I$208,Kassenbuch!$A$9:$A$208,A76,Kassenbuch!$D$9:$D$208,"Entnahme")</f>
        <v>0</v>
      </c>
      <c r="H76" s="2">
        <f t="shared" si="4"/>
        <v>2981.1</v>
      </c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2" t="str">
        <f>IF(SUM(I76:V76)=0,"",SUMPRODUCT(I76:V76,Einstellungen!$K$4:$X$4))</f>
        <v/>
      </c>
      <c r="X76" s="2" t="str">
        <f t="shared" si="5"/>
        <v/>
      </c>
      <c r="Y76" s="1" t="str">
        <f t="shared" si="6"/>
        <v/>
      </c>
      <c r="Z76" s="1"/>
    </row>
    <row r="77" spans="1:26" x14ac:dyDescent="0.25">
      <c r="A77" s="8">
        <v>46093</v>
      </c>
      <c r="B77" s="1" t="s">
        <v>188</v>
      </c>
      <c r="C77" s="2">
        <f t="shared" si="7"/>
        <v>2981.1</v>
      </c>
      <c r="D77" s="2">
        <f>SUMIFS(Kassenbuch!$H$9:$H$208,Kassenbuch!$A$9:$A$208,A77,Kassenbuch!$D$9:$D$208,"Einnahme")</f>
        <v>0</v>
      </c>
      <c r="E77" s="2">
        <f>SUMIFS(Kassenbuch!$H$9:$H$208,Kassenbuch!$A$9:$A$208,A77,Kassenbuch!$D$9:$D$208,"Einlage")</f>
        <v>0</v>
      </c>
      <c r="F77" s="2">
        <f>SUMIFS(Kassenbuch!$I$9:$I$208,Kassenbuch!$A$9:$A$208,A77,Kassenbuch!$D$9:$D$208,"Ausgabe")</f>
        <v>0</v>
      </c>
      <c r="G77" s="2">
        <f>SUMIFS(Kassenbuch!$I$9:$I$208,Kassenbuch!$A$9:$A$208,A77,Kassenbuch!$D$9:$D$208,"Entnahme")</f>
        <v>0</v>
      </c>
      <c r="H77" s="2">
        <f t="shared" si="4"/>
        <v>2981.1</v>
      </c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2" t="str">
        <f>IF(SUM(I77:V77)=0,"",SUMPRODUCT(I77:V77,Einstellungen!$K$4:$X$4))</f>
        <v/>
      </c>
      <c r="X77" s="2" t="str">
        <f t="shared" si="5"/>
        <v/>
      </c>
      <c r="Y77" s="1" t="str">
        <f t="shared" si="6"/>
        <v/>
      </c>
      <c r="Z77" s="1"/>
    </row>
    <row r="78" spans="1:26" x14ac:dyDescent="0.25">
      <c r="A78" s="8">
        <v>46094</v>
      </c>
      <c r="B78" s="1" t="s">
        <v>189</v>
      </c>
      <c r="C78" s="2">
        <f t="shared" si="7"/>
        <v>2981.1</v>
      </c>
      <c r="D78" s="2">
        <f>SUMIFS(Kassenbuch!$H$9:$H$208,Kassenbuch!$A$9:$A$208,A78,Kassenbuch!$D$9:$D$208,"Einnahme")</f>
        <v>0</v>
      </c>
      <c r="E78" s="2">
        <f>SUMIFS(Kassenbuch!$H$9:$H$208,Kassenbuch!$A$9:$A$208,A78,Kassenbuch!$D$9:$D$208,"Einlage")</f>
        <v>0</v>
      </c>
      <c r="F78" s="2">
        <f>SUMIFS(Kassenbuch!$I$9:$I$208,Kassenbuch!$A$9:$A$208,A78,Kassenbuch!$D$9:$D$208,"Ausgabe")</f>
        <v>0</v>
      </c>
      <c r="G78" s="2">
        <f>SUMIFS(Kassenbuch!$I$9:$I$208,Kassenbuch!$A$9:$A$208,A78,Kassenbuch!$D$9:$D$208,"Entnahme")</f>
        <v>0</v>
      </c>
      <c r="H78" s="2">
        <f t="shared" si="4"/>
        <v>2981.1</v>
      </c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2" t="str">
        <f>IF(SUM(I78:V78)=0,"",SUMPRODUCT(I78:V78,Einstellungen!$K$4:$X$4))</f>
        <v/>
      </c>
      <c r="X78" s="2" t="str">
        <f t="shared" si="5"/>
        <v/>
      </c>
      <c r="Y78" s="1" t="str">
        <f t="shared" si="6"/>
        <v/>
      </c>
      <c r="Z78" s="1"/>
    </row>
    <row r="79" spans="1:26" x14ac:dyDescent="0.25">
      <c r="A79" s="8">
        <v>46095</v>
      </c>
      <c r="B79" s="1" t="s">
        <v>190</v>
      </c>
      <c r="C79" s="2">
        <f t="shared" si="7"/>
        <v>2981.1</v>
      </c>
      <c r="D79" s="2">
        <f>SUMIFS(Kassenbuch!$H$9:$H$208,Kassenbuch!$A$9:$A$208,A79,Kassenbuch!$D$9:$D$208,"Einnahme")</f>
        <v>0</v>
      </c>
      <c r="E79" s="2">
        <f>SUMIFS(Kassenbuch!$H$9:$H$208,Kassenbuch!$A$9:$A$208,A79,Kassenbuch!$D$9:$D$208,"Einlage")</f>
        <v>0</v>
      </c>
      <c r="F79" s="2">
        <f>SUMIFS(Kassenbuch!$I$9:$I$208,Kassenbuch!$A$9:$A$208,A79,Kassenbuch!$D$9:$D$208,"Ausgabe")</f>
        <v>0</v>
      </c>
      <c r="G79" s="2">
        <f>SUMIFS(Kassenbuch!$I$9:$I$208,Kassenbuch!$A$9:$A$208,A79,Kassenbuch!$D$9:$D$208,"Entnahme")</f>
        <v>0</v>
      </c>
      <c r="H79" s="2">
        <f t="shared" si="4"/>
        <v>2981.1</v>
      </c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2" t="str">
        <f>IF(SUM(I79:V79)=0,"",SUMPRODUCT(I79:V79,Einstellungen!$K$4:$X$4))</f>
        <v/>
      </c>
      <c r="X79" s="2" t="str">
        <f t="shared" si="5"/>
        <v/>
      </c>
      <c r="Y79" s="1" t="str">
        <f t="shared" si="6"/>
        <v/>
      </c>
      <c r="Z79" s="1"/>
    </row>
    <row r="80" spans="1:26" x14ac:dyDescent="0.25">
      <c r="A80" s="8">
        <v>46096</v>
      </c>
      <c r="B80" s="1" t="s">
        <v>191</v>
      </c>
      <c r="C80" s="2">
        <f t="shared" si="7"/>
        <v>2981.1</v>
      </c>
      <c r="D80" s="2">
        <f>SUMIFS(Kassenbuch!$H$9:$H$208,Kassenbuch!$A$9:$A$208,A80,Kassenbuch!$D$9:$D$208,"Einnahme")</f>
        <v>0</v>
      </c>
      <c r="E80" s="2">
        <f>SUMIFS(Kassenbuch!$H$9:$H$208,Kassenbuch!$A$9:$A$208,A80,Kassenbuch!$D$9:$D$208,"Einlage")</f>
        <v>0</v>
      </c>
      <c r="F80" s="2">
        <f>SUMIFS(Kassenbuch!$I$9:$I$208,Kassenbuch!$A$9:$A$208,A80,Kassenbuch!$D$9:$D$208,"Ausgabe")</f>
        <v>0</v>
      </c>
      <c r="G80" s="2">
        <f>SUMIFS(Kassenbuch!$I$9:$I$208,Kassenbuch!$A$9:$A$208,A80,Kassenbuch!$D$9:$D$208,"Entnahme")</f>
        <v>0</v>
      </c>
      <c r="H80" s="2">
        <f t="shared" si="4"/>
        <v>2981.1</v>
      </c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2" t="str">
        <f>IF(SUM(I80:V80)=0,"",SUMPRODUCT(I80:V80,Einstellungen!$K$4:$X$4))</f>
        <v/>
      </c>
      <c r="X80" s="2" t="str">
        <f t="shared" si="5"/>
        <v/>
      </c>
      <c r="Y80" s="1" t="str">
        <f t="shared" si="6"/>
        <v/>
      </c>
      <c r="Z80" s="1"/>
    </row>
    <row r="81" spans="1:26" x14ac:dyDescent="0.25">
      <c r="A81" s="8">
        <v>46097</v>
      </c>
      <c r="B81" s="1" t="s">
        <v>192</v>
      </c>
      <c r="C81" s="2">
        <f t="shared" si="7"/>
        <v>2981.1</v>
      </c>
      <c r="D81" s="2">
        <f>SUMIFS(Kassenbuch!$H$9:$H$208,Kassenbuch!$A$9:$A$208,A81,Kassenbuch!$D$9:$D$208,"Einnahme")</f>
        <v>0</v>
      </c>
      <c r="E81" s="2">
        <f>SUMIFS(Kassenbuch!$H$9:$H$208,Kassenbuch!$A$9:$A$208,A81,Kassenbuch!$D$9:$D$208,"Einlage")</f>
        <v>0</v>
      </c>
      <c r="F81" s="2">
        <f>SUMIFS(Kassenbuch!$I$9:$I$208,Kassenbuch!$A$9:$A$208,A81,Kassenbuch!$D$9:$D$208,"Ausgabe")</f>
        <v>0</v>
      </c>
      <c r="G81" s="2">
        <f>SUMIFS(Kassenbuch!$I$9:$I$208,Kassenbuch!$A$9:$A$208,A81,Kassenbuch!$D$9:$D$208,"Entnahme")</f>
        <v>0</v>
      </c>
      <c r="H81" s="2">
        <f t="shared" si="4"/>
        <v>2981.1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2" t="str">
        <f>IF(SUM(I81:V81)=0,"",SUMPRODUCT(I81:V81,Einstellungen!$K$4:$X$4))</f>
        <v/>
      </c>
      <c r="X81" s="2" t="str">
        <f t="shared" si="5"/>
        <v/>
      </c>
      <c r="Y81" s="1" t="str">
        <f t="shared" si="6"/>
        <v/>
      </c>
      <c r="Z81" s="1"/>
    </row>
    <row r="82" spans="1:26" x14ac:dyDescent="0.25">
      <c r="A82" s="8">
        <v>46098</v>
      </c>
      <c r="B82" s="1" t="s">
        <v>193</v>
      </c>
      <c r="C82" s="2">
        <f t="shared" si="7"/>
        <v>2981.1</v>
      </c>
      <c r="D82" s="2">
        <f>SUMIFS(Kassenbuch!$H$9:$H$208,Kassenbuch!$A$9:$A$208,A82,Kassenbuch!$D$9:$D$208,"Einnahme")</f>
        <v>0</v>
      </c>
      <c r="E82" s="2">
        <f>SUMIFS(Kassenbuch!$H$9:$H$208,Kassenbuch!$A$9:$A$208,A82,Kassenbuch!$D$9:$D$208,"Einlage")</f>
        <v>0</v>
      </c>
      <c r="F82" s="2">
        <f>SUMIFS(Kassenbuch!$I$9:$I$208,Kassenbuch!$A$9:$A$208,A82,Kassenbuch!$D$9:$D$208,"Ausgabe")</f>
        <v>0</v>
      </c>
      <c r="G82" s="2">
        <f>SUMIFS(Kassenbuch!$I$9:$I$208,Kassenbuch!$A$9:$A$208,A82,Kassenbuch!$D$9:$D$208,"Entnahme")</f>
        <v>0</v>
      </c>
      <c r="H82" s="2">
        <f t="shared" si="4"/>
        <v>2981.1</v>
      </c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2" t="str">
        <f>IF(SUM(I82:V82)=0,"",SUMPRODUCT(I82:V82,Einstellungen!$K$4:$X$4))</f>
        <v/>
      </c>
      <c r="X82" s="2" t="str">
        <f t="shared" si="5"/>
        <v/>
      </c>
      <c r="Y82" s="1" t="str">
        <f t="shared" si="6"/>
        <v/>
      </c>
      <c r="Z82" s="1"/>
    </row>
    <row r="83" spans="1:26" x14ac:dyDescent="0.25">
      <c r="A83" s="8">
        <v>46099</v>
      </c>
      <c r="B83" s="1" t="s">
        <v>194</v>
      </c>
      <c r="C83" s="2">
        <f t="shared" si="7"/>
        <v>2981.1</v>
      </c>
      <c r="D83" s="2">
        <f>SUMIFS(Kassenbuch!$H$9:$H$208,Kassenbuch!$A$9:$A$208,A83,Kassenbuch!$D$9:$D$208,"Einnahme")</f>
        <v>0</v>
      </c>
      <c r="E83" s="2">
        <f>SUMIFS(Kassenbuch!$H$9:$H$208,Kassenbuch!$A$9:$A$208,A83,Kassenbuch!$D$9:$D$208,"Einlage")</f>
        <v>0</v>
      </c>
      <c r="F83" s="2">
        <f>SUMIFS(Kassenbuch!$I$9:$I$208,Kassenbuch!$A$9:$A$208,A83,Kassenbuch!$D$9:$D$208,"Ausgabe")</f>
        <v>0</v>
      </c>
      <c r="G83" s="2">
        <f>SUMIFS(Kassenbuch!$I$9:$I$208,Kassenbuch!$A$9:$A$208,A83,Kassenbuch!$D$9:$D$208,"Entnahme")</f>
        <v>0</v>
      </c>
      <c r="H83" s="2">
        <f t="shared" si="4"/>
        <v>2981.1</v>
      </c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2" t="str">
        <f>IF(SUM(I83:V83)=0,"",SUMPRODUCT(I83:V83,Einstellungen!$K$4:$X$4))</f>
        <v/>
      </c>
      <c r="X83" s="2" t="str">
        <f t="shared" si="5"/>
        <v/>
      </c>
      <c r="Y83" s="1" t="str">
        <f t="shared" si="6"/>
        <v/>
      </c>
      <c r="Z83" s="1"/>
    </row>
    <row r="84" spans="1:26" x14ac:dyDescent="0.25">
      <c r="A84" s="8">
        <v>46100</v>
      </c>
      <c r="B84" s="1" t="s">
        <v>188</v>
      </c>
      <c r="C84" s="2">
        <f t="shared" si="7"/>
        <v>2981.1</v>
      </c>
      <c r="D84" s="2">
        <f>SUMIFS(Kassenbuch!$H$9:$H$208,Kassenbuch!$A$9:$A$208,A84,Kassenbuch!$D$9:$D$208,"Einnahme")</f>
        <v>0</v>
      </c>
      <c r="E84" s="2">
        <f>SUMIFS(Kassenbuch!$H$9:$H$208,Kassenbuch!$A$9:$A$208,A84,Kassenbuch!$D$9:$D$208,"Einlage")</f>
        <v>0</v>
      </c>
      <c r="F84" s="2">
        <f>SUMIFS(Kassenbuch!$I$9:$I$208,Kassenbuch!$A$9:$A$208,A84,Kassenbuch!$D$9:$D$208,"Ausgabe")</f>
        <v>0</v>
      </c>
      <c r="G84" s="2">
        <f>SUMIFS(Kassenbuch!$I$9:$I$208,Kassenbuch!$A$9:$A$208,A84,Kassenbuch!$D$9:$D$208,"Entnahme")</f>
        <v>0</v>
      </c>
      <c r="H84" s="2">
        <f t="shared" si="4"/>
        <v>2981.1</v>
      </c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2" t="str">
        <f>IF(SUM(I84:V84)=0,"",SUMPRODUCT(I84:V84,Einstellungen!$K$4:$X$4))</f>
        <v/>
      </c>
      <c r="X84" s="2" t="str">
        <f t="shared" si="5"/>
        <v/>
      </c>
      <c r="Y84" s="1" t="str">
        <f t="shared" si="6"/>
        <v/>
      </c>
      <c r="Z84" s="1"/>
    </row>
    <row r="85" spans="1:26" x14ac:dyDescent="0.25">
      <c r="A85" s="8">
        <v>46101</v>
      </c>
      <c r="B85" s="1" t="s">
        <v>189</v>
      </c>
      <c r="C85" s="2">
        <f t="shared" si="7"/>
        <v>2981.1</v>
      </c>
      <c r="D85" s="2">
        <f>SUMIFS(Kassenbuch!$H$9:$H$208,Kassenbuch!$A$9:$A$208,A85,Kassenbuch!$D$9:$D$208,"Einnahme")</f>
        <v>0</v>
      </c>
      <c r="E85" s="2">
        <f>SUMIFS(Kassenbuch!$H$9:$H$208,Kassenbuch!$A$9:$A$208,A85,Kassenbuch!$D$9:$D$208,"Einlage")</f>
        <v>0</v>
      </c>
      <c r="F85" s="2">
        <f>SUMIFS(Kassenbuch!$I$9:$I$208,Kassenbuch!$A$9:$A$208,A85,Kassenbuch!$D$9:$D$208,"Ausgabe")</f>
        <v>0</v>
      </c>
      <c r="G85" s="2">
        <f>SUMIFS(Kassenbuch!$I$9:$I$208,Kassenbuch!$A$9:$A$208,A85,Kassenbuch!$D$9:$D$208,"Entnahme")</f>
        <v>0</v>
      </c>
      <c r="H85" s="2">
        <f t="shared" si="4"/>
        <v>2981.1</v>
      </c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2" t="str">
        <f>IF(SUM(I85:V85)=0,"",SUMPRODUCT(I85:V85,Einstellungen!$K$4:$X$4))</f>
        <v/>
      </c>
      <c r="X85" s="2" t="str">
        <f t="shared" si="5"/>
        <v/>
      </c>
      <c r="Y85" s="1" t="str">
        <f t="shared" si="6"/>
        <v/>
      </c>
      <c r="Z85" s="1"/>
    </row>
    <row r="86" spans="1:26" x14ac:dyDescent="0.25">
      <c r="A86" s="8">
        <v>46102</v>
      </c>
      <c r="B86" s="1" t="s">
        <v>190</v>
      </c>
      <c r="C86" s="2">
        <f t="shared" si="7"/>
        <v>2981.1</v>
      </c>
      <c r="D86" s="2">
        <f>SUMIFS(Kassenbuch!$H$9:$H$208,Kassenbuch!$A$9:$A$208,A86,Kassenbuch!$D$9:$D$208,"Einnahme")</f>
        <v>0</v>
      </c>
      <c r="E86" s="2">
        <f>SUMIFS(Kassenbuch!$H$9:$H$208,Kassenbuch!$A$9:$A$208,A86,Kassenbuch!$D$9:$D$208,"Einlage")</f>
        <v>0</v>
      </c>
      <c r="F86" s="2">
        <f>SUMIFS(Kassenbuch!$I$9:$I$208,Kassenbuch!$A$9:$A$208,A86,Kassenbuch!$D$9:$D$208,"Ausgabe")</f>
        <v>0</v>
      </c>
      <c r="G86" s="2">
        <f>SUMIFS(Kassenbuch!$I$9:$I$208,Kassenbuch!$A$9:$A$208,A86,Kassenbuch!$D$9:$D$208,"Entnahme")</f>
        <v>0</v>
      </c>
      <c r="H86" s="2">
        <f t="shared" si="4"/>
        <v>2981.1</v>
      </c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2" t="str">
        <f>IF(SUM(I86:V86)=0,"",SUMPRODUCT(I86:V86,Einstellungen!$K$4:$X$4))</f>
        <v/>
      </c>
      <c r="X86" s="2" t="str">
        <f t="shared" si="5"/>
        <v/>
      </c>
      <c r="Y86" s="1" t="str">
        <f t="shared" si="6"/>
        <v/>
      </c>
      <c r="Z86" s="1"/>
    </row>
    <row r="87" spans="1:26" x14ac:dyDescent="0.25">
      <c r="A87" s="8">
        <v>46103</v>
      </c>
      <c r="B87" s="1" t="s">
        <v>191</v>
      </c>
      <c r="C87" s="2">
        <f t="shared" si="7"/>
        <v>2981.1</v>
      </c>
      <c r="D87" s="2">
        <f>SUMIFS(Kassenbuch!$H$9:$H$208,Kassenbuch!$A$9:$A$208,A87,Kassenbuch!$D$9:$D$208,"Einnahme")</f>
        <v>0</v>
      </c>
      <c r="E87" s="2">
        <f>SUMIFS(Kassenbuch!$H$9:$H$208,Kassenbuch!$A$9:$A$208,A87,Kassenbuch!$D$9:$D$208,"Einlage")</f>
        <v>0</v>
      </c>
      <c r="F87" s="2">
        <f>SUMIFS(Kassenbuch!$I$9:$I$208,Kassenbuch!$A$9:$A$208,A87,Kassenbuch!$D$9:$D$208,"Ausgabe")</f>
        <v>0</v>
      </c>
      <c r="G87" s="2">
        <f>SUMIFS(Kassenbuch!$I$9:$I$208,Kassenbuch!$A$9:$A$208,A87,Kassenbuch!$D$9:$D$208,"Entnahme")</f>
        <v>0</v>
      </c>
      <c r="H87" s="2">
        <f t="shared" si="4"/>
        <v>2981.1</v>
      </c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2" t="str">
        <f>IF(SUM(I87:V87)=0,"",SUMPRODUCT(I87:V87,Einstellungen!$K$4:$X$4))</f>
        <v/>
      </c>
      <c r="X87" s="2" t="str">
        <f t="shared" si="5"/>
        <v/>
      </c>
      <c r="Y87" s="1" t="str">
        <f t="shared" si="6"/>
        <v/>
      </c>
      <c r="Z87" s="1"/>
    </row>
    <row r="88" spans="1:26" x14ac:dyDescent="0.25">
      <c r="A88" s="8">
        <v>46104</v>
      </c>
      <c r="B88" s="1" t="s">
        <v>192</v>
      </c>
      <c r="C88" s="2">
        <f t="shared" si="7"/>
        <v>2981.1</v>
      </c>
      <c r="D88" s="2">
        <f>SUMIFS(Kassenbuch!$H$9:$H$208,Kassenbuch!$A$9:$A$208,A88,Kassenbuch!$D$9:$D$208,"Einnahme")</f>
        <v>0</v>
      </c>
      <c r="E88" s="2">
        <f>SUMIFS(Kassenbuch!$H$9:$H$208,Kassenbuch!$A$9:$A$208,A88,Kassenbuch!$D$9:$D$208,"Einlage")</f>
        <v>0</v>
      </c>
      <c r="F88" s="2">
        <f>SUMIFS(Kassenbuch!$I$9:$I$208,Kassenbuch!$A$9:$A$208,A88,Kassenbuch!$D$9:$D$208,"Ausgabe")</f>
        <v>0</v>
      </c>
      <c r="G88" s="2">
        <f>SUMIFS(Kassenbuch!$I$9:$I$208,Kassenbuch!$A$9:$A$208,A88,Kassenbuch!$D$9:$D$208,"Entnahme")</f>
        <v>0</v>
      </c>
      <c r="H88" s="2">
        <f t="shared" si="4"/>
        <v>2981.1</v>
      </c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2" t="str">
        <f>IF(SUM(I88:V88)=0,"",SUMPRODUCT(I88:V88,Einstellungen!$K$4:$X$4))</f>
        <v/>
      </c>
      <c r="X88" s="2" t="str">
        <f t="shared" si="5"/>
        <v/>
      </c>
      <c r="Y88" s="1" t="str">
        <f t="shared" si="6"/>
        <v/>
      </c>
      <c r="Z88" s="1"/>
    </row>
    <row r="89" spans="1:26" x14ac:dyDescent="0.25">
      <c r="A89" s="8">
        <v>46105</v>
      </c>
      <c r="B89" s="1" t="s">
        <v>193</v>
      </c>
      <c r="C89" s="2">
        <f t="shared" si="7"/>
        <v>2981.1</v>
      </c>
      <c r="D89" s="2">
        <f>SUMIFS(Kassenbuch!$H$9:$H$208,Kassenbuch!$A$9:$A$208,A89,Kassenbuch!$D$9:$D$208,"Einnahme")</f>
        <v>0</v>
      </c>
      <c r="E89" s="2">
        <f>SUMIFS(Kassenbuch!$H$9:$H$208,Kassenbuch!$A$9:$A$208,A89,Kassenbuch!$D$9:$D$208,"Einlage")</f>
        <v>0</v>
      </c>
      <c r="F89" s="2">
        <f>SUMIFS(Kassenbuch!$I$9:$I$208,Kassenbuch!$A$9:$A$208,A89,Kassenbuch!$D$9:$D$208,"Ausgabe")</f>
        <v>0</v>
      </c>
      <c r="G89" s="2">
        <f>SUMIFS(Kassenbuch!$I$9:$I$208,Kassenbuch!$A$9:$A$208,A89,Kassenbuch!$D$9:$D$208,"Entnahme")</f>
        <v>0</v>
      </c>
      <c r="H89" s="2">
        <f t="shared" si="4"/>
        <v>2981.1</v>
      </c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2" t="str">
        <f>IF(SUM(I89:V89)=0,"",SUMPRODUCT(I89:V89,Einstellungen!$K$4:$X$4))</f>
        <v/>
      </c>
      <c r="X89" s="2" t="str">
        <f t="shared" si="5"/>
        <v/>
      </c>
      <c r="Y89" s="1" t="str">
        <f t="shared" si="6"/>
        <v/>
      </c>
      <c r="Z89" s="1"/>
    </row>
    <row r="90" spans="1:26" x14ac:dyDescent="0.25">
      <c r="A90" s="8">
        <v>46106</v>
      </c>
      <c r="B90" s="1" t="s">
        <v>194</v>
      </c>
      <c r="C90" s="2">
        <f t="shared" si="7"/>
        <v>2981.1</v>
      </c>
      <c r="D90" s="2">
        <f>SUMIFS(Kassenbuch!$H$9:$H$208,Kassenbuch!$A$9:$A$208,A90,Kassenbuch!$D$9:$D$208,"Einnahme")</f>
        <v>0</v>
      </c>
      <c r="E90" s="2">
        <f>SUMIFS(Kassenbuch!$H$9:$H$208,Kassenbuch!$A$9:$A$208,A90,Kassenbuch!$D$9:$D$208,"Einlage")</f>
        <v>0</v>
      </c>
      <c r="F90" s="2">
        <f>SUMIFS(Kassenbuch!$I$9:$I$208,Kassenbuch!$A$9:$A$208,A90,Kassenbuch!$D$9:$D$208,"Ausgabe")</f>
        <v>0</v>
      </c>
      <c r="G90" s="2">
        <f>SUMIFS(Kassenbuch!$I$9:$I$208,Kassenbuch!$A$9:$A$208,A90,Kassenbuch!$D$9:$D$208,"Entnahme")</f>
        <v>0</v>
      </c>
      <c r="H90" s="2">
        <f t="shared" si="4"/>
        <v>2981.1</v>
      </c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2" t="str">
        <f>IF(SUM(I90:V90)=0,"",SUMPRODUCT(I90:V90,Einstellungen!$K$4:$X$4))</f>
        <v/>
      </c>
      <c r="X90" s="2" t="str">
        <f t="shared" si="5"/>
        <v/>
      </c>
      <c r="Y90" s="1" t="str">
        <f t="shared" si="6"/>
        <v/>
      </c>
      <c r="Z90" s="1"/>
    </row>
    <row r="91" spans="1:26" x14ac:dyDescent="0.25">
      <c r="A91" s="8">
        <v>46107</v>
      </c>
      <c r="B91" s="1" t="s">
        <v>188</v>
      </c>
      <c r="C91" s="2">
        <f t="shared" si="7"/>
        <v>2981.1</v>
      </c>
      <c r="D91" s="2">
        <f>SUMIFS(Kassenbuch!$H$9:$H$208,Kassenbuch!$A$9:$A$208,A91,Kassenbuch!$D$9:$D$208,"Einnahme")</f>
        <v>0</v>
      </c>
      <c r="E91" s="2">
        <f>SUMIFS(Kassenbuch!$H$9:$H$208,Kassenbuch!$A$9:$A$208,A91,Kassenbuch!$D$9:$D$208,"Einlage")</f>
        <v>0</v>
      </c>
      <c r="F91" s="2">
        <f>SUMIFS(Kassenbuch!$I$9:$I$208,Kassenbuch!$A$9:$A$208,A91,Kassenbuch!$D$9:$D$208,"Ausgabe")</f>
        <v>0</v>
      </c>
      <c r="G91" s="2">
        <f>SUMIFS(Kassenbuch!$I$9:$I$208,Kassenbuch!$A$9:$A$208,A91,Kassenbuch!$D$9:$D$208,"Entnahme")</f>
        <v>0</v>
      </c>
      <c r="H91" s="2">
        <f t="shared" si="4"/>
        <v>2981.1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2" t="str">
        <f>IF(SUM(I91:V91)=0,"",SUMPRODUCT(I91:V91,Einstellungen!$K$4:$X$4))</f>
        <v/>
      </c>
      <c r="X91" s="2" t="str">
        <f t="shared" si="5"/>
        <v/>
      </c>
      <c r="Y91" s="1" t="str">
        <f t="shared" si="6"/>
        <v/>
      </c>
      <c r="Z91" s="1"/>
    </row>
    <row r="92" spans="1:26" x14ac:dyDescent="0.25">
      <c r="A92" s="8">
        <v>46108</v>
      </c>
      <c r="B92" s="1" t="s">
        <v>189</v>
      </c>
      <c r="C92" s="2">
        <f t="shared" si="7"/>
        <v>2981.1</v>
      </c>
      <c r="D92" s="2">
        <f>SUMIFS(Kassenbuch!$H$9:$H$208,Kassenbuch!$A$9:$A$208,A92,Kassenbuch!$D$9:$D$208,"Einnahme")</f>
        <v>0</v>
      </c>
      <c r="E92" s="2">
        <f>SUMIFS(Kassenbuch!$H$9:$H$208,Kassenbuch!$A$9:$A$208,A92,Kassenbuch!$D$9:$D$208,"Einlage")</f>
        <v>0</v>
      </c>
      <c r="F92" s="2">
        <f>SUMIFS(Kassenbuch!$I$9:$I$208,Kassenbuch!$A$9:$A$208,A92,Kassenbuch!$D$9:$D$208,"Ausgabe")</f>
        <v>0</v>
      </c>
      <c r="G92" s="2">
        <f>SUMIFS(Kassenbuch!$I$9:$I$208,Kassenbuch!$A$9:$A$208,A92,Kassenbuch!$D$9:$D$208,"Entnahme")</f>
        <v>0</v>
      </c>
      <c r="H92" s="2">
        <f t="shared" si="4"/>
        <v>2981.1</v>
      </c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2" t="str">
        <f>IF(SUM(I92:V92)=0,"",SUMPRODUCT(I92:V92,Einstellungen!$K$4:$X$4))</f>
        <v/>
      </c>
      <c r="X92" s="2" t="str">
        <f t="shared" si="5"/>
        <v/>
      </c>
      <c r="Y92" s="1" t="str">
        <f t="shared" si="6"/>
        <v/>
      </c>
      <c r="Z92" s="1"/>
    </row>
    <row r="93" spans="1:26" x14ac:dyDescent="0.25">
      <c r="A93" s="8">
        <v>46109</v>
      </c>
      <c r="B93" s="1" t="s">
        <v>190</v>
      </c>
      <c r="C93" s="2">
        <f t="shared" si="7"/>
        <v>2981.1</v>
      </c>
      <c r="D93" s="2">
        <f>SUMIFS(Kassenbuch!$H$9:$H$208,Kassenbuch!$A$9:$A$208,A93,Kassenbuch!$D$9:$D$208,"Einnahme")</f>
        <v>0</v>
      </c>
      <c r="E93" s="2">
        <f>SUMIFS(Kassenbuch!$H$9:$H$208,Kassenbuch!$A$9:$A$208,A93,Kassenbuch!$D$9:$D$208,"Einlage")</f>
        <v>0</v>
      </c>
      <c r="F93" s="2">
        <f>SUMIFS(Kassenbuch!$I$9:$I$208,Kassenbuch!$A$9:$A$208,A93,Kassenbuch!$D$9:$D$208,"Ausgabe")</f>
        <v>0</v>
      </c>
      <c r="G93" s="2">
        <f>SUMIFS(Kassenbuch!$I$9:$I$208,Kassenbuch!$A$9:$A$208,A93,Kassenbuch!$D$9:$D$208,"Entnahme")</f>
        <v>0</v>
      </c>
      <c r="H93" s="2">
        <f t="shared" si="4"/>
        <v>2981.1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2" t="str">
        <f>IF(SUM(I93:V93)=0,"",SUMPRODUCT(I93:V93,Einstellungen!$K$4:$X$4))</f>
        <v/>
      </c>
      <c r="X93" s="2" t="str">
        <f t="shared" si="5"/>
        <v/>
      </c>
      <c r="Y93" s="1" t="str">
        <f t="shared" si="6"/>
        <v/>
      </c>
      <c r="Z93" s="1"/>
    </row>
    <row r="94" spans="1:26" x14ac:dyDescent="0.25">
      <c r="A94" s="8">
        <v>46110</v>
      </c>
      <c r="B94" s="1" t="s">
        <v>191</v>
      </c>
      <c r="C94" s="2">
        <f t="shared" si="7"/>
        <v>2981.1</v>
      </c>
      <c r="D94" s="2">
        <f>SUMIFS(Kassenbuch!$H$9:$H$208,Kassenbuch!$A$9:$A$208,A94,Kassenbuch!$D$9:$D$208,"Einnahme")</f>
        <v>0</v>
      </c>
      <c r="E94" s="2">
        <f>SUMIFS(Kassenbuch!$H$9:$H$208,Kassenbuch!$A$9:$A$208,A94,Kassenbuch!$D$9:$D$208,"Einlage")</f>
        <v>0</v>
      </c>
      <c r="F94" s="2">
        <f>SUMIFS(Kassenbuch!$I$9:$I$208,Kassenbuch!$A$9:$A$208,A94,Kassenbuch!$D$9:$D$208,"Ausgabe")</f>
        <v>0</v>
      </c>
      <c r="G94" s="2">
        <f>SUMIFS(Kassenbuch!$I$9:$I$208,Kassenbuch!$A$9:$A$208,A94,Kassenbuch!$D$9:$D$208,"Entnahme")</f>
        <v>0</v>
      </c>
      <c r="H94" s="2">
        <f t="shared" si="4"/>
        <v>2981.1</v>
      </c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2" t="str">
        <f>IF(SUM(I94:V94)=0,"",SUMPRODUCT(I94:V94,Einstellungen!$K$4:$X$4))</f>
        <v/>
      </c>
      <c r="X94" s="2" t="str">
        <f t="shared" si="5"/>
        <v/>
      </c>
      <c r="Y94" s="1" t="str">
        <f t="shared" si="6"/>
        <v/>
      </c>
      <c r="Z94" s="1"/>
    </row>
    <row r="95" spans="1:26" x14ac:dyDescent="0.25">
      <c r="A95" s="8">
        <v>46111</v>
      </c>
      <c r="B95" s="1" t="s">
        <v>192</v>
      </c>
      <c r="C95" s="2">
        <f t="shared" si="7"/>
        <v>2981.1</v>
      </c>
      <c r="D95" s="2">
        <f>SUMIFS(Kassenbuch!$H$9:$H$208,Kassenbuch!$A$9:$A$208,A95,Kassenbuch!$D$9:$D$208,"Einnahme")</f>
        <v>0</v>
      </c>
      <c r="E95" s="2">
        <f>SUMIFS(Kassenbuch!$H$9:$H$208,Kassenbuch!$A$9:$A$208,A95,Kassenbuch!$D$9:$D$208,"Einlage")</f>
        <v>0</v>
      </c>
      <c r="F95" s="2">
        <f>SUMIFS(Kassenbuch!$I$9:$I$208,Kassenbuch!$A$9:$A$208,A95,Kassenbuch!$D$9:$D$208,"Ausgabe")</f>
        <v>0</v>
      </c>
      <c r="G95" s="2">
        <f>SUMIFS(Kassenbuch!$I$9:$I$208,Kassenbuch!$A$9:$A$208,A95,Kassenbuch!$D$9:$D$208,"Entnahme")</f>
        <v>0</v>
      </c>
      <c r="H95" s="2">
        <f t="shared" si="4"/>
        <v>2981.1</v>
      </c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2" t="str">
        <f>IF(SUM(I95:V95)=0,"",SUMPRODUCT(I95:V95,Einstellungen!$K$4:$X$4))</f>
        <v/>
      </c>
      <c r="X95" s="2" t="str">
        <f t="shared" si="5"/>
        <v/>
      </c>
      <c r="Y95" s="1" t="str">
        <f t="shared" si="6"/>
        <v/>
      </c>
      <c r="Z95" s="1"/>
    </row>
    <row r="96" spans="1:26" x14ac:dyDescent="0.25">
      <c r="A96" s="8">
        <v>46112</v>
      </c>
      <c r="B96" s="1" t="s">
        <v>193</v>
      </c>
      <c r="C96" s="2">
        <f t="shared" si="7"/>
        <v>2981.1</v>
      </c>
      <c r="D96" s="2">
        <f>SUMIFS(Kassenbuch!$H$9:$H$208,Kassenbuch!$A$9:$A$208,A96,Kassenbuch!$D$9:$D$208,"Einnahme")</f>
        <v>0</v>
      </c>
      <c r="E96" s="2">
        <f>SUMIFS(Kassenbuch!$H$9:$H$208,Kassenbuch!$A$9:$A$208,A96,Kassenbuch!$D$9:$D$208,"Einlage")</f>
        <v>0</v>
      </c>
      <c r="F96" s="2">
        <f>SUMIFS(Kassenbuch!$I$9:$I$208,Kassenbuch!$A$9:$A$208,A96,Kassenbuch!$D$9:$D$208,"Ausgabe")</f>
        <v>0</v>
      </c>
      <c r="G96" s="2">
        <f>SUMIFS(Kassenbuch!$I$9:$I$208,Kassenbuch!$A$9:$A$208,A96,Kassenbuch!$D$9:$D$208,"Entnahme")</f>
        <v>0</v>
      </c>
      <c r="H96" s="2">
        <f t="shared" si="4"/>
        <v>2981.1</v>
      </c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2" t="str">
        <f>IF(SUM(I96:V96)=0,"",SUMPRODUCT(I96:V96,Einstellungen!$K$4:$X$4))</f>
        <v/>
      </c>
      <c r="X96" s="2" t="str">
        <f t="shared" si="5"/>
        <v/>
      </c>
      <c r="Y96" s="1" t="str">
        <f t="shared" si="6"/>
        <v/>
      </c>
      <c r="Z96" s="1"/>
    </row>
    <row r="97" spans="1:26" x14ac:dyDescent="0.25">
      <c r="A97" s="8">
        <v>46113</v>
      </c>
      <c r="B97" s="1" t="s">
        <v>194</v>
      </c>
      <c r="C97" s="2">
        <f t="shared" si="7"/>
        <v>2981.1</v>
      </c>
      <c r="D97" s="2">
        <f>SUMIFS(Kassenbuch!$H$9:$H$208,Kassenbuch!$A$9:$A$208,A97,Kassenbuch!$D$9:$D$208,"Einnahme")</f>
        <v>0</v>
      </c>
      <c r="E97" s="2">
        <f>SUMIFS(Kassenbuch!$H$9:$H$208,Kassenbuch!$A$9:$A$208,A97,Kassenbuch!$D$9:$D$208,"Einlage")</f>
        <v>0</v>
      </c>
      <c r="F97" s="2">
        <f>SUMIFS(Kassenbuch!$I$9:$I$208,Kassenbuch!$A$9:$A$208,A97,Kassenbuch!$D$9:$D$208,"Ausgabe")</f>
        <v>0</v>
      </c>
      <c r="G97" s="2">
        <f>SUMIFS(Kassenbuch!$I$9:$I$208,Kassenbuch!$A$9:$A$208,A97,Kassenbuch!$D$9:$D$208,"Entnahme")</f>
        <v>0</v>
      </c>
      <c r="H97" s="2">
        <f t="shared" si="4"/>
        <v>2981.1</v>
      </c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2" t="str">
        <f>IF(SUM(I97:V97)=0,"",SUMPRODUCT(I97:V97,Einstellungen!$K$4:$X$4))</f>
        <v/>
      </c>
      <c r="X97" s="2" t="str">
        <f t="shared" si="5"/>
        <v/>
      </c>
      <c r="Y97" s="1" t="str">
        <f t="shared" si="6"/>
        <v/>
      </c>
      <c r="Z97" s="1"/>
    </row>
    <row r="98" spans="1:26" x14ac:dyDescent="0.25">
      <c r="A98" s="8">
        <v>46114</v>
      </c>
      <c r="B98" s="1" t="s">
        <v>188</v>
      </c>
      <c r="C98" s="2">
        <f t="shared" si="7"/>
        <v>2981.1</v>
      </c>
      <c r="D98" s="2">
        <f>SUMIFS(Kassenbuch!$H$9:$H$208,Kassenbuch!$A$9:$A$208,A98,Kassenbuch!$D$9:$D$208,"Einnahme")</f>
        <v>0</v>
      </c>
      <c r="E98" s="2">
        <f>SUMIFS(Kassenbuch!$H$9:$H$208,Kassenbuch!$A$9:$A$208,A98,Kassenbuch!$D$9:$D$208,"Einlage")</f>
        <v>0</v>
      </c>
      <c r="F98" s="2">
        <f>SUMIFS(Kassenbuch!$I$9:$I$208,Kassenbuch!$A$9:$A$208,A98,Kassenbuch!$D$9:$D$208,"Ausgabe")</f>
        <v>0</v>
      </c>
      <c r="G98" s="2">
        <f>SUMIFS(Kassenbuch!$I$9:$I$208,Kassenbuch!$A$9:$A$208,A98,Kassenbuch!$D$9:$D$208,"Entnahme")</f>
        <v>0</v>
      </c>
      <c r="H98" s="2">
        <f t="shared" si="4"/>
        <v>2981.1</v>
      </c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2" t="str">
        <f>IF(SUM(I98:V98)=0,"",SUMPRODUCT(I98:V98,Einstellungen!$K$4:$X$4))</f>
        <v/>
      </c>
      <c r="X98" s="2" t="str">
        <f t="shared" si="5"/>
        <v/>
      </c>
      <c r="Y98" s="1" t="str">
        <f t="shared" si="6"/>
        <v/>
      </c>
      <c r="Z98" s="1"/>
    </row>
    <row r="99" spans="1:26" x14ac:dyDescent="0.25">
      <c r="A99" s="8">
        <v>46115</v>
      </c>
      <c r="B99" s="1" t="s">
        <v>189</v>
      </c>
      <c r="C99" s="2">
        <f t="shared" si="7"/>
        <v>2981.1</v>
      </c>
      <c r="D99" s="2">
        <f>SUMIFS(Kassenbuch!$H$9:$H$208,Kassenbuch!$A$9:$A$208,A99,Kassenbuch!$D$9:$D$208,"Einnahme")</f>
        <v>0</v>
      </c>
      <c r="E99" s="2">
        <f>SUMIFS(Kassenbuch!$H$9:$H$208,Kassenbuch!$A$9:$A$208,A99,Kassenbuch!$D$9:$D$208,"Einlage")</f>
        <v>0</v>
      </c>
      <c r="F99" s="2">
        <f>SUMIFS(Kassenbuch!$I$9:$I$208,Kassenbuch!$A$9:$A$208,A99,Kassenbuch!$D$9:$D$208,"Ausgabe")</f>
        <v>0</v>
      </c>
      <c r="G99" s="2">
        <f>SUMIFS(Kassenbuch!$I$9:$I$208,Kassenbuch!$A$9:$A$208,A99,Kassenbuch!$D$9:$D$208,"Entnahme")</f>
        <v>0</v>
      </c>
      <c r="H99" s="2">
        <f t="shared" si="4"/>
        <v>2981.1</v>
      </c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2" t="str">
        <f>IF(SUM(I99:V99)=0,"",SUMPRODUCT(I99:V99,Einstellungen!$K$4:$X$4))</f>
        <v/>
      </c>
      <c r="X99" s="2" t="str">
        <f t="shared" si="5"/>
        <v/>
      </c>
      <c r="Y99" s="1" t="str">
        <f t="shared" si="6"/>
        <v/>
      </c>
      <c r="Z99" s="1"/>
    </row>
    <row r="100" spans="1:26" x14ac:dyDescent="0.25">
      <c r="A100" s="8">
        <v>46116</v>
      </c>
      <c r="B100" s="1" t="s">
        <v>190</v>
      </c>
      <c r="C100" s="2">
        <f t="shared" si="7"/>
        <v>2981.1</v>
      </c>
      <c r="D100" s="2">
        <f>SUMIFS(Kassenbuch!$H$9:$H$208,Kassenbuch!$A$9:$A$208,A100,Kassenbuch!$D$9:$D$208,"Einnahme")</f>
        <v>0</v>
      </c>
      <c r="E100" s="2">
        <f>SUMIFS(Kassenbuch!$H$9:$H$208,Kassenbuch!$A$9:$A$208,A100,Kassenbuch!$D$9:$D$208,"Einlage")</f>
        <v>0</v>
      </c>
      <c r="F100" s="2">
        <f>SUMIFS(Kassenbuch!$I$9:$I$208,Kassenbuch!$A$9:$A$208,A100,Kassenbuch!$D$9:$D$208,"Ausgabe")</f>
        <v>0</v>
      </c>
      <c r="G100" s="2">
        <f>SUMIFS(Kassenbuch!$I$9:$I$208,Kassenbuch!$A$9:$A$208,A100,Kassenbuch!$D$9:$D$208,"Entnahme")</f>
        <v>0</v>
      </c>
      <c r="H100" s="2">
        <f t="shared" si="4"/>
        <v>2981.1</v>
      </c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2" t="str">
        <f>IF(SUM(I100:V100)=0,"",SUMPRODUCT(I100:V100,Einstellungen!$K$4:$X$4))</f>
        <v/>
      </c>
      <c r="X100" s="2" t="str">
        <f t="shared" si="5"/>
        <v/>
      </c>
      <c r="Y100" s="1" t="str">
        <f t="shared" si="6"/>
        <v/>
      </c>
      <c r="Z100" s="1"/>
    </row>
    <row r="101" spans="1:26" x14ac:dyDescent="0.25">
      <c r="A101" s="8">
        <v>46117</v>
      </c>
      <c r="B101" s="1" t="s">
        <v>191</v>
      </c>
      <c r="C101" s="2">
        <f t="shared" si="7"/>
        <v>2981.1</v>
      </c>
      <c r="D101" s="2">
        <f>SUMIFS(Kassenbuch!$H$9:$H$208,Kassenbuch!$A$9:$A$208,A101,Kassenbuch!$D$9:$D$208,"Einnahme")</f>
        <v>0</v>
      </c>
      <c r="E101" s="2">
        <f>SUMIFS(Kassenbuch!$H$9:$H$208,Kassenbuch!$A$9:$A$208,A101,Kassenbuch!$D$9:$D$208,"Einlage")</f>
        <v>0</v>
      </c>
      <c r="F101" s="2">
        <f>SUMIFS(Kassenbuch!$I$9:$I$208,Kassenbuch!$A$9:$A$208,A101,Kassenbuch!$D$9:$D$208,"Ausgabe")</f>
        <v>0</v>
      </c>
      <c r="G101" s="2">
        <f>SUMIFS(Kassenbuch!$I$9:$I$208,Kassenbuch!$A$9:$A$208,A101,Kassenbuch!$D$9:$D$208,"Entnahme")</f>
        <v>0</v>
      </c>
      <c r="H101" s="2">
        <f t="shared" si="4"/>
        <v>2981.1</v>
      </c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2" t="str">
        <f>IF(SUM(I101:V101)=0,"",SUMPRODUCT(I101:V101,Einstellungen!$K$4:$X$4))</f>
        <v/>
      </c>
      <c r="X101" s="2" t="str">
        <f t="shared" si="5"/>
        <v/>
      </c>
      <c r="Y101" s="1" t="str">
        <f t="shared" si="6"/>
        <v/>
      </c>
      <c r="Z101" s="1"/>
    </row>
    <row r="102" spans="1:26" x14ac:dyDescent="0.25">
      <c r="A102" s="8">
        <v>46118</v>
      </c>
      <c r="B102" s="1" t="s">
        <v>192</v>
      </c>
      <c r="C102" s="2">
        <f t="shared" si="7"/>
        <v>2981.1</v>
      </c>
      <c r="D102" s="2">
        <f>SUMIFS(Kassenbuch!$H$9:$H$208,Kassenbuch!$A$9:$A$208,A102,Kassenbuch!$D$9:$D$208,"Einnahme")</f>
        <v>0</v>
      </c>
      <c r="E102" s="2">
        <f>SUMIFS(Kassenbuch!$H$9:$H$208,Kassenbuch!$A$9:$A$208,A102,Kassenbuch!$D$9:$D$208,"Einlage")</f>
        <v>0</v>
      </c>
      <c r="F102" s="2">
        <f>SUMIFS(Kassenbuch!$I$9:$I$208,Kassenbuch!$A$9:$A$208,A102,Kassenbuch!$D$9:$D$208,"Ausgabe")</f>
        <v>0</v>
      </c>
      <c r="G102" s="2">
        <f>SUMIFS(Kassenbuch!$I$9:$I$208,Kassenbuch!$A$9:$A$208,A102,Kassenbuch!$D$9:$D$208,"Entnahme")</f>
        <v>0</v>
      </c>
      <c r="H102" s="2">
        <f t="shared" si="4"/>
        <v>2981.1</v>
      </c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2" t="str">
        <f>IF(SUM(I102:V102)=0,"",SUMPRODUCT(I102:V102,Einstellungen!$K$4:$X$4))</f>
        <v/>
      </c>
      <c r="X102" s="2" t="str">
        <f t="shared" si="5"/>
        <v/>
      </c>
      <c r="Y102" s="1" t="str">
        <f t="shared" si="6"/>
        <v/>
      </c>
      <c r="Z102" s="1"/>
    </row>
    <row r="103" spans="1:26" x14ac:dyDescent="0.25">
      <c r="A103" s="8">
        <v>46119</v>
      </c>
      <c r="B103" s="1" t="s">
        <v>193</v>
      </c>
      <c r="C103" s="2">
        <f t="shared" si="7"/>
        <v>2981.1</v>
      </c>
      <c r="D103" s="2">
        <f>SUMIFS(Kassenbuch!$H$9:$H$208,Kassenbuch!$A$9:$A$208,A103,Kassenbuch!$D$9:$D$208,"Einnahme")</f>
        <v>0</v>
      </c>
      <c r="E103" s="2">
        <f>SUMIFS(Kassenbuch!$H$9:$H$208,Kassenbuch!$A$9:$A$208,A103,Kassenbuch!$D$9:$D$208,"Einlage")</f>
        <v>0</v>
      </c>
      <c r="F103" s="2">
        <f>SUMIFS(Kassenbuch!$I$9:$I$208,Kassenbuch!$A$9:$A$208,A103,Kassenbuch!$D$9:$D$208,"Ausgabe")</f>
        <v>0</v>
      </c>
      <c r="G103" s="2">
        <f>SUMIFS(Kassenbuch!$I$9:$I$208,Kassenbuch!$A$9:$A$208,A103,Kassenbuch!$D$9:$D$208,"Entnahme")</f>
        <v>0</v>
      </c>
      <c r="H103" s="2">
        <f t="shared" si="4"/>
        <v>2981.1</v>
      </c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2" t="str">
        <f>IF(SUM(I103:V103)=0,"",SUMPRODUCT(I103:V103,Einstellungen!$K$4:$X$4))</f>
        <v/>
      </c>
      <c r="X103" s="2" t="str">
        <f t="shared" si="5"/>
        <v/>
      </c>
      <c r="Y103" s="1" t="str">
        <f t="shared" si="6"/>
        <v/>
      </c>
      <c r="Z103" s="1"/>
    </row>
    <row r="104" spans="1:26" x14ac:dyDescent="0.25">
      <c r="A104" s="8">
        <v>46120</v>
      </c>
      <c r="B104" s="1" t="s">
        <v>194</v>
      </c>
      <c r="C104" s="2">
        <f t="shared" si="7"/>
        <v>2981.1</v>
      </c>
      <c r="D104" s="2">
        <f>SUMIFS(Kassenbuch!$H$9:$H$208,Kassenbuch!$A$9:$A$208,A104,Kassenbuch!$D$9:$D$208,"Einnahme")</f>
        <v>0</v>
      </c>
      <c r="E104" s="2">
        <f>SUMIFS(Kassenbuch!$H$9:$H$208,Kassenbuch!$A$9:$A$208,A104,Kassenbuch!$D$9:$D$208,"Einlage")</f>
        <v>0</v>
      </c>
      <c r="F104" s="2">
        <f>SUMIFS(Kassenbuch!$I$9:$I$208,Kassenbuch!$A$9:$A$208,A104,Kassenbuch!$D$9:$D$208,"Ausgabe")</f>
        <v>0</v>
      </c>
      <c r="G104" s="2">
        <f>SUMIFS(Kassenbuch!$I$9:$I$208,Kassenbuch!$A$9:$A$208,A104,Kassenbuch!$D$9:$D$208,"Entnahme")</f>
        <v>0</v>
      </c>
      <c r="H104" s="2">
        <f t="shared" si="4"/>
        <v>2981.1</v>
      </c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2" t="str">
        <f>IF(SUM(I104:V104)=0,"",SUMPRODUCT(I104:V104,Einstellungen!$K$4:$X$4))</f>
        <v/>
      </c>
      <c r="X104" s="2" t="str">
        <f t="shared" si="5"/>
        <v/>
      </c>
      <c r="Y104" s="1" t="str">
        <f t="shared" si="6"/>
        <v/>
      </c>
      <c r="Z104" s="1"/>
    </row>
    <row r="105" spans="1:26" x14ac:dyDescent="0.25">
      <c r="A105" s="8">
        <v>46121</v>
      </c>
      <c r="B105" s="1" t="s">
        <v>188</v>
      </c>
      <c r="C105" s="2">
        <f t="shared" si="7"/>
        <v>2981.1</v>
      </c>
      <c r="D105" s="2">
        <f>SUMIFS(Kassenbuch!$H$9:$H$208,Kassenbuch!$A$9:$A$208,A105,Kassenbuch!$D$9:$D$208,"Einnahme")</f>
        <v>0</v>
      </c>
      <c r="E105" s="2">
        <f>SUMIFS(Kassenbuch!$H$9:$H$208,Kassenbuch!$A$9:$A$208,A105,Kassenbuch!$D$9:$D$208,"Einlage")</f>
        <v>0</v>
      </c>
      <c r="F105" s="2">
        <f>SUMIFS(Kassenbuch!$I$9:$I$208,Kassenbuch!$A$9:$A$208,A105,Kassenbuch!$D$9:$D$208,"Ausgabe")</f>
        <v>0</v>
      </c>
      <c r="G105" s="2">
        <f>SUMIFS(Kassenbuch!$I$9:$I$208,Kassenbuch!$A$9:$A$208,A105,Kassenbuch!$D$9:$D$208,"Entnahme")</f>
        <v>0</v>
      </c>
      <c r="H105" s="2">
        <f t="shared" si="4"/>
        <v>2981.1</v>
      </c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2" t="str">
        <f>IF(SUM(I105:V105)=0,"",SUMPRODUCT(I105:V105,Einstellungen!$K$4:$X$4))</f>
        <v/>
      </c>
      <c r="X105" s="2" t="str">
        <f t="shared" si="5"/>
        <v/>
      </c>
      <c r="Y105" s="1" t="str">
        <f t="shared" si="6"/>
        <v/>
      </c>
      <c r="Z105" s="1"/>
    </row>
    <row r="106" spans="1:26" x14ac:dyDescent="0.25">
      <c r="A106" s="8">
        <v>46122</v>
      </c>
      <c r="B106" s="1" t="s">
        <v>189</v>
      </c>
      <c r="C106" s="2">
        <f t="shared" si="7"/>
        <v>2981.1</v>
      </c>
      <c r="D106" s="2">
        <f>SUMIFS(Kassenbuch!$H$9:$H$208,Kassenbuch!$A$9:$A$208,A106,Kassenbuch!$D$9:$D$208,"Einnahme")</f>
        <v>0</v>
      </c>
      <c r="E106" s="2">
        <f>SUMIFS(Kassenbuch!$H$9:$H$208,Kassenbuch!$A$9:$A$208,A106,Kassenbuch!$D$9:$D$208,"Einlage")</f>
        <v>0</v>
      </c>
      <c r="F106" s="2">
        <f>SUMIFS(Kassenbuch!$I$9:$I$208,Kassenbuch!$A$9:$A$208,A106,Kassenbuch!$D$9:$D$208,"Ausgabe")</f>
        <v>0</v>
      </c>
      <c r="G106" s="2">
        <f>SUMIFS(Kassenbuch!$I$9:$I$208,Kassenbuch!$A$9:$A$208,A106,Kassenbuch!$D$9:$D$208,"Entnahme")</f>
        <v>0</v>
      </c>
      <c r="H106" s="2">
        <f t="shared" si="4"/>
        <v>2981.1</v>
      </c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2" t="str">
        <f>IF(SUM(I106:V106)=0,"",SUMPRODUCT(I106:V106,Einstellungen!$K$4:$X$4))</f>
        <v/>
      </c>
      <c r="X106" s="2" t="str">
        <f t="shared" si="5"/>
        <v/>
      </c>
      <c r="Y106" s="1" t="str">
        <f t="shared" si="6"/>
        <v/>
      </c>
      <c r="Z106" s="1"/>
    </row>
    <row r="107" spans="1:26" x14ac:dyDescent="0.25">
      <c r="A107" s="8">
        <v>46123</v>
      </c>
      <c r="B107" s="1" t="s">
        <v>190</v>
      </c>
      <c r="C107" s="2">
        <f t="shared" si="7"/>
        <v>2981.1</v>
      </c>
      <c r="D107" s="2">
        <f>SUMIFS(Kassenbuch!$H$9:$H$208,Kassenbuch!$A$9:$A$208,A107,Kassenbuch!$D$9:$D$208,"Einnahme")</f>
        <v>0</v>
      </c>
      <c r="E107" s="2">
        <f>SUMIFS(Kassenbuch!$H$9:$H$208,Kassenbuch!$A$9:$A$208,A107,Kassenbuch!$D$9:$D$208,"Einlage")</f>
        <v>0</v>
      </c>
      <c r="F107" s="2">
        <f>SUMIFS(Kassenbuch!$I$9:$I$208,Kassenbuch!$A$9:$A$208,A107,Kassenbuch!$D$9:$D$208,"Ausgabe")</f>
        <v>0</v>
      </c>
      <c r="G107" s="2">
        <f>SUMIFS(Kassenbuch!$I$9:$I$208,Kassenbuch!$A$9:$A$208,A107,Kassenbuch!$D$9:$D$208,"Entnahme")</f>
        <v>0</v>
      </c>
      <c r="H107" s="2">
        <f t="shared" si="4"/>
        <v>2981.1</v>
      </c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2" t="str">
        <f>IF(SUM(I107:V107)=0,"",SUMPRODUCT(I107:V107,Einstellungen!$K$4:$X$4))</f>
        <v/>
      </c>
      <c r="X107" s="2" t="str">
        <f t="shared" si="5"/>
        <v/>
      </c>
      <c r="Y107" s="1" t="str">
        <f t="shared" si="6"/>
        <v/>
      </c>
      <c r="Z107" s="1"/>
    </row>
    <row r="108" spans="1:26" x14ac:dyDescent="0.25">
      <c r="A108" s="8">
        <v>46124</v>
      </c>
      <c r="B108" s="1" t="s">
        <v>191</v>
      </c>
      <c r="C108" s="2">
        <f t="shared" si="7"/>
        <v>2981.1</v>
      </c>
      <c r="D108" s="2">
        <f>SUMIFS(Kassenbuch!$H$9:$H$208,Kassenbuch!$A$9:$A$208,A108,Kassenbuch!$D$9:$D$208,"Einnahme")</f>
        <v>0</v>
      </c>
      <c r="E108" s="2">
        <f>SUMIFS(Kassenbuch!$H$9:$H$208,Kassenbuch!$A$9:$A$208,A108,Kassenbuch!$D$9:$D$208,"Einlage")</f>
        <v>0</v>
      </c>
      <c r="F108" s="2">
        <f>SUMIFS(Kassenbuch!$I$9:$I$208,Kassenbuch!$A$9:$A$208,A108,Kassenbuch!$D$9:$D$208,"Ausgabe")</f>
        <v>0</v>
      </c>
      <c r="G108" s="2">
        <f>SUMIFS(Kassenbuch!$I$9:$I$208,Kassenbuch!$A$9:$A$208,A108,Kassenbuch!$D$9:$D$208,"Entnahme")</f>
        <v>0</v>
      </c>
      <c r="H108" s="2">
        <f t="shared" si="4"/>
        <v>2981.1</v>
      </c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2" t="str">
        <f>IF(SUM(I108:V108)=0,"",SUMPRODUCT(I108:V108,Einstellungen!$K$4:$X$4))</f>
        <v/>
      </c>
      <c r="X108" s="2" t="str">
        <f t="shared" si="5"/>
        <v/>
      </c>
      <c r="Y108" s="1" t="str">
        <f t="shared" si="6"/>
        <v/>
      </c>
      <c r="Z108" s="1"/>
    </row>
    <row r="109" spans="1:26" x14ac:dyDescent="0.25">
      <c r="A109" s="8">
        <v>46125</v>
      </c>
      <c r="B109" s="1" t="s">
        <v>192</v>
      </c>
      <c r="C109" s="2">
        <f t="shared" si="7"/>
        <v>2981.1</v>
      </c>
      <c r="D109" s="2">
        <f>SUMIFS(Kassenbuch!$H$9:$H$208,Kassenbuch!$A$9:$A$208,A109,Kassenbuch!$D$9:$D$208,"Einnahme")</f>
        <v>0</v>
      </c>
      <c r="E109" s="2">
        <f>SUMIFS(Kassenbuch!$H$9:$H$208,Kassenbuch!$A$9:$A$208,A109,Kassenbuch!$D$9:$D$208,"Einlage")</f>
        <v>0</v>
      </c>
      <c r="F109" s="2">
        <f>SUMIFS(Kassenbuch!$I$9:$I$208,Kassenbuch!$A$9:$A$208,A109,Kassenbuch!$D$9:$D$208,"Ausgabe")</f>
        <v>0</v>
      </c>
      <c r="G109" s="2">
        <f>SUMIFS(Kassenbuch!$I$9:$I$208,Kassenbuch!$A$9:$A$208,A109,Kassenbuch!$D$9:$D$208,"Entnahme")</f>
        <v>0</v>
      </c>
      <c r="H109" s="2">
        <f t="shared" si="4"/>
        <v>2981.1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2" t="str">
        <f>IF(SUM(I109:V109)=0,"",SUMPRODUCT(I109:V109,Einstellungen!$K$4:$X$4))</f>
        <v/>
      </c>
      <c r="X109" s="2" t="str">
        <f t="shared" si="5"/>
        <v/>
      </c>
      <c r="Y109" s="1" t="str">
        <f t="shared" si="6"/>
        <v/>
      </c>
      <c r="Z109" s="1"/>
    </row>
    <row r="110" spans="1:26" x14ac:dyDescent="0.25">
      <c r="A110" s="8">
        <v>46126</v>
      </c>
      <c r="B110" s="1" t="s">
        <v>193</v>
      </c>
      <c r="C110" s="2">
        <f t="shared" si="7"/>
        <v>2981.1</v>
      </c>
      <c r="D110" s="2">
        <f>SUMIFS(Kassenbuch!$H$9:$H$208,Kassenbuch!$A$9:$A$208,A110,Kassenbuch!$D$9:$D$208,"Einnahme")</f>
        <v>0</v>
      </c>
      <c r="E110" s="2">
        <f>SUMIFS(Kassenbuch!$H$9:$H$208,Kassenbuch!$A$9:$A$208,A110,Kassenbuch!$D$9:$D$208,"Einlage")</f>
        <v>0</v>
      </c>
      <c r="F110" s="2">
        <f>SUMIFS(Kassenbuch!$I$9:$I$208,Kassenbuch!$A$9:$A$208,A110,Kassenbuch!$D$9:$D$208,"Ausgabe")</f>
        <v>0</v>
      </c>
      <c r="G110" s="2">
        <f>SUMIFS(Kassenbuch!$I$9:$I$208,Kassenbuch!$A$9:$A$208,A110,Kassenbuch!$D$9:$D$208,"Entnahme")</f>
        <v>0</v>
      </c>
      <c r="H110" s="2">
        <f t="shared" si="4"/>
        <v>2981.1</v>
      </c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2" t="str">
        <f>IF(SUM(I110:V110)=0,"",SUMPRODUCT(I110:V110,Einstellungen!$K$4:$X$4))</f>
        <v/>
      </c>
      <c r="X110" s="2" t="str">
        <f t="shared" si="5"/>
        <v/>
      </c>
      <c r="Y110" s="1" t="str">
        <f t="shared" si="6"/>
        <v/>
      </c>
      <c r="Z110" s="1"/>
    </row>
    <row r="111" spans="1:26" x14ac:dyDescent="0.25">
      <c r="A111" s="8">
        <v>46127</v>
      </c>
      <c r="B111" s="1" t="s">
        <v>194</v>
      </c>
      <c r="C111" s="2">
        <f t="shared" si="7"/>
        <v>2981.1</v>
      </c>
      <c r="D111" s="2">
        <f>SUMIFS(Kassenbuch!$H$9:$H$208,Kassenbuch!$A$9:$A$208,A111,Kassenbuch!$D$9:$D$208,"Einnahme")</f>
        <v>0</v>
      </c>
      <c r="E111" s="2">
        <f>SUMIFS(Kassenbuch!$H$9:$H$208,Kassenbuch!$A$9:$A$208,A111,Kassenbuch!$D$9:$D$208,"Einlage")</f>
        <v>0</v>
      </c>
      <c r="F111" s="2">
        <f>SUMIFS(Kassenbuch!$I$9:$I$208,Kassenbuch!$A$9:$A$208,A111,Kassenbuch!$D$9:$D$208,"Ausgabe")</f>
        <v>0</v>
      </c>
      <c r="G111" s="2">
        <f>SUMIFS(Kassenbuch!$I$9:$I$208,Kassenbuch!$A$9:$A$208,A111,Kassenbuch!$D$9:$D$208,"Entnahme")</f>
        <v>0</v>
      </c>
      <c r="H111" s="2">
        <f t="shared" si="4"/>
        <v>2981.1</v>
      </c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2" t="str">
        <f>IF(SUM(I111:V111)=0,"",SUMPRODUCT(I111:V111,Einstellungen!$K$4:$X$4))</f>
        <v/>
      </c>
      <c r="X111" s="2" t="str">
        <f t="shared" si="5"/>
        <v/>
      </c>
      <c r="Y111" s="1" t="str">
        <f t="shared" si="6"/>
        <v/>
      </c>
      <c r="Z111" s="1"/>
    </row>
    <row r="112" spans="1:26" x14ac:dyDescent="0.25">
      <c r="A112" s="8">
        <v>46128</v>
      </c>
      <c r="B112" s="1" t="s">
        <v>188</v>
      </c>
      <c r="C112" s="2">
        <f t="shared" si="7"/>
        <v>2981.1</v>
      </c>
      <c r="D112" s="2">
        <f>SUMIFS(Kassenbuch!$H$9:$H$208,Kassenbuch!$A$9:$A$208,A112,Kassenbuch!$D$9:$D$208,"Einnahme")</f>
        <v>0</v>
      </c>
      <c r="E112" s="2">
        <f>SUMIFS(Kassenbuch!$H$9:$H$208,Kassenbuch!$A$9:$A$208,A112,Kassenbuch!$D$9:$D$208,"Einlage")</f>
        <v>0</v>
      </c>
      <c r="F112" s="2">
        <f>SUMIFS(Kassenbuch!$I$9:$I$208,Kassenbuch!$A$9:$A$208,A112,Kassenbuch!$D$9:$D$208,"Ausgabe")</f>
        <v>0</v>
      </c>
      <c r="G112" s="2">
        <f>SUMIFS(Kassenbuch!$I$9:$I$208,Kassenbuch!$A$9:$A$208,A112,Kassenbuch!$D$9:$D$208,"Entnahme")</f>
        <v>0</v>
      </c>
      <c r="H112" s="2">
        <f t="shared" si="4"/>
        <v>2981.1</v>
      </c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2" t="str">
        <f>IF(SUM(I112:V112)=0,"",SUMPRODUCT(I112:V112,Einstellungen!$K$4:$X$4))</f>
        <v/>
      </c>
      <c r="X112" s="2" t="str">
        <f t="shared" si="5"/>
        <v/>
      </c>
      <c r="Y112" s="1" t="str">
        <f t="shared" si="6"/>
        <v/>
      </c>
      <c r="Z112" s="1"/>
    </row>
    <row r="113" spans="1:26" x14ac:dyDescent="0.25">
      <c r="A113" s="8">
        <v>46129</v>
      </c>
      <c r="B113" s="1" t="s">
        <v>189</v>
      </c>
      <c r="C113" s="2">
        <f t="shared" si="7"/>
        <v>2981.1</v>
      </c>
      <c r="D113" s="2">
        <f>SUMIFS(Kassenbuch!$H$9:$H$208,Kassenbuch!$A$9:$A$208,A113,Kassenbuch!$D$9:$D$208,"Einnahme")</f>
        <v>0</v>
      </c>
      <c r="E113" s="2">
        <f>SUMIFS(Kassenbuch!$H$9:$H$208,Kassenbuch!$A$9:$A$208,A113,Kassenbuch!$D$9:$D$208,"Einlage")</f>
        <v>0</v>
      </c>
      <c r="F113" s="2">
        <f>SUMIFS(Kassenbuch!$I$9:$I$208,Kassenbuch!$A$9:$A$208,A113,Kassenbuch!$D$9:$D$208,"Ausgabe")</f>
        <v>0</v>
      </c>
      <c r="G113" s="2">
        <f>SUMIFS(Kassenbuch!$I$9:$I$208,Kassenbuch!$A$9:$A$208,A113,Kassenbuch!$D$9:$D$208,"Entnahme")</f>
        <v>0</v>
      </c>
      <c r="H113" s="2">
        <f t="shared" si="4"/>
        <v>2981.1</v>
      </c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2" t="str">
        <f>IF(SUM(I113:V113)=0,"",SUMPRODUCT(I113:V113,Einstellungen!$K$4:$X$4))</f>
        <v/>
      </c>
      <c r="X113" s="2" t="str">
        <f t="shared" si="5"/>
        <v/>
      </c>
      <c r="Y113" s="1" t="str">
        <f t="shared" si="6"/>
        <v/>
      </c>
      <c r="Z113" s="1"/>
    </row>
    <row r="114" spans="1:26" x14ac:dyDescent="0.25">
      <c r="A114" s="8">
        <v>46130</v>
      </c>
      <c r="B114" s="1" t="s">
        <v>190</v>
      </c>
      <c r="C114" s="2">
        <f t="shared" si="7"/>
        <v>2981.1</v>
      </c>
      <c r="D114" s="2">
        <f>SUMIFS(Kassenbuch!$H$9:$H$208,Kassenbuch!$A$9:$A$208,A114,Kassenbuch!$D$9:$D$208,"Einnahme")</f>
        <v>0</v>
      </c>
      <c r="E114" s="2">
        <f>SUMIFS(Kassenbuch!$H$9:$H$208,Kassenbuch!$A$9:$A$208,A114,Kassenbuch!$D$9:$D$208,"Einlage")</f>
        <v>0</v>
      </c>
      <c r="F114" s="2">
        <f>SUMIFS(Kassenbuch!$I$9:$I$208,Kassenbuch!$A$9:$A$208,A114,Kassenbuch!$D$9:$D$208,"Ausgabe")</f>
        <v>0</v>
      </c>
      <c r="G114" s="2">
        <f>SUMIFS(Kassenbuch!$I$9:$I$208,Kassenbuch!$A$9:$A$208,A114,Kassenbuch!$D$9:$D$208,"Entnahme")</f>
        <v>0</v>
      </c>
      <c r="H114" s="2">
        <f t="shared" si="4"/>
        <v>2981.1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2" t="str">
        <f>IF(SUM(I114:V114)=0,"",SUMPRODUCT(I114:V114,Einstellungen!$K$4:$X$4))</f>
        <v/>
      </c>
      <c r="X114" s="2" t="str">
        <f t="shared" si="5"/>
        <v/>
      </c>
      <c r="Y114" s="1" t="str">
        <f t="shared" si="6"/>
        <v/>
      </c>
      <c r="Z114" s="1"/>
    </row>
    <row r="115" spans="1:26" x14ac:dyDescent="0.25">
      <c r="A115" s="8">
        <v>46131</v>
      </c>
      <c r="B115" s="1" t="s">
        <v>191</v>
      </c>
      <c r="C115" s="2">
        <f t="shared" si="7"/>
        <v>2981.1</v>
      </c>
      <c r="D115" s="2">
        <f>SUMIFS(Kassenbuch!$H$9:$H$208,Kassenbuch!$A$9:$A$208,A115,Kassenbuch!$D$9:$D$208,"Einnahme")</f>
        <v>0</v>
      </c>
      <c r="E115" s="2">
        <f>SUMIFS(Kassenbuch!$H$9:$H$208,Kassenbuch!$A$9:$A$208,A115,Kassenbuch!$D$9:$D$208,"Einlage")</f>
        <v>0</v>
      </c>
      <c r="F115" s="2">
        <f>SUMIFS(Kassenbuch!$I$9:$I$208,Kassenbuch!$A$9:$A$208,A115,Kassenbuch!$D$9:$D$208,"Ausgabe")</f>
        <v>0</v>
      </c>
      <c r="G115" s="2">
        <f>SUMIFS(Kassenbuch!$I$9:$I$208,Kassenbuch!$A$9:$A$208,A115,Kassenbuch!$D$9:$D$208,"Entnahme")</f>
        <v>0</v>
      </c>
      <c r="H115" s="2">
        <f t="shared" si="4"/>
        <v>2981.1</v>
      </c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2" t="str">
        <f>IF(SUM(I115:V115)=0,"",SUMPRODUCT(I115:V115,Einstellungen!$K$4:$X$4))</f>
        <v/>
      </c>
      <c r="X115" s="2" t="str">
        <f t="shared" si="5"/>
        <v/>
      </c>
      <c r="Y115" s="1" t="str">
        <f t="shared" si="6"/>
        <v/>
      </c>
      <c r="Z115" s="1"/>
    </row>
    <row r="116" spans="1:26" x14ac:dyDescent="0.25">
      <c r="A116" s="8">
        <v>46132</v>
      </c>
      <c r="B116" s="1" t="s">
        <v>192</v>
      </c>
      <c r="C116" s="2">
        <f t="shared" si="7"/>
        <v>2981.1</v>
      </c>
      <c r="D116" s="2">
        <f>SUMIFS(Kassenbuch!$H$9:$H$208,Kassenbuch!$A$9:$A$208,A116,Kassenbuch!$D$9:$D$208,"Einnahme")</f>
        <v>0</v>
      </c>
      <c r="E116" s="2">
        <f>SUMIFS(Kassenbuch!$H$9:$H$208,Kassenbuch!$A$9:$A$208,A116,Kassenbuch!$D$9:$D$208,"Einlage")</f>
        <v>0</v>
      </c>
      <c r="F116" s="2">
        <f>SUMIFS(Kassenbuch!$I$9:$I$208,Kassenbuch!$A$9:$A$208,A116,Kassenbuch!$D$9:$D$208,"Ausgabe")</f>
        <v>0</v>
      </c>
      <c r="G116" s="2">
        <f>SUMIFS(Kassenbuch!$I$9:$I$208,Kassenbuch!$A$9:$A$208,A116,Kassenbuch!$D$9:$D$208,"Entnahme")</f>
        <v>0</v>
      </c>
      <c r="H116" s="2">
        <f t="shared" si="4"/>
        <v>2981.1</v>
      </c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2" t="str">
        <f>IF(SUM(I116:V116)=0,"",SUMPRODUCT(I116:V116,Einstellungen!$K$4:$X$4))</f>
        <v/>
      </c>
      <c r="X116" s="2" t="str">
        <f t="shared" si="5"/>
        <v/>
      </c>
      <c r="Y116" s="1" t="str">
        <f t="shared" si="6"/>
        <v/>
      </c>
      <c r="Z116" s="1"/>
    </row>
    <row r="117" spans="1:26" x14ac:dyDescent="0.25">
      <c r="A117" s="8">
        <v>46133</v>
      </c>
      <c r="B117" s="1" t="s">
        <v>193</v>
      </c>
      <c r="C117" s="2">
        <f t="shared" si="7"/>
        <v>2981.1</v>
      </c>
      <c r="D117" s="2">
        <f>SUMIFS(Kassenbuch!$H$9:$H$208,Kassenbuch!$A$9:$A$208,A117,Kassenbuch!$D$9:$D$208,"Einnahme")</f>
        <v>0</v>
      </c>
      <c r="E117" s="2">
        <f>SUMIFS(Kassenbuch!$H$9:$H$208,Kassenbuch!$A$9:$A$208,A117,Kassenbuch!$D$9:$D$208,"Einlage")</f>
        <v>0</v>
      </c>
      <c r="F117" s="2">
        <f>SUMIFS(Kassenbuch!$I$9:$I$208,Kassenbuch!$A$9:$A$208,A117,Kassenbuch!$D$9:$D$208,"Ausgabe")</f>
        <v>0</v>
      </c>
      <c r="G117" s="2">
        <f>SUMIFS(Kassenbuch!$I$9:$I$208,Kassenbuch!$A$9:$A$208,A117,Kassenbuch!$D$9:$D$208,"Entnahme")</f>
        <v>0</v>
      </c>
      <c r="H117" s="2">
        <f t="shared" si="4"/>
        <v>2981.1</v>
      </c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2" t="str">
        <f>IF(SUM(I117:V117)=0,"",SUMPRODUCT(I117:V117,Einstellungen!$K$4:$X$4))</f>
        <v/>
      </c>
      <c r="X117" s="2" t="str">
        <f t="shared" si="5"/>
        <v/>
      </c>
      <c r="Y117" s="1" t="str">
        <f t="shared" si="6"/>
        <v/>
      </c>
      <c r="Z117" s="1"/>
    </row>
    <row r="118" spans="1:26" x14ac:dyDescent="0.25">
      <c r="A118" s="8">
        <v>46134</v>
      </c>
      <c r="B118" s="1" t="s">
        <v>194</v>
      </c>
      <c r="C118" s="2">
        <f t="shared" si="7"/>
        <v>2981.1</v>
      </c>
      <c r="D118" s="2">
        <f>SUMIFS(Kassenbuch!$H$9:$H$208,Kassenbuch!$A$9:$A$208,A118,Kassenbuch!$D$9:$D$208,"Einnahme")</f>
        <v>0</v>
      </c>
      <c r="E118" s="2">
        <f>SUMIFS(Kassenbuch!$H$9:$H$208,Kassenbuch!$A$9:$A$208,A118,Kassenbuch!$D$9:$D$208,"Einlage")</f>
        <v>0</v>
      </c>
      <c r="F118" s="2">
        <f>SUMIFS(Kassenbuch!$I$9:$I$208,Kassenbuch!$A$9:$A$208,A118,Kassenbuch!$D$9:$D$208,"Ausgabe")</f>
        <v>0</v>
      </c>
      <c r="G118" s="2">
        <f>SUMIFS(Kassenbuch!$I$9:$I$208,Kassenbuch!$A$9:$A$208,A118,Kassenbuch!$D$9:$D$208,"Entnahme")</f>
        <v>0</v>
      </c>
      <c r="H118" s="2">
        <f t="shared" si="4"/>
        <v>2981.1</v>
      </c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2" t="str">
        <f>IF(SUM(I118:V118)=0,"",SUMPRODUCT(I118:V118,Einstellungen!$K$4:$X$4))</f>
        <v/>
      </c>
      <c r="X118" s="2" t="str">
        <f t="shared" si="5"/>
        <v/>
      </c>
      <c r="Y118" s="1" t="str">
        <f t="shared" si="6"/>
        <v/>
      </c>
      <c r="Z118" s="1"/>
    </row>
    <row r="119" spans="1:26" x14ac:dyDescent="0.25">
      <c r="A119" s="8">
        <v>46135</v>
      </c>
      <c r="B119" s="1" t="s">
        <v>188</v>
      </c>
      <c r="C119" s="2">
        <f t="shared" si="7"/>
        <v>2981.1</v>
      </c>
      <c r="D119" s="2">
        <f>SUMIFS(Kassenbuch!$H$9:$H$208,Kassenbuch!$A$9:$A$208,A119,Kassenbuch!$D$9:$D$208,"Einnahme")</f>
        <v>0</v>
      </c>
      <c r="E119" s="2">
        <f>SUMIFS(Kassenbuch!$H$9:$H$208,Kassenbuch!$A$9:$A$208,A119,Kassenbuch!$D$9:$D$208,"Einlage")</f>
        <v>0</v>
      </c>
      <c r="F119" s="2">
        <f>SUMIFS(Kassenbuch!$I$9:$I$208,Kassenbuch!$A$9:$A$208,A119,Kassenbuch!$D$9:$D$208,"Ausgabe")</f>
        <v>0</v>
      </c>
      <c r="G119" s="2">
        <f>SUMIFS(Kassenbuch!$I$9:$I$208,Kassenbuch!$A$9:$A$208,A119,Kassenbuch!$D$9:$D$208,"Entnahme")</f>
        <v>0</v>
      </c>
      <c r="H119" s="2">
        <f t="shared" si="4"/>
        <v>2981.1</v>
      </c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2" t="str">
        <f>IF(SUM(I119:V119)=0,"",SUMPRODUCT(I119:V119,Einstellungen!$K$4:$X$4))</f>
        <v/>
      </c>
      <c r="X119" s="2" t="str">
        <f t="shared" si="5"/>
        <v/>
      </c>
      <c r="Y119" s="1" t="str">
        <f t="shared" si="6"/>
        <v/>
      </c>
      <c r="Z119" s="1"/>
    </row>
    <row r="120" spans="1:26" x14ac:dyDescent="0.25">
      <c r="A120" s="8">
        <v>46136</v>
      </c>
      <c r="B120" s="1" t="s">
        <v>189</v>
      </c>
      <c r="C120" s="2">
        <f t="shared" si="7"/>
        <v>2981.1</v>
      </c>
      <c r="D120" s="2">
        <f>SUMIFS(Kassenbuch!$H$9:$H$208,Kassenbuch!$A$9:$A$208,A120,Kassenbuch!$D$9:$D$208,"Einnahme")</f>
        <v>0</v>
      </c>
      <c r="E120" s="2">
        <f>SUMIFS(Kassenbuch!$H$9:$H$208,Kassenbuch!$A$9:$A$208,A120,Kassenbuch!$D$9:$D$208,"Einlage")</f>
        <v>0</v>
      </c>
      <c r="F120" s="2">
        <f>SUMIFS(Kassenbuch!$I$9:$I$208,Kassenbuch!$A$9:$A$208,A120,Kassenbuch!$D$9:$D$208,"Ausgabe")</f>
        <v>0</v>
      </c>
      <c r="G120" s="2">
        <f>SUMIFS(Kassenbuch!$I$9:$I$208,Kassenbuch!$A$9:$A$208,A120,Kassenbuch!$D$9:$D$208,"Entnahme")</f>
        <v>0</v>
      </c>
      <c r="H120" s="2">
        <f t="shared" si="4"/>
        <v>2981.1</v>
      </c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2" t="str">
        <f>IF(SUM(I120:V120)=0,"",SUMPRODUCT(I120:V120,Einstellungen!$K$4:$X$4))</f>
        <v/>
      </c>
      <c r="X120" s="2" t="str">
        <f t="shared" si="5"/>
        <v/>
      </c>
      <c r="Y120" s="1" t="str">
        <f t="shared" si="6"/>
        <v/>
      </c>
      <c r="Z120" s="1"/>
    </row>
    <row r="121" spans="1:26" x14ac:dyDescent="0.25">
      <c r="A121" s="8">
        <v>46137</v>
      </c>
      <c r="B121" s="1" t="s">
        <v>190</v>
      </c>
      <c r="C121" s="2">
        <f t="shared" si="7"/>
        <v>2981.1</v>
      </c>
      <c r="D121" s="2">
        <f>SUMIFS(Kassenbuch!$H$9:$H$208,Kassenbuch!$A$9:$A$208,A121,Kassenbuch!$D$9:$D$208,"Einnahme")</f>
        <v>0</v>
      </c>
      <c r="E121" s="2">
        <f>SUMIFS(Kassenbuch!$H$9:$H$208,Kassenbuch!$A$9:$A$208,A121,Kassenbuch!$D$9:$D$208,"Einlage")</f>
        <v>0</v>
      </c>
      <c r="F121" s="2">
        <f>SUMIFS(Kassenbuch!$I$9:$I$208,Kassenbuch!$A$9:$A$208,A121,Kassenbuch!$D$9:$D$208,"Ausgabe")</f>
        <v>0</v>
      </c>
      <c r="G121" s="2">
        <f>SUMIFS(Kassenbuch!$I$9:$I$208,Kassenbuch!$A$9:$A$208,A121,Kassenbuch!$D$9:$D$208,"Entnahme")</f>
        <v>0</v>
      </c>
      <c r="H121" s="2">
        <f t="shared" si="4"/>
        <v>2981.1</v>
      </c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2" t="str">
        <f>IF(SUM(I121:V121)=0,"",SUMPRODUCT(I121:V121,Einstellungen!$K$4:$X$4))</f>
        <v/>
      </c>
      <c r="X121" s="2" t="str">
        <f t="shared" si="5"/>
        <v/>
      </c>
      <c r="Y121" s="1" t="str">
        <f t="shared" si="6"/>
        <v/>
      </c>
      <c r="Z121" s="1"/>
    </row>
    <row r="122" spans="1:26" x14ac:dyDescent="0.25">
      <c r="A122" s="8">
        <v>46138</v>
      </c>
      <c r="B122" s="1" t="s">
        <v>191</v>
      </c>
      <c r="C122" s="2">
        <f t="shared" si="7"/>
        <v>2981.1</v>
      </c>
      <c r="D122" s="2">
        <f>SUMIFS(Kassenbuch!$H$9:$H$208,Kassenbuch!$A$9:$A$208,A122,Kassenbuch!$D$9:$D$208,"Einnahme")</f>
        <v>0</v>
      </c>
      <c r="E122" s="2">
        <f>SUMIFS(Kassenbuch!$H$9:$H$208,Kassenbuch!$A$9:$A$208,A122,Kassenbuch!$D$9:$D$208,"Einlage")</f>
        <v>0</v>
      </c>
      <c r="F122" s="2">
        <f>SUMIFS(Kassenbuch!$I$9:$I$208,Kassenbuch!$A$9:$A$208,A122,Kassenbuch!$D$9:$D$208,"Ausgabe")</f>
        <v>0</v>
      </c>
      <c r="G122" s="2">
        <f>SUMIFS(Kassenbuch!$I$9:$I$208,Kassenbuch!$A$9:$A$208,A122,Kassenbuch!$D$9:$D$208,"Entnahme")</f>
        <v>0</v>
      </c>
      <c r="H122" s="2">
        <f t="shared" si="4"/>
        <v>2981.1</v>
      </c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2" t="str">
        <f>IF(SUM(I122:V122)=0,"",SUMPRODUCT(I122:V122,Einstellungen!$K$4:$X$4))</f>
        <v/>
      </c>
      <c r="X122" s="2" t="str">
        <f t="shared" si="5"/>
        <v/>
      </c>
      <c r="Y122" s="1" t="str">
        <f t="shared" si="6"/>
        <v/>
      </c>
      <c r="Z122" s="1"/>
    </row>
    <row r="123" spans="1:26" x14ac:dyDescent="0.25">
      <c r="A123" s="8">
        <v>46139</v>
      </c>
      <c r="B123" s="1" t="s">
        <v>192</v>
      </c>
      <c r="C123" s="2">
        <f t="shared" si="7"/>
        <v>2981.1</v>
      </c>
      <c r="D123" s="2">
        <f>SUMIFS(Kassenbuch!$H$9:$H$208,Kassenbuch!$A$9:$A$208,A123,Kassenbuch!$D$9:$D$208,"Einnahme")</f>
        <v>0</v>
      </c>
      <c r="E123" s="2">
        <f>SUMIFS(Kassenbuch!$H$9:$H$208,Kassenbuch!$A$9:$A$208,A123,Kassenbuch!$D$9:$D$208,"Einlage")</f>
        <v>0</v>
      </c>
      <c r="F123" s="2">
        <f>SUMIFS(Kassenbuch!$I$9:$I$208,Kassenbuch!$A$9:$A$208,A123,Kassenbuch!$D$9:$D$208,"Ausgabe")</f>
        <v>0</v>
      </c>
      <c r="G123" s="2">
        <f>SUMIFS(Kassenbuch!$I$9:$I$208,Kassenbuch!$A$9:$A$208,A123,Kassenbuch!$D$9:$D$208,"Entnahme")</f>
        <v>0</v>
      </c>
      <c r="H123" s="2">
        <f t="shared" si="4"/>
        <v>2981.1</v>
      </c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2" t="str">
        <f>IF(SUM(I123:V123)=0,"",SUMPRODUCT(I123:V123,Einstellungen!$K$4:$X$4))</f>
        <v/>
      </c>
      <c r="X123" s="2" t="str">
        <f t="shared" si="5"/>
        <v/>
      </c>
      <c r="Y123" s="1" t="str">
        <f t="shared" si="6"/>
        <v/>
      </c>
      <c r="Z123" s="1"/>
    </row>
    <row r="124" spans="1:26" x14ac:dyDescent="0.25">
      <c r="A124" s="8">
        <v>46140</v>
      </c>
      <c r="B124" s="1" t="s">
        <v>193</v>
      </c>
      <c r="C124" s="2">
        <f t="shared" si="7"/>
        <v>2981.1</v>
      </c>
      <c r="D124" s="2">
        <f>SUMIFS(Kassenbuch!$H$9:$H$208,Kassenbuch!$A$9:$A$208,A124,Kassenbuch!$D$9:$D$208,"Einnahme")</f>
        <v>0</v>
      </c>
      <c r="E124" s="2">
        <f>SUMIFS(Kassenbuch!$H$9:$H$208,Kassenbuch!$A$9:$A$208,A124,Kassenbuch!$D$9:$D$208,"Einlage")</f>
        <v>0</v>
      </c>
      <c r="F124" s="2">
        <f>SUMIFS(Kassenbuch!$I$9:$I$208,Kassenbuch!$A$9:$A$208,A124,Kassenbuch!$D$9:$D$208,"Ausgabe")</f>
        <v>0</v>
      </c>
      <c r="G124" s="2">
        <f>SUMIFS(Kassenbuch!$I$9:$I$208,Kassenbuch!$A$9:$A$208,A124,Kassenbuch!$D$9:$D$208,"Entnahme")</f>
        <v>0</v>
      </c>
      <c r="H124" s="2">
        <f t="shared" si="4"/>
        <v>2981.1</v>
      </c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2" t="str">
        <f>IF(SUM(I124:V124)=0,"",SUMPRODUCT(I124:V124,Einstellungen!$K$4:$X$4))</f>
        <v/>
      </c>
      <c r="X124" s="2" t="str">
        <f t="shared" si="5"/>
        <v/>
      </c>
      <c r="Y124" s="1" t="str">
        <f t="shared" si="6"/>
        <v/>
      </c>
      <c r="Z124" s="1"/>
    </row>
    <row r="125" spans="1:26" x14ac:dyDescent="0.25">
      <c r="A125" s="8">
        <v>46141</v>
      </c>
      <c r="B125" s="1" t="s">
        <v>194</v>
      </c>
      <c r="C125" s="2">
        <f t="shared" si="7"/>
        <v>2981.1</v>
      </c>
      <c r="D125" s="2">
        <f>SUMIFS(Kassenbuch!$H$9:$H$208,Kassenbuch!$A$9:$A$208,A125,Kassenbuch!$D$9:$D$208,"Einnahme")</f>
        <v>0</v>
      </c>
      <c r="E125" s="2">
        <f>SUMIFS(Kassenbuch!$H$9:$H$208,Kassenbuch!$A$9:$A$208,A125,Kassenbuch!$D$9:$D$208,"Einlage")</f>
        <v>0</v>
      </c>
      <c r="F125" s="2">
        <f>SUMIFS(Kassenbuch!$I$9:$I$208,Kassenbuch!$A$9:$A$208,A125,Kassenbuch!$D$9:$D$208,"Ausgabe")</f>
        <v>0</v>
      </c>
      <c r="G125" s="2">
        <f>SUMIFS(Kassenbuch!$I$9:$I$208,Kassenbuch!$A$9:$A$208,A125,Kassenbuch!$D$9:$D$208,"Entnahme")</f>
        <v>0</v>
      </c>
      <c r="H125" s="2">
        <f t="shared" si="4"/>
        <v>2981.1</v>
      </c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2" t="str">
        <f>IF(SUM(I125:V125)=0,"",SUMPRODUCT(I125:V125,Einstellungen!$K$4:$X$4))</f>
        <v/>
      </c>
      <c r="X125" s="2" t="str">
        <f t="shared" si="5"/>
        <v/>
      </c>
      <c r="Y125" s="1" t="str">
        <f t="shared" si="6"/>
        <v/>
      </c>
      <c r="Z125" s="1"/>
    </row>
    <row r="126" spans="1:26" x14ac:dyDescent="0.25">
      <c r="A126" s="8">
        <v>46142</v>
      </c>
      <c r="B126" s="1" t="s">
        <v>188</v>
      </c>
      <c r="C126" s="2">
        <f t="shared" si="7"/>
        <v>2981.1</v>
      </c>
      <c r="D126" s="2">
        <f>SUMIFS(Kassenbuch!$H$9:$H$208,Kassenbuch!$A$9:$A$208,A126,Kassenbuch!$D$9:$D$208,"Einnahme")</f>
        <v>0</v>
      </c>
      <c r="E126" s="2">
        <f>SUMIFS(Kassenbuch!$H$9:$H$208,Kassenbuch!$A$9:$A$208,A126,Kassenbuch!$D$9:$D$208,"Einlage")</f>
        <v>0</v>
      </c>
      <c r="F126" s="2">
        <f>SUMIFS(Kassenbuch!$I$9:$I$208,Kassenbuch!$A$9:$A$208,A126,Kassenbuch!$D$9:$D$208,"Ausgabe")</f>
        <v>0</v>
      </c>
      <c r="G126" s="2">
        <f>SUMIFS(Kassenbuch!$I$9:$I$208,Kassenbuch!$A$9:$A$208,A126,Kassenbuch!$D$9:$D$208,"Entnahme")</f>
        <v>0</v>
      </c>
      <c r="H126" s="2">
        <f t="shared" si="4"/>
        <v>2981.1</v>
      </c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2" t="str">
        <f>IF(SUM(I126:V126)=0,"",SUMPRODUCT(I126:V126,Einstellungen!$K$4:$X$4))</f>
        <v/>
      </c>
      <c r="X126" s="2" t="str">
        <f t="shared" si="5"/>
        <v/>
      </c>
      <c r="Y126" s="1" t="str">
        <f t="shared" si="6"/>
        <v/>
      </c>
      <c r="Z126" s="1"/>
    </row>
    <row r="127" spans="1:26" x14ac:dyDescent="0.25">
      <c r="A127" s="8">
        <v>46143</v>
      </c>
      <c r="B127" s="1" t="s">
        <v>189</v>
      </c>
      <c r="C127" s="2">
        <f t="shared" si="7"/>
        <v>2981.1</v>
      </c>
      <c r="D127" s="2">
        <f>SUMIFS(Kassenbuch!$H$9:$H$208,Kassenbuch!$A$9:$A$208,A127,Kassenbuch!$D$9:$D$208,"Einnahme")</f>
        <v>0</v>
      </c>
      <c r="E127" s="2">
        <f>SUMIFS(Kassenbuch!$H$9:$H$208,Kassenbuch!$A$9:$A$208,A127,Kassenbuch!$D$9:$D$208,"Einlage")</f>
        <v>0</v>
      </c>
      <c r="F127" s="2">
        <f>SUMIFS(Kassenbuch!$I$9:$I$208,Kassenbuch!$A$9:$A$208,A127,Kassenbuch!$D$9:$D$208,"Ausgabe")</f>
        <v>0</v>
      </c>
      <c r="G127" s="2">
        <f>SUMIFS(Kassenbuch!$I$9:$I$208,Kassenbuch!$A$9:$A$208,A127,Kassenbuch!$D$9:$D$208,"Entnahme")</f>
        <v>0</v>
      </c>
      <c r="H127" s="2">
        <f t="shared" si="4"/>
        <v>2981.1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2" t="str">
        <f>IF(SUM(I127:V127)=0,"",SUMPRODUCT(I127:V127,Einstellungen!$K$4:$X$4))</f>
        <v/>
      </c>
      <c r="X127" s="2" t="str">
        <f t="shared" si="5"/>
        <v/>
      </c>
      <c r="Y127" s="1" t="str">
        <f t="shared" si="6"/>
        <v/>
      </c>
      <c r="Z127" s="1"/>
    </row>
    <row r="128" spans="1:26" x14ac:dyDescent="0.25">
      <c r="A128" s="8">
        <v>46144</v>
      </c>
      <c r="B128" s="1" t="s">
        <v>190</v>
      </c>
      <c r="C128" s="2">
        <f t="shared" si="7"/>
        <v>2981.1</v>
      </c>
      <c r="D128" s="2">
        <f>SUMIFS(Kassenbuch!$H$9:$H$208,Kassenbuch!$A$9:$A$208,A128,Kassenbuch!$D$9:$D$208,"Einnahme")</f>
        <v>0</v>
      </c>
      <c r="E128" s="2">
        <f>SUMIFS(Kassenbuch!$H$9:$H$208,Kassenbuch!$A$9:$A$208,A128,Kassenbuch!$D$9:$D$208,"Einlage")</f>
        <v>0</v>
      </c>
      <c r="F128" s="2">
        <f>SUMIFS(Kassenbuch!$I$9:$I$208,Kassenbuch!$A$9:$A$208,A128,Kassenbuch!$D$9:$D$208,"Ausgabe")</f>
        <v>0</v>
      </c>
      <c r="G128" s="2">
        <f>SUMIFS(Kassenbuch!$I$9:$I$208,Kassenbuch!$A$9:$A$208,A128,Kassenbuch!$D$9:$D$208,"Entnahme")</f>
        <v>0</v>
      </c>
      <c r="H128" s="2">
        <f t="shared" si="4"/>
        <v>2981.1</v>
      </c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2" t="str">
        <f>IF(SUM(I128:V128)=0,"",SUMPRODUCT(I128:V128,Einstellungen!$K$4:$X$4))</f>
        <v/>
      </c>
      <c r="X128" s="2" t="str">
        <f t="shared" si="5"/>
        <v/>
      </c>
      <c r="Y128" s="1" t="str">
        <f t="shared" si="6"/>
        <v/>
      </c>
      <c r="Z128" s="1"/>
    </row>
    <row r="129" spans="1:26" x14ac:dyDescent="0.25">
      <c r="A129" s="8">
        <v>46145</v>
      </c>
      <c r="B129" s="1" t="s">
        <v>191</v>
      </c>
      <c r="C129" s="2">
        <f t="shared" si="7"/>
        <v>2981.1</v>
      </c>
      <c r="D129" s="2">
        <f>SUMIFS(Kassenbuch!$H$9:$H$208,Kassenbuch!$A$9:$A$208,A129,Kassenbuch!$D$9:$D$208,"Einnahme")</f>
        <v>0</v>
      </c>
      <c r="E129" s="2">
        <f>SUMIFS(Kassenbuch!$H$9:$H$208,Kassenbuch!$A$9:$A$208,A129,Kassenbuch!$D$9:$D$208,"Einlage")</f>
        <v>0</v>
      </c>
      <c r="F129" s="2">
        <f>SUMIFS(Kassenbuch!$I$9:$I$208,Kassenbuch!$A$9:$A$208,A129,Kassenbuch!$D$9:$D$208,"Ausgabe")</f>
        <v>0</v>
      </c>
      <c r="G129" s="2">
        <f>SUMIFS(Kassenbuch!$I$9:$I$208,Kassenbuch!$A$9:$A$208,A129,Kassenbuch!$D$9:$D$208,"Entnahme")</f>
        <v>0</v>
      </c>
      <c r="H129" s="2">
        <f t="shared" si="4"/>
        <v>2981.1</v>
      </c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2" t="str">
        <f>IF(SUM(I129:V129)=0,"",SUMPRODUCT(I129:V129,Einstellungen!$K$4:$X$4))</f>
        <v/>
      </c>
      <c r="X129" s="2" t="str">
        <f t="shared" si="5"/>
        <v/>
      </c>
      <c r="Y129" s="1" t="str">
        <f t="shared" si="6"/>
        <v/>
      </c>
      <c r="Z129" s="1"/>
    </row>
    <row r="130" spans="1:26" x14ac:dyDescent="0.25">
      <c r="A130" s="8">
        <v>46146</v>
      </c>
      <c r="B130" s="1" t="s">
        <v>192</v>
      </c>
      <c r="C130" s="2">
        <f t="shared" si="7"/>
        <v>2981.1</v>
      </c>
      <c r="D130" s="2">
        <f>SUMIFS(Kassenbuch!$H$9:$H$208,Kassenbuch!$A$9:$A$208,A130,Kassenbuch!$D$9:$D$208,"Einnahme")</f>
        <v>0</v>
      </c>
      <c r="E130" s="2">
        <f>SUMIFS(Kassenbuch!$H$9:$H$208,Kassenbuch!$A$9:$A$208,A130,Kassenbuch!$D$9:$D$208,"Einlage")</f>
        <v>0</v>
      </c>
      <c r="F130" s="2">
        <f>SUMIFS(Kassenbuch!$I$9:$I$208,Kassenbuch!$A$9:$A$208,A130,Kassenbuch!$D$9:$D$208,"Ausgabe")</f>
        <v>0</v>
      </c>
      <c r="G130" s="2">
        <f>SUMIFS(Kassenbuch!$I$9:$I$208,Kassenbuch!$A$9:$A$208,A130,Kassenbuch!$D$9:$D$208,"Entnahme")</f>
        <v>0</v>
      </c>
      <c r="H130" s="2">
        <f t="shared" si="4"/>
        <v>2981.1</v>
      </c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2" t="str">
        <f>IF(SUM(I130:V130)=0,"",SUMPRODUCT(I130:V130,Einstellungen!$K$4:$X$4))</f>
        <v/>
      </c>
      <c r="X130" s="2" t="str">
        <f t="shared" si="5"/>
        <v/>
      </c>
      <c r="Y130" s="1" t="str">
        <f t="shared" si="6"/>
        <v/>
      </c>
      <c r="Z130" s="1"/>
    </row>
    <row r="131" spans="1:26" x14ac:dyDescent="0.25">
      <c r="A131" s="8">
        <v>46147</v>
      </c>
      <c r="B131" s="1" t="s">
        <v>193</v>
      </c>
      <c r="C131" s="2">
        <f t="shared" si="7"/>
        <v>2981.1</v>
      </c>
      <c r="D131" s="2">
        <f>SUMIFS(Kassenbuch!$H$9:$H$208,Kassenbuch!$A$9:$A$208,A131,Kassenbuch!$D$9:$D$208,"Einnahme")</f>
        <v>0</v>
      </c>
      <c r="E131" s="2">
        <f>SUMIFS(Kassenbuch!$H$9:$H$208,Kassenbuch!$A$9:$A$208,A131,Kassenbuch!$D$9:$D$208,"Einlage")</f>
        <v>0</v>
      </c>
      <c r="F131" s="2">
        <f>SUMIFS(Kassenbuch!$I$9:$I$208,Kassenbuch!$A$9:$A$208,A131,Kassenbuch!$D$9:$D$208,"Ausgabe")</f>
        <v>0</v>
      </c>
      <c r="G131" s="2">
        <f>SUMIFS(Kassenbuch!$I$9:$I$208,Kassenbuch!$A$9:$A$208,A131,Kassenbuch!$D$9:$D$208,"Entnahme")</f>
        <v>0</v>
      </c>
      <c r="H131" s="2">
        <f t="shared" si="4"/>
        <v>2981.1</v>
      </c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2" t="str">
        <f>IF(SUM(I131:V131)=0,"",SUMPRODUCT(I131:V131,Einstellungen!$K$4:$X$4))</f>
        <v/>
      </c>
      <c r="X131" s="2" t="str">
        <f t="shared" si="5"/>
        <v/>
      </c>
      <c r="Y131" s="1" t="str">
        <f t="shared" si="6"/>
        <v/>
      </c>
      <c r="Z131" s="1"/>
    </row>
    <row r="132" spans="1:26" x14ac:dyDescent="0.25">
      <c r="A132" s="8">
        <v>46148</v>
      </c>
      <c r="B132" s="1" t="s">
        <v>194</v>
      </c>
      <c r="C132" s="2">
        <f t="shared" si="7"/>
        <v>2981.1</v>
      </c>
      <c r="D132" s="2">
        <f>SUMIFS(Kassenbuch!$H$9:$H$208,Kassenbuch!$A$9:$A$208,A132,Kassenbuch!$D$9:$D$208,"Einnahme")</f>
        <v>0</v>
      </c>
      <c r="E132" s="2">
        <f>SUMIFS(Kassenbuch!$H$9:$H$208,Kassenbuch!$A$9:$A$208,A132,Kassenbuch!$D$9:$D$208,"Einlage")</f>
        <v>0</v>
      </c>
      <c r="F132" s="2">
        <f>SUMIFS(Kassenbuch!$I$9:$I$208,Kassenbuch!$A$9:$A$208,A132,Kassenbuch!$D$9:$D$208,"Ausgabe")</f>
        <v>0</v>
      </c>
      <c r="G132" s="2">
        <f>SUMIFS(Kassenbuch!$I$9:$I$208,Kassenbuch!$A$9:$A$208,A132,Kassenbuch!$D$9:$D$208,"Entnahme")</f>
        <v>0</v>
      </c>
      <c r="H132" s="2">
        <f t="shared" si="4"/>
        <v>2981.1</v>
      </c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2" t="str">
        <f>IF(SUM(I132:V132)=0,"",SUMPRODUCT(I132:V132,Einstellungen!$K$4:$X$4))</f>
        <v/>
      </c>
      <c r="X132" s="2" t="str">
        <f t="shared" si="5"/>
        <v/>
      </c>
      <c r="Y132" s="1" t="str">
        <f t="shared" si="6"/>
        <v/>
      </c>
      <c r="Z132" s="1"/>
    </row>
    <row r="133" spans="1:26" x14ac:dyDescent="0.25">
      <c r="A133" s="8">
        <v>46149</v>
      </c>
      <c r="B133" s="1" t="s">
        <v>188</v>
      </c>
      <c r="C133" s="2">
        <f t="shared" si="7"/>
        <v>2981.1</v>
      </c>
      <c r="D133" s="2">
        <f>SUMIFS(Kassenbuch!$H$9:$H$208,Kassenbuch!$A$9:$A$208,A133,Kassenbuch!$D$9:$D$208,"Einnahme")</f>
        <v>0</v>
      </c>
      <c r="E133" s="2">
        <f>SUMIFS(Kassenbuch!$H$9:$H$208,Kassenbuch!$A$9:$A$208,A133,Kassenbuch!$D$9:$D$208,"Einlage")</f>
        <v>0</v>
      </c>
      <c r="F133" s="2">
        <f>SUMIFS(Kassenbuch!$I$9:$I$208,Kassenbuch!$A$9:$A$208,A133,Kassenbuch!$D$9:$D$208,"Ausgabe")</f>
        <v>0</v>
      </c>
      <c r="G133" s="2">
        <f>SUMIFS(Kassenbuch!$I$9:$I$208,Kassenbuch!$A$9:$A$208,A133,Kassenbuch!$D$9:$D$208,"Entnahme")</f>
        <v>0</v>
      </c>
      <c r="H133" s="2">
        <f t="shared" si="4"/>
        <v>2981.1</v>
      </c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2" t="str">
        <f>IF(SUM(I133:V133)=0,"",SUMPRODUCT(I133:V133,Einstellungen!$K$4:$X$4))</f>
        <v/>
      </c>
      <c r="X133" s="2" t="str">
        <f t="shared" si="5"/>
        <v/>
      </c>
      <c r="Y133" s="1" t="str">
        <f t="shared" si="6"/>
        <v/>
      </c>
      <c r="Z133" s="1"/>
    </row>
    <row r="134" spans="1:26" x14ac:dyDescent="0.25">
      <c r="A134" s="8">
        <v>46150</v>
      </c>
      <c r="B134" s="1" t="s">
        <v>189</v>
      </c>
      <c r="C134" s="2">
        <f t="shared" si="7"/>
        <v>2981.1</v>
      </c>
      <c r="D134" s="2">
        <f>SUMIFS(Kassenbuch!$H$9:$H$208,Kassenbuch!$A$9:$A$208,A134,Kassenbuch!$D$9:$D$208,"Einnahme")</f>
        <v>0</v>
      </c>
      <c r="E134" s="2">
        <f>SUMIFS(Kassenbuch!$H$9:$H$208,Kassenbuch!$A$9:$A$208,A134,Kassenbuch!$D$9:$D$208,"Einlage")</f>
        <v>0</v>
      </c>
      <c r="F134" s="2">
        <f>SUMIFS(Kassenbuch!$I$9:$I$208,Kassenbuch!$A$9:$A$208,A134,Kassenbuch!$D$9:$D$208,"Ausgabe")</f>
        <v>0</v>
      </c>
      <c r="G134" s="2">
        <f>SUMIFS(Kassenbuch!$I$9:$I$208,Kassenbuch!$A$9:$A$208,A134,Kassenbuch!$D$9:$D$208,"Entnahme")</f>
        <v>0</v>
      </c>
      <c r="H134" s="2">
        <f t="shared" si="4"/>
        <v>2981.1</v>
      </c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2" t="str">
        <f>IF(SUM(I134:V134)=0,"",SUMPRODUCT(I134:V134,Einstellungen!$K$4:$X$4))</f>
        <v/>
      </c>
      <c r="X134" s="2" t="str">
        <f t="shared" si="5"/>
        <v/>
      </c>
      <c r="Y134" s="1" t="str">
        <f t="shared" si="6"/>
        <v/>
      </c>
      <c r="Z134" s="1"/>
    </row>
    <row r="135" spans="1:26" x14ac:dyDescent="0.25">
      <c r="A135" s="8">
        <v>46151</v>
      </c>
      <c r="B135" s="1" t="s">
        <v>190</v>
      </c>
      <c r="C135" s="2">
        <f t="shared" si="7"/>
        <v>2981.1</v>
      </c>
      <c r="D135" s="2">
        <f>SUMIFS(Kassenbuch!$H$9:$H$208,Kassenbuch!$A$9:$A$208,A135,Kassenbuch!$D$9:$D$208,"Einnahme")</f>
        <v>0</v>
      </c>
      <c r="E135" s="2">
        <f>SUMIFS(Kassenbuch!$H$9:$H$208,Kassenbuch!$A$9:$A$208,A135,Kassenbuch!$D$9:$D$208,"Einlage")</f>
        <v>0</v>
      </c>
      <c r="F135" s="2">
        <f>SUMIFS(Kassenbuch!$I$9:$I$208,Kassenbuch!$A$9:$A$208,A135,Kassenbuch!$D$9:$D$208,"Ausgabe")</f>
        <v>0</v>
      </c>
      <c r="G135" s="2">
        <f>SUMIFS(Kassenbuch!$I$9:$I$208,Kassenbuch!$A$9:$A$208,A135,Kassenbuch!$D$9:$D$208,"Entnahme")</f>
        <v>0</v>
      </c>
      <c r="H135" s="2">
        <f t="shared" ref="H135:H198" si="8">IF(A135="","",C135+D135+E135-F135-G135)</f>
        <v>2981.1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2" t="str">
        <f>IF(SUM(I135:V135)=0,"",SUMPRODUCT(I135:V135,Einstellungen!$K$4:$X$4))</f>
        <v/>
      </c>
      <c r="X135" s="2" t="str">
        <f t="shared" ref="X135:X198" si="9">IF(W135="","",ROUND(W135-H135,2))</f>
        <v/>
      </c>
      <c r="Y135" s="1" t="str">
        <f t="shared" ref="Y135:Y198" si="10">IF(A135="","",IF(W135="",IF(SUM(D135:G135)=0,"","offen"),IF(ABS(X135)&lt;=0.01,"OK",IF(ABS(X135)&lt;=2,"kleine Differenz","prüfen"))))</f>
        <v/>
      </c>
      <c r="Z135" s="1"/>
    </row>
    <row r="136" spans="1:26" x14ac:dyDescent="0.25">
      <c r="A136" s="8">
        <v>46152</v>
      </c>
      <c r="B136" s="1" t="s">
        <v>191</v>
      </c>
      <c r="C136" s="2">
        <f t="shared" ref="C136:C199" si="11">IF(A136="","",H135)</f>
        <v>2981.1</v>
      </c>
      <c r="D136" s="2">
        <f>SUMIFS(Kassenbuch!$H$9:$H$208,Kassenbuch!$A$9:$A$208,A136,Kassenbuch!$D$9:$D$208,"Einnahme")</f>
        <v>0</v>
      </c>
      <c r="E136" s="2">
        <f>SUMIFS(Kassenbuch!$H$9:$H$208,Kassenbuch!$A$9:$A$208,A136,Kassenbuch!$D$9:$D$208,"Einlage")</f>
        <v>0</v>
      </c>
      <c r="F136" s="2">
        <f>SUMIFS(Kassenbuch!$I$9:$I$208,Kassenbuch!$A$9:$A$208,A136,Kassenbuch!$D$9:$D$208,"Ausgabe")</f>
        <v>0</v>
      </c>
      <c r="G136" s="2">
        <f>SUMIFS(Kassenbuch!$I$9:$I$208,Kassenbuch!$A$9:$A$208,A136,Kassenbuch!$D$9:$D$208,"Entnahme")</f>
        <v>0</v>
      </c>
      <c r="H136" s="2">
        <f t="shared" si="8"/>
        <v>2981.1</v>
      </c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2" t="str">
        <f>IF(SUM(I136:V136)=0,"",SUMPRODUCT(I136:V136,Einstellungen!$K$4:$X$4))</f>
        <v/>
      </c>
      <c r="X136" s="2" t="str">
        <f t="shared" si="9"/>
        <v/>
      </c>
      <c r="Y136" s="1" t="str">
        <f t="shared" si="10"/>
        <v/>
      </c>
      <c r="Z136" s="1"/>
    </row>
    <row r="137" spans="1:26" x14ac:dyDescent="0.25">
      <c r="A137" s="8">
        <v>46153</v>
      </c>
      <c r="B137" s="1" t="s">
        <v>192</v>
      </c>
      <c r="C137" s="2">
        <f t="shared" si="11"/>
        <v>2981.1</v>
      </c>
      <c r="D137" s="2">
        <f>SUMIFS(Kassenbuch!$H$9:$H$208,Kassenbuch!$A$9:$A$208,A137,Kassenbuch!$D$9:$D$208,"Einnahme")</f>
        <v>0</v>
      </c>
      <c r="E137" s="2">
        <f>SUMIFS(Kassenbuch!$H$9:$H$208,Kassenbuch!$A$9:$A$208,A137,Kassenbuch!$D$9:$D$208,"Einlage")</f>
        <v>0</v>
      </c>
      <c r="F137" s="2">
        <f>SUMIFS(Kassenbuch!$I$9:$I$208,Kassenbuch!$A$9:$A$208,A137,Kassenbuch!$D$9:$D$208,"Ausgabe")</f>
        <v>0</v>
      </c>
      <c r="G137" s="2">
        <f>SUMIFS(Kassenbuch!$I$9:$I$208,Kassenbuch!$A$9:$A$208,A137,Kassenbuch!$D$9:$D$208,"Entnahme")</f>
        <v>0</v>
      </c>
      <c r="H137" s="2">
        <f t="shared" si="8"/>
        <v>2981.1</v>
      </c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2" t="str">
        <f>IF(SUM(I137:V137)=0,"",SUMPRODUCT(I137:V137,Einstellungen!$K$4:$X$4))</f>
        <v/>
      </c>
      <c r="X137" s="2" t="str">
        <f t="shared" si="9"/>
        <v/>
      </c>
      <c r="Y137" s="1" t="str">
        <f t="shared" si="10"/>
        <v/>
      </c>
      <c r="Z137" s="1"/>
    </row>
    <row r="138" spans="1:26" x14ac:dyDescent="0.25">
      <c r="A138" s="8">
        <v>46154</v>
      </c>
      <c r="B138" s="1" t="s">
        <v>193</v>
      </c>
      <c r="C138" s="2">
        <f t="shared" si="11"/>
        <v>2981.1</v>
      </c>
      <c r="D138" s="2">
        <f>SUMIFS(Kassenbuch!$H$9:$H$208,Kassenbuch!$A$9:$A$208,A138,Kassenbuch!$D$9:$D$208,"Einnahme")</f>
        <v>0</v>
      </c>
      <c r="E138" s="2">
        <f>SUMIFS(Kassenbuch!$H$9:$H$208,Kassenbuch!$A$9:$A$208,A138,Kassenbuch!$D$9:$D$208,"Einlage")</f>
        <v>0</v>
      </c>
      <c r="F138" s="2">
        <f>SUMIFS(Kassenbuch!$I$9:$I$208,Kassenbuch!$A$9:$A$208,A138,Kassenbuch!$D$9:$D$208,"Ausgabe")</f>
        <v>0</v>
      </c>
      <c r="G138" s="2">
        <f>SUMIFS(Kassenbuch!$I$9:$I$208,Kassenbuch!$A$9:$A$208,A138,Kassenbuch!$D$9:$D$208,"Entnahme")</f>
        <v>0</v>
      </c>
      <c r="H138" s="2">
        <f t="shared" si="8"/>
        <v>2981.1</v>
      </c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2" t="str">
        <f>IF(SUM(I138:V138)=0,"",SUMPRODUCT(I138:V138,Einstellungen!$K$4:$X$4))</f>
        <v/>
      </c>
      <c r="X138" s="2" t="str">
        <f t="shared" si="9"/>
        <v/>
      </c>
      <c r="Y138" s="1" t="str">
        <f t="shared" si="10"/>
        <v/>
      </c>
      <c r="Z138" s="1"/>
    </row>
    <row r="139" spans="1:26" x14ac:dyDescent="0.25">
      <c r="A139" s="8">
        <v>46155</v>
      </c>
      <c r="B139" s="1" t="s">
        <v>194</v>
      </c>
      <c r="C139" s="2">
        <f t="shared" si="11"/>
        <v>2981.1</v>
      </c>
      <c r="D139" s="2">
        <f>SUMIFS(Kassenbuch!$H$9:$H$208,Kassenbuch!$A$9:$A$208,A139,Kassenbuch!$D$9:$D$208,"Einnahme")</f>
        <v>0</v>
      </c>
      <c r="E139" s="2">
        <f>SUMIFS(Kassenbuch!$H$9:$H$208,Kassenbuch!$A$9:$A$208,A139,Kassenbuch!$D$9:$D$208,"Einlage")</f>
        <v>0</v>
      </c>
      <c r="F139" s="2">
        <f>SUMIFS(Kassenbuch!$I$9:$I$208,Kassenbuch!$A$9:$A$208,A139,Kassenbuch!$D$9:$D$208,"Ausgabe")</f>
        <v>0</v>
      </c>
      <c r="G139" s="2">
        <f>SUMIFS(Kassenbuch!$I$9:$I$208,Kassenbuch!$A$9:$A$208,A139,Kassenbuch!$D$9:$D$208,"Entnahme")</f>
        <v>0</v>
      </c>
      <c r="H139" s="2">
        <f t="shared" si="8"/>
        <v>2981.1</v>
      </c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2" t="str">
        <f>IF(SUM(I139:V139)=0,"",SUMPRODUCT(I139:V139,Einstellungen!$K$4:$X$4))</f>
        <v/>
      </c>
      <c r="X139" s="2" t="str">
        <f t="shared" si="9"/>
        <v/>
      </c>
      <c r="Y139" s="1" t="str">
        <f t="shared" si="10"/>
        <v/>
      </c>
      <c r="Z139" s="1"/>
    </row>
    <row r="140" spans="1:26" x14ac:dyDescent="0.25">
      <c r="A140" s="8">
        <v>46156</v>
      </c>
      <c r="B140" s="1" t="s">
        <v>188</v>
      </c>
      <c r="C140" s="2">
        <f t="shared" si="11"/>
        <v>2981.1</v>
      </c>
      <c r="D140" s="2">
        <f>SUMIFS(Kassenbuch!$H$9:$H$208,Kassenbuch!$A$9:$A$208,A140,Kassenbuch!$D$9:$D$208,"Einnahme")</f>
        <v>0</v>
      </c>
      <c r="E140" s="2">
        <f>SUMIFS(Kassenbuch!$H$9:$H$208,Kassenbuch!$A$9:$A$208,A140,Kassenbuch!$D$9:$D$208,"Einlage")</f>
        <v>0</v>
      </c>
      <c r="F140" s="2">
        <f>SUMIFS(Kassenbuch!$I$9:$I$208,Kassenbuch!$A$9:$A$208,A140,Kassenbuch!$D$9:$D$208,"Ausgabe")</f>
        <v>0</v>
      </c>
      <c r="G140" s="2">
        <f>SUMIFS(Kassenbuch!$I$9:$I$208,Kassenbuch!$A$9:$A$208,A140,Kassenbuch!$D$9:$D$208,"Entnahme")</f>
        <v>0</v>
      </c>
      <c r="H140" s="2">
        <f t="shared" si="8"/>
        <v>2981.1</v>
      </c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2" t="str">
        <f>IF(SUM(I140:V140)=0,"",SUMPRODUCT(I140:V140,Einstellungen!$K$4:$X$4))</f>
        <v/>
      </c>
      <c r="X140" s="2" t="str">
        <f t="shared" si="9"/>
        <v/>
      </c>
      <c r="Y140" s="1" t="str">
        <f t="shared" si="10"/>
        <v/>
      </c>
      <c r="Z140" s="1"/>
    </row>
    <row r="141" spans="1:26" x14ac:dyDescent="0.25">
      <c r="A141" s="8">
        <v>46157</v>
      </c>
      <c r="B141" s="1" t="s">
        <v>189</v>
      </c>
      <c r="C141" s="2">
        <f t="shared" si="11"/>
        <v>2981.1</v>
      </c>
      <c r="D141" s="2">
        <f>SUMIFS(Kassenbuch!$H$9:$H$208,Kassenbuch!$A$9:$A$208,A141,Kassenbuch!$D$9:$D$208,"Einnahme")</f>
        <v>0</v>
      </c>
      <c r="E141" s="2">
        <f>SUMIFS(Kassenbuch!$H$9:$H$208,Kassenbuch!$A$9:$A$208,A141,Kassenbuch!$D$9:$D$208,"Einlage")</f>
        <v>0</v>
      </c>
      <c r="F141" s="2">
        <f>SUMIFS(Kassenbuch!$I$9:$I$208,Kassenbuch!$A$9:$A$208,A141,Kassenbuch!$D$9:$D$208,"Ausgabe")</f>
        <v>0</v>
      </c>
      <c r="G141" s="2">
        <f>SUMIFS(Kassenbuch!$I$9:$I$208,Kassenbuch!$A$9:$A$208,A141,Kassenbuch!$D$9:$D$208,"Entnahme")</f>
        <v>0</v>
      </c>
      <c r="H141" s="2">
        <f t="shared" si="8"/>
        <v>2981.1</v>
      </c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2" t="str">
        <f>IF(SUM(I141:V141)=0,"",SUMPRODUCT(I141:V141,Einstellungen!$K$4:$X$4))</f>
        <v/>
      </c>
      <c r="X141" s="2" t="str">
        <f t="shared" si="9"/>
        <v/>
      </c>
      <c r="Y141" s="1" t="str">
        <f t="shared" si="10"/>
        <v/>
      </c>
      <c r="Z141" s="1"/>
    </row>
    <row r="142" spans="1:26" x14ac:dyDescent="0.25">
      <c r="A142" s="8">
        <v>46158</v>
      </c>
      <c r="B142" s="1" t="s">
        <v>190</v>
      </c>
      <c r="C142" s="2">
        <f t="shared" si="11"/>
        <v>2981.1</v>
      </c>
      <c r="D142" s="2">
        <f>SUMIFS(Kassenbuch!$H$9:$H$208,Kassenbuch!$A$9:$A$208,A142,Kassenbuch!$D$9:$D$208,"Einnahme")</f>
        <v>0</v>
      </c>
      <c r="E142" s="2">
        <f>SUMIFS(Kassenbuch!$H$9:$H$208,Kassenbuch!$A$9:$A$208,A142,Kassenbuch!$D$9:$D$208,"Einlage")</f>
        <v>0</v>
      </c>
      <c r="F142" s="2">
        <f>SUMIFS(Kassenbuch!$I$9:$I$208,Kassenbuch!$A$9:$A$208,A142,Kassenbuch!$D$9:$D$208,"Ausgabe")</f>
        <v>0</v>
      </c>
      <c r="G142" s="2">
        <f>SUMIFS(Kassenbuch!$I$9:$I$208,Kassenbuch!$A$9:$A$208,A142,Kassenbuch!$D$9:$D$208,"Entnahme")</f>
        <v>0</v>
      </c>
      <c r="H142" s="2">
        <f t="shared" si="8"/>
        <v>2981.1</v>
      </c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2" t="str">
        <f>IF(SUM(I142:V142)=0,"",SUMPRODUCT(I142:V142,Einstellungen!$K$4:$X$4))</f>
        <v/>
      </c>
      <c r="X142" s="2" t="str">
        <f t="shared" si="9"/>
        <v/>
      </c>
      <c r="Y142" s="1" t="str">
        <f t="shared" si="10"/>
        <v/>
      </c>
      <c r="Z142" s="1"/>
    </row>
    <row r="143" spans="1:26" x14ac:dyDescent="0.25">
      <c r="A143" s="8">
        <v>46159</v>
      </c>
      <c r="B143" s="1" t="s">
        <v>191</v>
      </c>
      <c r="C143" s="2">
        <f t="shared" si="11"/>
        <v>2981.1</v>
      </c>
      <c r="D143" s="2">
        <f>SUMIFS(Kassenbuch!$H$9:$H$208,Kassenbuch!$A$9:$A$208,A143,Kassenbuch!$D$9:$D$208,"Einnahme")</f>
        <v>0</v>
      </c>
      <c r="E143" s="2">
        <f>SUMIFS(Kassenbuch!$H$9:$H$208,Kassenbuch!$A$9:$A$208,A143,Kassenbuch!$D$9:$D$208,"Einlage")</f>
        <v>0</v>
      </c>
      <c r="F143" s="2">
        <f>SUMIFS(Kassenbuch!$I$9:$I$208,Kassenbuch!$A$9:$A$208,A143,Kassenbuch!$D$9:$D$208,"Ausgabe")</f>
        <v>0</v>
      </c>
      <c r="G143" s="2">
        <f>SUMIFS(Kassenbuch!$I$9:$I$208,Kassenbuch!$A$9:$A$208,A143,Kassenbuch!$D$9:$D$208,"Entnahme")</f>
        <v>0</v>
      </c>
      <c r="H143" s="2">
        <f t="shared" si="8"/>
        <v>2981.1</v>
      </c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2" t="str">
        <f>IF(SUM(I143:V143)=0,"",SUMPRODUCT(I143:V143,Einstellungen!$K$4:$X$4))</f>
        <v/>
      </c>
      <c r="X143" s="2" t="str">
        <f t="shared" si="9"/>
        <v/>
      </c>
      <c r="Y143" s="1" t="str">
        <f t="shared" si="10"/>
        <v/>
      </c>
      <c r="Z143" s="1"/>
    </row>
    <row r="144" spans="1:26" x14ac:dyDescent="0.25">
      <c r="A144" s="8">
        <v>46160</v>
      </c>
      <c r="B144" s="1" t="s">
        <v>192</v>
      </c>
      <c r="C144" s="2">
        <f t="shared" si="11"/>
        <v>2981.1</v>
      </c>
      <c r="D144" s="2">
        <f>SUMIFS(Kassenbuch!$H$9:$H$208,Kassenbuch!$A$9:$A$208,A144,Kassenbuch!$D$9:$D$208,"Einnahme")</f>
        <v>0</v>
      </c>
      <c r="E144" s="2">
        <f>SUMIFS(Kassenbuch!$H$9:$H$208,Kassenbuch!$A$9:$A$208,A144,Kassenbuch!$D$9:$D$208,"Einlage")</f>
        <v>0</v>
      </c>
      <c r="F144" s="2">
        <f>SUMIFS(Kassenbuch!$I$9:$I$208,Kassenbuch!$A$9:$A$208,A144,Kassenbuch!$D$9:$D$208,"Ausgabe")</f>
        <v>0</v>
      </c>
      <c r="G144" s="2">
        <f>SUMIFS(Kassenbuch!$I$9:$I$208,Kassenbuch!$A$9:$A$208,A144,Kassenbuch!$D$9:$D$208,"Entnahme")</f>
        <v>0</v>
      </c>
      <c r="H144" s="2">
        <f t="shared" si="8"/>
        <v>2981.1</v>
      </c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2" t="str">
        <f>IF(SUM(I144:V144)=0,"",SUMPRODUCT(I144:V144,Einstellungen!$K$4:$X$4))</f>
        <v/>
      </c>
      <c r="X144" s="2" t="str">
        <f t="shared" si="9"/>
        <v/>
      </c>
      <c r="Y144" s="1" t="str">
        <f t="shared" si="10"/>
        <v/>
      </c>
      <c r="Z144" s="1"/>
    </row>
    <row r="145" spans="1:26" x14ac:dyDescent="0.25">
      <c r="A145" s="8">
        <v>46161</v>
      </c>
      <c r="B145" s="1" t="s">
        <v>193</v>
      </c>
      <c r="C145" s="2">
        <f t="shared" si="11"/>
        <v>2981.1</v>
      </c>
      <c r="D145" s="2">
        <f>SUMIFS(Kassenbuch!$H$9:$H$208,Kassenbuch!$A$9:$A$208,A145,Kassenbuch!$D$9:$D$208,"Einnahme")</f>
        <v>0</v>
      </c>
      <c r="E145" s="2">
        <f>SUMIFS(Kassenbuch!$H$9:$H$208,Kassenbuch!$A$9:$A$208,A145,Kassenbuch!$D$9:$D$208,"Einlage")</f>
        <v>0</v>
      </c>
      <c r="F145" s="2">
        <f>SUMIFS(Kassenbuch!$I$9:$I$208,Kassenbuch!$A$9:$A$208,A145,Kassenbuch!$D$9:$D$208,"Ausgabe")</f>
        <v>0</v>
      </c>
      <c r="G145" s="2">
        <f>SUMIFS(Kassenbuch!$I$9:$I$208,Kassenbuch!$A$9:$A$208,A145,Kassenbuch!$D$9:$D$208,"Entnahme")</f>
        <v>0</v>
      </c>
      <c r="H145" s="2">
        <f t="shared" si="8"/>
        <v>2981.1</v>
      </c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2" t="str">
        <f>IF(SUM(I145:V145)=0,"",SUMPRODUCT(I145:V145,Einstellungen!$K$4:$X$4))</f>
        <v/>
      </c>
      <c r="X145" s="2" t="str">
        <f t="shared" si="9"/>
        <v/>
      </c>
      <c r="Y145" s="1" t="str">
        <f t="shared" si="10"/>
        <v/>
      </c>
      <c r="Z145" s="1"/>
    </row>
    <row r="146" spans="1:26" x14ac:dyDescent="0.25">
      <c r="A146" s="8">
        <v>46162</v>
      </c>
      <c r="B146" s="1" t="s">
        <v>194</v>
      </c>
      <c r="C146" s="2">
        <f t="shared" si="11"/>
        <v>2981.1</v>
      </c>
      <c r="D146" s="2">
        <f>SUMIFS(Kassenbuch!$H$9:$H$208,Kassenbuch!$A$9:$A$208,A146,Kassenbuch!$D$9:$D$208,"Einnahme")</f>
        <v>0</v>
      </c>
      <c r="E146" s="2">
        <f>SUMIFS(Kassenbuch!$H$9:$H$208,Kassenbuch!$A$9:$A$208,A146,Kassenbuch!$D$9:$D$208,"Einlage")</f>
        <v>0</v>
      </c>
      <c r="F146" s="2">
        <f>SUMIFS(Kassenbuch!$I$9:$I$208,Kassenbuch!$A$9:$A$208,A146,Kassenbuch!$D$9:$D$208,"Ausgabe")</f>
        <v>0</v>
      </c>
      <c r="G146" s="2">
        <f>SUMIFS(Kassenbuch!$I$9:$I$208,Kassenbuch!$A$9:$A$208,A146,Kassenbuch!$D$9:$D$208,"Entnahme")</f>
        <v>0</v>
      </c>
      <c r="H146" s="2">
        <f t="shared" si="8"/>
        <v>2981.1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2" t="str">
        <f>IF(SUM(I146:V146)=0,"",SUMPRODUCT(I146:V146,Einstellungen!$K$4:$X$4))</f>
        <v/>
      </c>
      <c r="X146" s="2" t="str">
        <f t="shared" si="9"/>
        <v/>
      </c>
      <c r="Y146" s="1" t="str">
        <f t="shared" si="10"/>
        <v/>
      </c>
      <c r="Z146" s="1"/>
    </row>
    <row r="147" spans="1:26" x14ac:dyDescent="0.25">
      <c r="A147" s="8">
        <v>46163</v>
      </c>
      <c r="B147" s="1" t="s">
        <v>188</v>
      </c>
      <c r="C147" s="2">
        <f t="shared" si="11"/>
        <v>2981.1</v>
      </c>
      <c r="D147" s="2">
        <f>SUMIFS(Kassenbuch!$H$9:$H$208,Kassenbuch!$A$9:$A$208,A147,Kassenbuch!$D$9:$D$208,"Einnahme")</f>
        <v>0</v>
      </c>
      <c r="E147" s="2">
        <f>SUMIFS(Kassenbuch!$H$9:$H$208,Kassenbuch!$A$9:$A$208,A147,Kassenbuch!$D$9:$D$208,"Einlage")</f>
        <v>0</v>
      </c>
      <c r="F147" s="2">
        <f>SUMIFS(Kassenbuch!$I$9:$I$208,Kassenbuch!$A$9:$A$208,A147,Kassenbuch!$D$9:$D$208,"Ausgabe")</f>
        <v>0</v>
      </c>
      <c r="G147" s="2">
        <f>SUMIFS(Kassenbuch!$I$9:$I$208,Kassenbuch!$A$9:$A$208,A147,Kassenbuch!$D$9:$D$208,"Entnahme")</f>
        <v>0</v>
      </c>
      <c r="H147" s="2">
        <f t="shared" si="8"/>
        <v>2981.1</v>
      </c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2" t="str">
        <f>IF(SUM(I147:V147)=0,"",SUMPRODUCT(I147:V147,Einstellungen!$K$4:$X$4))</f>
        <v/>
      </c>
      <c r="X147" s="2" t="str">
        <f t="shared" si="9"/>
        <v/>
      </c>
      <c r="Y147" s="1" t="str">
        <f t="shared" si="10"/>
        <v/>
      </c>
      <c r="Z147" s="1"/>
    </row>
    <row r="148" spans="1:26" x14ac:dyDescent="0.25">
      <c r="A148" s="8">
        <v>46164</v>
      </c>
      <c r="B148" s="1" t="s">
        <v>189</v>
      </c>
      <c r="C148" s="2">
        <f t="shared" si="11"/>
        <v>2981.1</v>
      </c>
      <c r="D148" s="2">
        <f>SUMIFS(Kassenbuch!$H$9:$H$208,Kassenbuch!$A$9:$A$208,A148,Kassenbuch!$D$9:$D$208,"Einnahme")</f>
        <v>0</v>
      </c>
      <c r="E148" s="2">
        <f>SUMIFS(Kassenbuch!$H$9:$H$208,Kassenbuch!$A$9:$A$208,A148,Kassenbuch!$D$9:$D$208,"Einlage")</f>
        <v>0</v>
      </c>
      <c r="F148" s="2">
        <f>SUMIFS(Kassenbuch!$I$9:$I$208,Kassenbuch!$A$9:$A$208,A148,Kassenbuch!$D$9:$D$208,"Ausgabe")</f>
        <v>0</v>
      </c>
      <c r="G148" s="2">
        <f>SUMIFS(Kassenbuch!$I$9:$I$208,Kassenbuch!$A$9:$A$208,A148,Kassenbuch!$D$9:$D$208,"Entnahme")</f>
        <v>0</v>
      </c>
      <c r="H148" s="2">
        <f t="shared" si="8"/>
        <v>2981.1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2" t="str">
        <f>IF(SUM(I148:V148)=0,"",SUMPRODUCT(I148:V148,Einstellungen!$K$4:$X$4))</f>
        <v/>
      </c>
      <c r="X148" s="2" t="str">
        <f t="shared" si="9"/>
        <v/>
      </c>
      <c r="Y148" s="1" t="str">
        <f t="shared" si="10"/>
        <v/>
      </c>
      <c r="Z148" s="1"/>
    </row>
    <row r="149" spans="1:26" x14ac:dyDescent="0.25">
      <c r="A149" s="8">
        <v>46165</v>
      </c>
      <c r="B149" s="1" t="s">
        <v>190</v>
      </c>
      <c r="C149" s="2">
        <f t="shared" si="11"/>
        <v>2981.1</v>
      </c>
      <c r="D149" s="2">
        <f>SUMIFS(Kassenbuch!$H$9:$H$208,Kassenbuch!$A$9:$A$208,A149,Kassenbuch!$D$9:$D$208,"Einnahme")</f>
        <v>0</v>
      </c>
      <c r="E149" s="2">
        <f>SUMIFS(Kassenbuch!$H$9:$H$208,Kassenbuch!$A$9:$A$208,A149,Kassenbuch!$D$9:$D$208,"Einlage")</f>
        <v>0</v>
      </c>
      <c r="F149" s="2">
        <f>SUMIFS(Kassenbuch!$I$9:$I$208,Kassenbuch!$A$9:$A$208,A149,Kassenbuch!$D$9:$D$208,"Ausgabe")</f>
        <v>0</v>
      </c>
      <c r="G149" s="2">
        <f>SUMIFS(Kassenbuch!$I$9:$I$208,Kassenbuch!$A$9:$A$208,A149,Kassenbuch!$D$9:$D$208,"Entnahme")</f>
        <v>0</v>
      </c>
      <c r="H149" s="2">
        <f t="shared" si="8"/>
        <v>2981.1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2" t="str">
        <f>IF(SUM(I149:V149)=0,"",SUMPRODUCT(I149:V149,Einstellungen!$K$4:$X$4))</f>
        <v/>
      </c>
      <c r="X149" s="2" t="str">
        <f t="shared" si="9"/>
        <v/>
      </c>
      <c r="Y149" s="1" t="str">
        <f t="shared" si="10"/>
        <v/>
      </c>
      <c r="Z149" s="1"/>
    </row>
    <row r="150" spans="1:26" x14ac:dyDescent="0.25">
      <c r="A150" s="8">
        <v>46166</v>
      </c>
      <c r="B150" s="1" t="s">
        <v>191</v>
      </c>
      <c r="C150" s="2">
        <f t="shared" si="11"/>
        <v>2981.1</v>
      </c>
      <c r="D150" s="2">
        <f>SUMIFS(Kassenbuch!$H$9:$H$208,Kassenbuch!$A$9:$A$208,A150,Kassenbuch!$D$9:$D$208,"Einnahme")</f>
        <v>0</v>
      </c>
      <c r="E150" s="2">
        <f>SUMIFS(Kassenbuch!$H$9:$H$208,Kassenbuch!$A$9:$A$208,A150,Kassenbuch!$D$9:$D$208,"Einlage")</f>
        <v>0</v>
      </c>
      <c r="F150" s="2">
        <f>SUMIFS(Kassenbuch!$I$9:$I$208,Kassenbuch!$A$9:$A$208,A150,Kassenbuch!$D$9:$D$208,"Ausgabe")</f>
        <v>0</v>
      </c>
      <c r="G150" s="2">
        <f>SUMIFS(Kassenbuch!$I$9:$I$208,Kassenbuch!$A$9:$A$208,A150,Kassenbuch!$D$9:$D$208,"Entnahme")</f>
        <v>0</v>
      </c>
      <c r="H150" s="2">
        <f t="shared" si="8"/>
        <v>2981.1</v>
      </c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2" t="str">
        <f>IF(SUM(I150:V150)=0,"",SUMPRODUCT(I150:V150,Einstellungen!$K$4:$X$4))</f>
        <v/>
      </c>
      <c r="X150" s="2" t="str">
        <f t="shared" si="9"/>
        <v/>
      </c>
      <c r="Y150" s="1" t="str">
        <f t="shared" si="10"/>
        <v/>
      </c>
      <c r="Z150" s="1"/>
    </row>
    <row r="151" spans="1:26" x14ac:dyDescent="0.25">
      <c r="A151" s="8">
        <v>46167</v>
      </c>
      <c r="B151" s="1" t="s">
        <v>192</v>
      </c>
      <c r="C151" s="2">
        <f t="shared" si="11"/>
        <v>2981.1</v>
      </c>
      <c r="D151" s="2">
        <f>SUMIFS(Kassenbuch!$H$9:$H$208,Kassenbuch!$A$9:$A$208,A151,Kassenbuch!$D$9:$D$208,"Einnahme")</f>
        <v>0</v>
      </c>
      <c r="E151" s="2">
        <f>SUMIFS(Kassenbuch!$H$9:$H$208,Kassenbuch!$A$9:$A$208,A151,Kassenbuch!$D$9:$D$208,"Einlage")</f>
        <v>0</v>
      </c>
      <c r="F151" s="2">
        <f>SUMIFS(Kassenbuch!$I$9:$I$208,Kassenbuch!$A$9:$A$208,A151,Kassenbuch!$D$9:$D$208,"Ausgabe")</f>
        <v>0</v>
      </c>
      <c r="G151" s="2">
        <f>SUMIFS(Kassenbuch!$I$9:$I$208,Kassenbuch!$A$9:$A$208,A151,Kassenbuch!$D$9:$D$208,"Entnahme")</f>
        <v>0</v>
      </c>
      <c r="H151" s="2">
        <f t="shared" si="8"/>
        <v>2981.1</v>
      </c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2" t="str">
        <f>IF(SUM(I151:V151)=0,"",SUMPRODUCT(I151:V151,Einstellungen!$K$4:$X$4))</f>
        <v/>
      </c>
      <c r="X151" s="2" t="str">
        <f t="shared" si="9"/>
        <v/>
      </c>
      <c r="Y151" s="1" t="str">
        <f t="shared" si="10"/>
        <v/>
      </c>
      <c r="Z151" s="1"/>
    </row>
    <row r="152" spans="1:26" x14ac:dyDescent="0.25">
      <c r="A152" s="8">
        <v>46168</v>
      </c>
      <c r="B152" s="1" t="s">
        <v>193</v>
      </c>
      <c r="C152" s="2">
        <f t="shared" si="11"/>
        <v>2981.1</v>
      </c>
      <c r="D152" s="2">
        <f>SUMIFS(Kassenbuch!$H$9:$H$208,Kassenbuch!$A$9:$A$208,A152,Kassenbuch!$D$9:$D$208,"Einnahme")</f>
        <v>0</v>
      </c>
      <c r="E152" s="2">
        <f>SUMIFS(Kassenbuch!$H$9:$H$208,Kassenbuch!$A$9:$A$208,A152,Kassenbuch!$D$9:$D$208,"Einlage")</f>
        <v>0</v>
      </c>
      <c r="F152" s="2">
        <f>SUMIFS(Kassenbuch!$I$9:$I$208,Kassenbuch!$A$9:$A$208,A152,Kassenbuch!$D$9:$D$208,"Ausgabe")</f>
        <v>0</v>
      </c>
      <c r="G152" s="2">
        <f>SUMIFS(Kassenbuch!$I$9:$I$208,Kassenbuch!$A$9:$A$208,A152,Kassenbuch!$D$9:$D$208,"Entnahme")</f>
        <v>0</v>
      </c>
      <c r="H152" s="2">
        <f t="shared" si="8"/>
        <v>2981.1</v>
      </c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2" t="str">
        <f>IF(SUM(I152:V152)=0,"",SUMPRODUCT(I152:V152,Einstellungen!$K$4:$X$4))</f>
        <v/>
      </c>
      <c r="X152" s="2" t="str">
        <f t="shared" si="9"/>
        <v/>
      </c>
      <c r="Y152" s="1" t="str">
        <f t="shared" si="10"/>
        <v/>
      </c>
      <c r="Z152" s="1"/>
    </row>
    <row r="153" spans="1:26" x14ac:dyDescent="0.25">
      <c r="A153" s="8">
        <v>46169</v>
      </c>
      <c r="B153" s="1" t="s">
        <v>194</v>
      </c>
      <c r="C153" s="2">
        <f t="shared" si="11"/>
        <v>2981.1</v>
      </c>
      <c r="D153" s="2">
        <f>SUMIFS(Kassenbuch!$H$9:$H$208,Kassenbuch!$A$9:$A$208,A153,Kassenbuch!$D$9:$D$208,"Einnahme")</f>
        <v>0</v>
      </c>
      <c r="E153" s="2">
        <f>SUMIFS(Kassenbuch!$H$9:$H$208,Kassenbuch!$A$9:$A$208,A153,Kassenbuch!$D$9:$D$208,"Einlage")</f>
        <v>0</v>
      </c>
      <c r="F153" s="2">
        <f>SUMIFS(Kassenbuch!$I$9:$I$208,Kassenbuch!$A$9:$A$208,A153,Kassenbuch!$D$9:$D$208,"Ausgabe")</f>
        <v>0</v>
      </c>
      <c r="G153" s="2">
        <f>SUMIFS(Kassenbuch!$I$9:$I$208,Kassenbuch!$A$9:$A$208,A153,Kassenbuch!$D$9:$D$208,"Entnahme")</f>
        <v>0</v>
      </c>
      <c r="H153" s="2">
        <f t="shared" si="8"/>
        <v>2981.1</v>
      </c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2" t="str">
        <f>IF(SUM(I153:V153)=0,"",SUMPRODUCT(I153:V153,Einstellungen!$K$4:$X$4))</f>
        <v/>
      </c>
      <c r="X153" s="2" t="str">
        <f t="shared" si="9"/>
        <v/>
      </c>
      <c r="Y153" s="1" t="str">
        <f t="shared" si="10"/>
        <v/>
      </c>
      <c r="Z153" s="1"/>
    </row>
    <row r="154" spans="1:26" x14ac:dyDescent="0.25">
      <c r="A154" s="8">
        <v>46170</v>
      </c>
      <c r="B154" s="1" t="s">
        <v>188</v>
      </c>
      <c r="C154" s="2">
        <f t="shared" si="11"/>
        <v>2981.1</v>
      </c>
      <c r="D154" s="2">
        <f>SUMIFS(Kassenbuch!$H$9:$H$208,Kassenbuch!$A$9:$A$208,A154,Kassenbuch!$D$9:$D$208,"Einnahme")</f>
        <v>0</v>
      </c>
      <c r="E154" s="2">
        <f>SUMIFS(Kassenbuch!$H$9:$H$208,Kassenbuch!$A$9:$A$208,A154,Kassenbuch!$D$9:$D$208,"Einlage")</f>
        <v>0</v>
      </c>
      <c r="F154" s="2">
        <f>SUMIFS(Kassenbuch!$I$9:$I$208,Kassenbuch!$A$9:$A$208,A154,Kassenbuch!$D$9:$D$208,"Ausgabe")</f>
        <v>0</v>
      </c>
      <c r="G154" s="2">
        <f>SUMIFS(Kassenbuch!$I$9:$I$208,Kassenbuch!$A$9:$A$208,A154,Kassenbuch!$D$9:$D$208,"Entnahme")</f>
        <v>0</v>
      </c>
      <c r="H154" s="2">
        <f t="shared" si="8"/>
        <v>2981.1</v>
      </c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2" t="str">
        <f>IF(SUM(I154:V154)=0,"",SUMPRODUCT(I154:V154,Einstellungen!$K$4:$X$4))</f>
        <v/>
      </c>
      <c r="X154" s="2" t="str">
        <f t="shared" si="9"/>
        <v/>
      </c>
      <c r="Y154" s="1" t="str">
        <f t="shared" si="10"/>
        <v/>
      </c>
      <c r="Z154" s="1"/>
    </row>
    <row r="155" spans="1:26" x14ac:dyDescent="0.25">
      <c r="A155" s="8">
        <v>46171</v>
      </c>
      <c r="B155" s="1" t="s">
        <v>189</v>
      </c>
      <c r="C155" s="2">
        <f t="shared" si="11"/>
        <v>2981.1</v>
      </c>
      <c r="D155" s="2">
        <f>SUMIFS(Kassenbuch!$H$9:$H$208,Kassenbuch!$A$9:$A$208,A155,Kassenbuch!$D$9:$D$208,"Einnahme")</f>
        <v>0</v>
      </c>
      <c r="E155" s="2">
        <f>SUMIFS(Kassenbuch!$H$9:$H$208,Kassenbuch!$A$9:$A$208,A155,Kassenbuch!$D$9:$D$208,"Einlage")</f>
        <v>0</v>
      </c>
      <c r="F155" s="2">
        <f>SUMIFS(Kassenbuch!$I$9:$I$208,Kassenbuch!$A$9:$A$208,A155,Kassenbuch!$D$9:$D$208,"Ausgabe")</f>
        <v>0</v>
      </c>
      <c r="G155" s="2">
        <f>SUMIFS(Kassenbuch!$I$9:$I$208,Kassenbuch!$A$9:$A$208,A155,Kassenbuch!$D$9:$D$208,"Entnahme")</f>
        <v>0</v>
      </c>
      <c r="H155" s="2">
        <f t="shared" si="8"/>
        <v>2981.1</v>
      </c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2" t="str">
        <f>IF(SUM(I155:V155)=0,"",SUMPRODUCT(I155:V155,Einstellungen!$K$4:$X$4))</f>
        <v/>
      </c>
      <c r="X155" s="2" t="str">
        <f t="shared" si="9"/>
        <v/>
      </c>
      <c r="Y155" s="1" t="str">
        <f t="shared" si="10"/>
        <v/>
      </c>
      <c r="Z155" s="1"/>
    </row>
    <row r="156" spans="1:26" x14ac:dyDescent="0.25">
      <c r="A156" s="8">
        <v>46172</v>
      </c>
      <c r="B156" s="1" t="s">
        <v>190</v>
      </c>
      <c r="C156" s="2">
        <f t="shared" si="11"/>
        <v>2981.1</v>
      </c>
      <c r="D156" s="2">
        <f>SUMIFS(Kassenbuch!$H$9:$H$208,Kassenbuch!$A$9:$A$208,A156,Kassenbuch!$D$9:$D$208,"Einnahme")</f>
        <v>0</v>
      </c>
      <c r="E156" s="2">
        <f>SUMIFS(Kassenbuch!$H$9:$H$208,Kassenbuch!$A$9:$A$208,A156,Kassenbuch!$D$9:$D$208,"Einlage")</f>
        <v>0</v>
      </c>
      <c r="F156" s="2">
        <f>SUMIFS(Kassenbuch!$I$9:$I$208,Kassenbuch!$A$9:$A$208,A156,Kassenbuch!$D$9:$D$208,"Ausgabe")</f>
        <v>0</v>
      </c>
      <c r="G156" s="2">
        <f>SUMIFS(Kassenbuch!$I$9:$I$208,Kassenbuch!$A$9:$A$208,A156,Kassenbuch!$D$9:$D$208,"Entnahme")</f>
        <v>0</v>
      </c>
      <c r="H156" s="2">
        <f t="shared" si="8"/>
        <v>2981.1</v>
      </c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2" t="str">
        <f>IF(SUM(I156:V156)=0,"",SUMPRODUCT(I156:V156,Einstellungen!$K$4:$X$4))</f>
        <v/>
      </c>
      <c r="X156" s="2" t="str">
        <f t="shared" si="9"/>
        <v/>
      </c>
      <c r="Y156" s="1" t="str">
        <f t="shared" si="10"/>
        <v/>
      </c>
      <c r="Z156" s="1"/>
    </row>
    <row r="157" spans="1:26" x14ac:dyDescent="0.25">
      <c r="A157" s="8">
        <v>46173</v>
      </c>
      <c r="B157" s="1" t="s">
        <v>191</v>
      </c>
      <c r="C157" s="2">
        <f t="shared" si="11"/>
        <v>2981.1</v>
      </c>
      <c r="D157" s="2">
        <f>SUMIFS(Kassenbuch!$H$9:$H$208,Kassenbuch!$A$9:$A$208,A157,Kassenbuch!$D$9:$D$208,"Einnahme")</f>
        <v>0</v>
      </c>
      <c r="E157" s="2">
        <f>SUMIFS(Kassenbuch!$H$9:$H$208,Kassenbuch!$A$9:$A$208,A157,Kassenbuch!$D$9:$D$208,"Einlage")</f>
        <v>0</v>
      </c>
      <c r="F157" s="2">
        <f>SUMIFS(Kassenbuch!$I$9:$I$208,Kassenbuch!$A$9:$A$208,A157,Kassenbuch!$D$9:$D$208,"Ausgabe")</f>
        <v>0</v>
      </c>
      <c r="G157" s="2">
        <f>SUMIFS(Kassenbuch!$I$9:$I$208,Kassenbuch!$A$9:$A$208,A157,Kassenbuch!$D$9:$D$208,"Entnahme")</f>
        <v>0</v>
      </c>
      <c r="H157" s="2">
        <f t="shared" si="8"/>
        <v>2981.1</v>
      </c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2" t="str">
        <f>IF(SUM(I157:V157)=0,"",SUMPRODUCT(I157:V157,Einstellungen!$K$4:$X$4))</f>
        <v/>
      </c>
      <c r="X157" s="2" t="str">
        <f t="shared" si="9"/>
        <v/>
      </c>
      <c r="Y157" s="1" t="str">
        <f t="shared" si="10"/>
        <v/>
      </c>
      <c r="Z157" s="1"/>
    </row>
    <row r="158" spans="1:26" x14ac:dyDescent="0.25">
      <c r="A158" s="8">
        <v>46174</v>
      </c>
      <c r="B158" s="1" t="s">
        <v>192</v>
      </c>
      <c r="C158" s="2">
        <f t="shared" si="11"/>
        <v>2981.1</v>
      </c>
      <c r="D158" s="2">
        <f>SUMIFS(Kassenbuch!$H$9:$H$208,Kassenbuch!$A$9:$A$208,A158,Kassenbuch!$D$9:$D$208,"Einnahme")</f>
        <v>0</v>
      </c>
      <c r="E158" s="2">
        <f>SUMIFS(Kassenbuch!$H$9:$H$208,Kassenbuch!$A$9:$A$208,A158,Kassenbuch!$D$9:$D$208,"Einlage")</f>
        <v>0</v>
      </c>
      <c r="F158" s="2">
        <f>SUMIFS(Kassenbuch!$I$9:$I$208,Kassenbuch!$A$9:$A$208,A158,Kassenbuch!$D$9:$D$208,"Ausgabe")</f>
        <v>0</v>
      </c>
      <c r="G158" s="2">
        <f>SUMIFS(Kassenbuch!$I$9:$I$208,Kassenbuch!$A$9:$A$208,A158,Kassenbuch!$D$9:$D$208,"Entnahme")</f>
        <v>0</v>
      </c>
      <c r="H158" s="2">
        <f t="shared" si="8"/>
        <v>2981.1</v>
      </c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2" t="str">
        <f>IF(SUM(I158:V158)=0,"",SUMPRODUCT(I158:V158,Einstellungen!$K$4:$X$4))</f>
        <v/>
      </c>
      <c r="X158" s="2" t="str">
        <f t="shared" si="9"/>
        <v/>
      </c>
      <c r="Y158" s="1" t="str">
        <f t="shared" si="10"/>
        <v/>
      </c>
      <c r="Z158" s="1"/>
    </row>
    <row r="159" spans="1:26" x14ac:dyDescent="0.25">
      <c r="A159" s="8">
        <v>46175</v>
      </c>
      <c r="B159" s="1" t="s">
        <v>193</v>
      </c>
      <c r="C159" s="2">
        <f t="shared" si="11"/>
        <v>2981.1</v>
      </c>
      <c r="D159" s="2">
        <f>SUMIFS(Kassenbuch!$H$9:$H$208,Kassenbuch!$A$9:$A$208,A159,Kassenbuch!$D$9:$D$208,"Einnahme")</f>
        <v>0</v>
      </c>
      <c r="E159" s="2">
        <f>SUMIFS(Kassenbuch!$H$9:$H$208,Kassenbuch!$A$9:$A$208,A159,Kassenbuch!$D$9:$D$208,"Einlage")</f>
        <v>0</v>
      </c>
      <c r="F159" s="2">
        <f>SUMIFS(Kassenbuch!$I$9:$I$208,Kassenbuch!$A$9:$A$208,A159,Kassenbuch!$D$9:$D$208,"Ausgabe")</f>
        <v>0</v>
      </c>
      <c r="G159" s="2">
        <f>SUMIFS(Kassenbuch!$I$9:$I$208,Kassenbuch!$A$9:$A$208,A159,Kassenbuch!$D$9:$D$208,"Entnahme")</f>
        <v>0</v>
      </c>
      <c r="H159" s="2">
        <f t="shared" si="8"/>
        <v>2981.1</v>
      </c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2" t="str">
        <f>IF(SUM(I159:V159)=0,"",SUMPRODUCT(I159:V159,Einstellungen!$K$4:$X$4))</f>
        <v/>
      </c>
      <c r="X159" s="2" t="str">
        <f t="shared" si="9"/>
        <v/>
      </c>
      <c r="Y159" s="1" t="str">
        <f t="shared" si="10"/>
        <v/>
      </c>
      <c r="Z159" s="1"/>
    </row>
    <row r="160" spans="1:26" x14ac:dyDescent="0.25">
      <c r="A160" s="8">
        <v>46176</v>
      </c>
      <c r="B160" s="1" t="s">
        <v>194</v>
      </c>
      <c r="C160" s="2">
        <f t="shared" si="11"/>
        <v>2981.1</v>
      </c>
      <c r="D160" s="2">
        <f>SUMIFS(Kassenbuch!$H$9:$H$208,Kassenbuch!$A$9:$A$208,A160,Kassenbuch!$D$9:$D$208,"Einnahme")</f>
        <v>0</v>
      </c>
      <c r="E160" s="2">
        <f>SUMIFS(Kassenbuch!$H$9:$H$208,Kassenbuch!$A$9:$A$208,A160,Kassenbuch!$D$9:$D$208,"Einlage")</f>
        <v>0</v>
      </c>
      <c r="F160" s="2">
        <f>SUMIFS(Kassenbuch!$I$9:$I$208,Kassenbuch!$A$9:$A$208,A160,Kassenbuch!$D$9:$D$208,"Ausgabe")</f>
        <v>0</v>
      </c>
      <c r="G160" s="2">
        <f>SUMIFS(Kassenbuch!$I$9:$I$208,Kassenbuch!$A$9:$A$208,A160,Kassenbuch!$D$9:$D$208,"Entnahme")</f>
        <v>0</v>
      </c>
      <c r="H160" s="2">
        <f t="shared" si="8"/>
        <v>2981.1</v>
      </c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2" t="str">
        <f>IF(SUM(I160:V160)=0,"",SUMPRODUCT(I160:V160,Einstellungen!$K$4:$X$4))</f>
        <v/>
      </c>
      <c r="X160" s="2" t="str">
        <f t="shared" si="9"/>
        <v/>
      </c>
      <c r="Y160" s="1" t="str">
        <f t="shared" si="10"/>
        <v/>
      </c>
      <c r="Z160" s="1"/>
    </row>
    <row r="161" spans="1:26" x14ac:dyDescent="0.25">
      <c r="A161" s="8">
        <v>46177</v>
      </c>
      <c r="B161" s="1" t="s">
        <v>188</v>
      </c>
      <c r="C161" s="2">
        <f t="shared" si="11"/>
        <v>2981.1</v>
      </c>
      <c r="D161" s="2">
        <f>SUMIFS(Kassenbuch!$H$9:$H$208,Kassenbuch!$A$9:$A$208,A161,Kassenbuch!$D$9:$D$208,"Einnahme")</f>
        <v>0</v>
      </c>
      <c r="E161" s="2">
        <f>SUMIFS(Kassenbuch!$H$9:$H$208,Kassenbuch!$A$9:$A$208,A161,Kassenbuch!$D$9:$D$208,"Einlage")</f>
        <v>0</v>
      </c>
      <c r="F161" s="2">
        <f>SUMIFS(Kassenbuch!$I$9:$I$208,Kassenbuch!$A$9:$A$208,A161,Kassenbuch!$D$9:$D$208,"Ausgabe")</f>
        <v>0</v>
      </c>
      <c r="G161" s="2">
        <f>SUMIFS(Kassenbuch!$I$9:$I$208,Kassenbuch!$A$9:$A$208,A161,Kassenbuch!$D$9:$D$208,"Entnahme")</f>
        <v>0</v>
      </c>
      <c r="H161" s="2">
        <f t="shared" si="8"/>
        <v>2981.1</v>
      </c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2" t="str">
        <f>IF(SUM(I161:V161)=0,"",SUMPRODUCT(I161:V161,Einstellungen!$K$4:$X$4))</f>
        <v/>
      </c>
      <c r="X161" s="2" t="str">
        <f t="shared" si="9"/>
        <v/>
      </c>
      <c r="Y161" s="1" t="str">
        <f t="shared" si="10"/>
        <v/>
      </c>
      <c r="Z161" s="1"/>
    </row>
    <row r="162" spans="1:26" x14ac:dyDescent="0.25">
      <c r="A162" s="8">
        <v>46178</v>
      </c>
      <c r="B162" s="1" t="s">
        <v>189</v>
      </c>
      <c r="C162" s="2">
        <f t="shared" si="11"/>
        <v>2981.1</v>
      </c>
      <c r="D162" s="2">
        <f>SUMIFS(Kassenbuch!$H$9:$H$208,Kassenbuch!$A$9:$A$208,A162,Kassenbuch!$D$9:$D$208,"Einnahme")</f>
        <v>0</v>
      </c>
      <c r="E162" s="2">
        <f>SUMIFS(Kassenbuch!$H$9:$H$208,Kassenbuch!$A$9:$A$208,A162,Kassenbuch!$D$9:$D$208,"Einlage")</f>
        <v>0</v>
      </c>
      <c r="F162" s="2">
        <f>SUMIFS(Kassenbuch!$I$9:$I$208,Kassenbuch!$A$9:$A$208,A162,Kassenbuch!$D$9:$D$208,"Ausgabe")</f>
        <v>0</v>
      </c>
      <c r="G162" s="2">
        <f>SUMIFS(Kassenbuch!$I$9:$I$208,Kassenbuch!$A$9:$A$208,A162,Kassenbuch!$D$9:$D$208,"Entnahme")</f>
        <v>0</v>
      </c>
      <c r="H162" s="2">
        <f t="shared" si="8"/>
        <v>2981.1</v>
      </c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2" t="str">
        <f>IF(SUM(I162:V162)=0,"",SUMPRODUCT(I162:V162,Einstellungen!$K$4:$X$4))</f>
        <v/>
      </c>
      <c r="X162" s="2" t="str">
        <f t="shared" si="9"/>
        <v/>
      </c>
      <c r="Y162" s="1" t="str">
        <f t="shared" si="10"/>
        <v/>
      </c>
      <c r="Z162" s="1"/>
    </row>
    <row r="163" spans="1:26" x14ac:dyDescent="0.25">
      <c r="A163" s="8">
        <v>46179</v>
      </c>
      <c r="B163" s="1" t="s">
        <v>190</v>
      </c>
      <c r="C163" s="2">
        <f t="shared" si="11"/>
        <v>2981.1</v>
      </c>
      <c r="D163" s="2">
        <f>SUMIFS(Kassenbuch!$H$9:$H$208,Kassenbuch!$A$9:$A$208,A163,Kassenbuch!$D$9:$D$208,"Einnahme")</f>
        <v>0</v>
      </c>
      <c r="E163" s="2">
        <f>SUMIFS(Kassenbuch!$H$9:$H$208,Kassenbuch!$A$9:$A$208,A163,Kassenbuch!$D$9:$D$208,"Einlage")</f>
        <v>0</v>
      </c>
      <c r="F163" s="2">
        <f>SUMIFS(Kassenbuch!$I$9:$I$208,Kassenbuch!$A$9:$A$208,A163,Kassenbuch!$D$9:$D$208,"Ausgabe")</f>
        <v>0</v>
      </c>
      <c r="G163" s="2">
        <f>SUMIFS(Kassenbuch!$I$9:$I$208,Kassenbuch!$A$9:$A$208,A163,Kassenbuch!$D$9:$D$208,"Entnahme")</f>
        <v>0</v>
      </c>
      <c r="H163" s="2">
        <f t="shared" si="8"/>
        <v>2981.1</v>
      </c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2" t="str">
        <f>IF(SUM(I163:V163)=0,"",SUMPRODUCT(I163:V163,Einstellungen!$K$4:$X$4))</f>
        <v/>
      </c>
      <c r="X163" s="2" t="str">
        <f t="shared" si="9"/>
        <v/>
      </c>
      <c r="Y163" s="1" t="str">
        <f t="shared" si="10"/>
        <v/>
      </c>
      <c r="Z163" s="1"/>
    </row>
    <row r="164" spans="1:26" x14ac:dyDescent="0.25">
      <c r="A164" s="8">
        <v>46180</v>
      </c>
      <c r="B164" s="1" t="s">
        <v>191</v>
      </c>
      <c r="C164" s="2">
        <f t="shared" si="11"/>
        <v>2981.1</v>
      </c>
      <c r="D164" s="2">
        <f>SUMIFS(Kassenbuch!$H$9:$H$208,Kassenbuch!$A$9:$A$208,A164,Kassenbuch!$D$9:$D$208,"Einnahme")</f>
        <v>0</v>
      </c>
      <c r="E164" s="2">
        <f>SUMIFS(Kassenbuch!$H$9:$H$208,Kassenbuch!$A$9:$A$208,A164,Kassenbuch!$D$9:$D$208,"Einlage")</f>
        <v>0</v>
      </c>
      <c r="F164" s="2">
        <f>SUMIFS(Kassenbuch!$I$9:$I$208,Kassenbuch!$A$9:$A$208,A164,Kassenbuch!$D$9:$D$208,"Ausgabe")</f>
        <v>0</v>
      </c>
      <c r="G164" s="2">
        <f>SUMIFS(Kassenbuch!$I$9:$I$208,Kassenbuch!$A$9:$A$208,A164,Kassenbuch!$D$9:$D$208,"Entnahme")</f>
        <v>0</v>
      </c>
      <c r="H164" s="2">
        <f t="shared" si="8"/>
        <v>2981.1</v>
      </c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2" t="str">
        <f>IF(SUM(I164:V164)=0,"",SUMPRODUCT(I164:V164,Einstellungen!$K$4:$X$4))</f>
        <v/>
      </c>
      <c r="X164" s="2" t="str">
        <f t="shared" si="9"/>
        <v/>
      </c>
      <c r="Y164" s="1" t="str">
        <f t="shared" si="10"/>
        <v/>
      </c>
      <c r="Z164" s="1"/>
    </row>
    <row r="165" spans="1:26" x14ac:dyDescent="0.25">
      <c r="A165" s="8">
        <v>46181</v>
      </c>
      <c r="B165" s="1" t="s">
        <v>192</v>
      </c>
      <c r="C165" s="2">
        <f t="shared" si="11"/>
        <v>2981.1</v>
      </c>
      <c r="D165" s="2">
        <f>SUMIFS(Kassenbuch!$H$9:$H$208,Kassenbuch!$A$9:$A$208,A165,Kassenbuch!$D$9:$D$208,"Einnahme")</f>
        <v>0</v>
      </c>
      <c r="E165" s="2">
        <f>SUMIFS(Kassenbuch!$H$9:$H$208,Kassenbuch!$A$9:$A$208,A165,Kassenbuch!$D$9:$D$208,"Einlage")</f>
        <v>0</v>
      </c>
      <c r="F165" s="2">
        <f>SUMIFS(Kassenbuch!$I$9:$I$208,Kassenbuch!$A$9:$A$208,A165,Kassenbuch!$D$9:$D$208,"Ausgabe")</f>
        <v>0</v>
      </c>
      <c r="G165" s="2">
        <f>SUMIFS(Kassenbuch!$I$9:$I$208,Kassenbuch!$A$9:$A$208,A165,Kassenbuch!$D$9:$D$208,"Entnahme")</f>
        <v>0</v>
      </c>
      <c r="H165" s="2">
        <f t="shared" si="8"/>
        <v>2981.1</v>
      </c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2" t="str">
        <f>IF(SUM(I165:V165)=0,"",SUMPRODUCT(I165:V165,Einstellungen!$K$4:$X$4))</f>
        <v/>
      </c>
      <c r="X165" s="2" t="str">
        <f t="shared" si="9"/>
        <v/>
      </c>
      <c r="Y165" s="1" t="str">
        <f t="shared" si="10"/>
        <v/>
      </c>
      <c r="Z165" s="1"/>
    </row>
    <row r="166" spans="1:26" x14ac:dyDescent="0.25">
      <c r="A166" s="8">
        <v>46182</v>
      </c>
      <c r="B166" s="1" t="s">
        <v>193</v>
      </c>
      <c r="C166" s="2">
        <f t="shared" si="11"/>
        <v>2981.1</v>
      </c>
      <c r="D166" s="2">
        <f>SUMIFS(Kassenbuch!$H$9:$H$208,Kassenbuch!$A$9:$A$208,A166,Kassenbuch!$D$9:$D$208,"Einnahme")</f>
        <v>0</v>
      </c>
      <c r="E166" s="2">
        <f>SUMIFS(Kassenbuch!$H$9:$H$208,Kassenbuch!$A$9:$A$208,A166,Kassenbuch!$D$9:$D$208,"Einlage")</f>
        <v>0</v>
      </c>
      <c r="F166" s="2">
        <f>SUMIFS(Kassenbuch!$I$9:$I$208,Kassenbuch!$A$9:$A$208,A166,Kassenbuch!$D$9:$D$208,"Ausgabe")</f>
        <v>0</v>
      </c>
      <c r="G166" s="2">
        <f>SUMIFS(Kassenbuch!$I$9:$I$208,Kassenbuch!$A$9:$A$208,A166,Kassenbuch!$D$9:$D$208,"Entnahme")</f>
        <v>0</v>
      </c>
      <c r="H166" s="2">
        <f t="shared" si="8"/>
        <v>2981.1</v>
      </c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2" t="str">
        <f>IF(SUM(I166:V166)=0,"",SUMPRODUCT(I166:V166,Einstellungen!$K$4:$X$4))</f>
        <v/>
      </c>
      <c r="X166" s="2" t="str">
        <f t="shared" si="9"/>
        <v/>
      </c>
      <c r="Y166" s="1" t="str">
        <f t="shared" si="10"/>
        <v/>
      </c>
      <c r="Z166" s="1"/>
    </row>
    <row r="167" spans="1:26" x14ac:dyDescent="0.25">
      <c r="A167" s="8">
        <v>46183</v>
      </c>
      <c r="B167" s="1" t="s">
        <v>194</v>
      </c>
      <c r="C167" s="2">
        <f t="shared" si="11"/>
        <v>2981.1</v>
      </c>
      <c r="D167" s="2">
        <f>SUMIFS(Kassenbuch!$H$9:$H$208,Kassenbuch!$A$9:$A$208,A167,Kassenbuch!$D$9:$D$208,"Einnahme")</f>
        <v>0</v>
      </c>
      <c r="E167" s="2">
        <f>SUMIFS(Kassenbuch!$H$9:$H$208,Kassenbuch!$A$9:$A$208,A167,Kassenbuch!$D$9:$D$208,"Einlage")</f>
        <v>0</v>
      </c>
      <c r="F167" s="2">
        <f>SUMIFS(Kassenbuch!$I$9:$I$208,Kassenbuch!$A$9:$A$208,A167,Kassenbuch!$D$9:$D$208,"Ausgabe")</f>
        <v>0</v>
      </c>
      <c r="G167" s="2">
        <f>SUMIFS(Kassenbuch!$I$9:$I$208,Kassenbuch!$A$9:$A$208,A167,Kassenbuch!$D$9:$D$208,"Entnahme")</f>
        <v>0</v>
      </c>
      <c r="H167" s="2">
        <f t="shared" si="8"/>
        <v>2981.1</v>
      </c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2" t="str">
        <f>IF(SUM(I167:V167)=0,"",SUMPRODUCT(I167:V167,Einstellungen!$K$4:$X$4))</f>
        <v/>
      </c>
      <c r="X167" s="2" t="str">
        <f t="shared" si="9"/>
        <v/>
      </c>
      <c r="Y167" s="1" t="str">
        <f t="shared" si="10"/>
        <v/>
      </c>
      <c r="Z167" s="1"/>
    </row>
    <row r="168" spans="1:26" x14ac:dyDescent="0.25">
      <c r="A168" s="8">
        <v>46184</v>
      </c>
      <c r="B168" s="1" t="s">
        <v>188</v>
      </c>
      <c r="C168" s="2">
        <f t="shared" si="11"/>
        <v>2981.1</v>
      </c>
      <c r="D168" s="2">
        <f>SUMIFS(Kassenbuch!$H$9:$H$208,Kassenbuch!$A$9:$A$208,A168,Kassenbuch!$D$9:$D$208,"Einnahme")</f>
        <v>0</v>
      </c>
      <c r="E168" s="2">
        <f>SUMIFS(Kassenbuch!$H$9:$H$208,Kassenbuch!$A$9:$A$208,A168,Kassenbuch!$D$9:$D$208,"Einlage")</f>
        <v>0</v>
      </c>
      <c r="F168" s="2">
        <f>SUMIFS(Kassenbuch!$I$9:$I$208,Kassenbuch!$A$9:$A$208,A168,Kassenbuch!$D$9:$D$208,"Ausgabe")</f>
        <v>0</v>
      </c>
      <c r="G168" s="2">
        <f>SUMIFS(Kassenbuch!$I$9:$I$208,Kassenbuch!$A$9:$A$208,A168,Kassenbuch!$D$9:$D$208,"Entnahme")</f>
        <v>0</v>
      </c>
      <c r="H168" s="2">
        <f t="shared" si="8"/>
        <v>2981.1</v>
      </c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2" t="str">
        <f>IF(SUM(I168:V168)=0,"",SUMPRODUCT(I168:V168,Einstellungen!$K$4:$X$4))</f>
        <v/>
      </c>
      <c r="X168" s="2" t="str">
        <f t="shared" si="9"/>
        <v/>
      </c>
      <c r="Y168" s="1" t="str">
        <f t="shared" si="10"/>
        <v/>
      </c>
      <c r="Z168" s="1"/>
    </row>
    <row r="169" spans="1:26" x14ac:dyDescent="0.25">
      <c r="A169" s="8">
        <v>46185</v>
      </c>
      <c r="B169" s="1" t="s">
        <v>189</v>
      </c>
      <c r="C169" s="2">
        <f t="shared" si="11"/>
        <v>2981.1</v>
      </c>
      <c r="D169" s="2">
        <f>SUMIFS(Kassenbuch!$H$9:$H$208,Kassenbuch!$A$9:$A$208,A169,Kassenbuch!$D$9:$D$208,"Einnahme")</f>
        <v>0</v>
      </c>
      <c r="E169" s="2">
        <f>SUMIFS(Kassenbuch!$H$9:$H$208,Kassenbuch!$A$9:$A$208,A169,Kassenbuch!$D$9:$D$208,"Einlage")</f>
        <v>0</v>
      </c>
      <c r="F169" s="2">
        <f>SUMIFS(Kassenbuch!$I$9:$I$208,Kassenbuch!$A$9:$A$208,A169,Kassenbuch!$D$9:$D$208,"Ausgabe")</f>
        <v>0</v>
      </c>
      <c r="G169" s="2">
        <f>SUMIFS(Kassenbuch!$I$9:$I$208,Kassenbuch!$A$9:$A$208,A169,Kassenbuch!$D$9:$D$208,"Entnahme")</f>
        <v>0</v>
      </c>
      <c r="H169" s="2">
        <f t="shared" si="8"/>
        <v>2981.1</v>
      </c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2" t="str">
        <f>IF(SUM(I169:V169)=0,"",SUMPRODUCT(I169:V169,Einstellungen!$K$4:$X$4))</f>
        <v/>
      </c>
      <c r="X169" s="2" t="str">
        <f t="shared" si="9"/>
        <v/>
      </c>
      <c r="Y169" s="1" t="str">
        <f t="shared" si="10"/>
        <v/>
      </c>
      <c r="Z169" s="1"/>
    </row>
    <row r="170" spans="1:26" x14ac:dyDescent="0.25">
      <c r="A170" s="8">
        <v>46186</v>
      </c>
      <c r="B170" s="1" t="s">
        <v>190</v>
      </c>
      <c r="C170" s="2">
        <f t="shared" si="11"/>
        <v>2981.1</v>
      </c>
      <c r="D170" s="2">
        <f>SUMIFS(Kassenbuch!$H$9:$H$208,Kassenbuch!$A$9:$A$208,A170,Kassenbuch!$D$9:$D$208,"Einnahme")</f>
        <v>0</v>
      </c>
      <c r="E170" s="2">
        <f>SUMIFS(Kassenbuch!$H$9:$H$208,Kassenbuch!$A$9:$A$208,A170,Kassenbuch!$D$9:$D$208,"Einlage")</f>
        <v>0</v>
      </c>
      <c r="F170" s="2">
        <f>SUMIFS(Kassenbuch!$I$9:$I$208,Kassenbuch!$A$9:$A$208,A170,Kassenbuch!$D$9:$D$208,"Ausgabe")</f>
        <v>0</v>
      </c>
      <c r="G170" s="2">
        <f>SUMIFS(Kassenbuch!$I$9:$I$208,Kassenbuch!$A$9:$A$208,A170,Kassenbuch!$D$9:$D$208,"Entnahme")</f>
        <v>0</v>
      </c>
      <c r="H170" s="2">
        <f t="shared" si="8"/>
        <v>2981.1</v>
      </c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2" t="str">
        <f>IF(SUM(I170:V170)=0,"",SUMPRODUCT(I170:V170,Einstellungen!$K$4:$X$4))</f>
        <v/>
      </c>
      <c r="X170" s="2" t="str">
        <f t="shared" si="9"/>
        <v/>
      </c>
      <c r="Y170" s="1" t="str">
        <f t="shared" si="10"/>
        <v/>
      </c>
      <c r="Z170" s="1"/>
    </row>
    <row r="171" spans="1:26" x14ac:dyDescent="0.25">
      <c r="A171" s="8">
        <v>46187</v>
      </c>
      <c r="B171" s="1" t="s">
        <v>191</v>
      </c>
      <c r="C171" s="2">
        <f t="shared" si="11"/>
        <v>2981.1</v>
      </c>
      <c r="D171" s="2">
        <f>SUMIFS(Kassenbuch!$H$9:$H$208,Kassenbuch!$A$9:$A$208,A171,Kassenbuch!$D$9:$D$208,"Einnahme")</f>
        <v>0</v>
      </c>
      <c r="E171" s="2">
        <f>SUMIFS(Kassenbuch!$H$9:$H$208,Kassenbuch!$A$9:$A$208,A171,Kassenbuch!$D$9:$D$208,"Einlage")</f>
        <v>0</v>
      </c>
      <c r="F171" s="2">
        <f>SUMIFS(Kassenbuch!$I$9:$I$208,Kassenbuch!$A$9:$A$208,A171,Kassenbuch!$D$9:$D$208,"Ausgabe")</f>
        <v>0</v>
      </c>
      <c r="G171" s="2">
        <f>SUMIFS(Kassenbuch!$I$9:$I$208,Kassenbuch!$A$9:$A$208,A171,Kassenbuch!$D$9:$D$208,"Entnahme")</f>
        <v>0</v>
      </c>
      <c r="H171" s="2">
        <f t="shared" si="8"/>
        <v>2981.1</v>
      </c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2" t="str">
        <f>IF(SUM(I171:V171)=0,"",SUMPRODUCT(I171:V171,Einstellungen!$K$4:$X$4))</f>
        <v/>
      </c>
      <c r="X171" s="2" t="str">
        <f t="shared" si="9"/>
        <v/>
      </c>
      <c r="Y171" s="1" t="str">
        <f t="shared" si="10"/>
        <v/>
      </c>
      <c r="Z171" s="1"/>
    </row>
    <row r="172" spans="1:26" x14ac:dyDescent="0.25">
      <c r="A172" s="8">
        <v>46188</v>
      </c>
      <c r="B172" s="1" t="s">
        <v>192</v>
      </c>
      <c r="C172" s="2">
        <f t="shared" si="11"/>
        <v>2981.1</v>
      </c>
      <c r="D172" s="2">
        <f>SUMIFS(Kassenbuch!$H$9:$H$208,Kassenbuch!$A$9:$A$208,A172,Kassenbuch!$D$9:$D$208,"Einnahme")</f>
        <v>0</v>
      </c>
      <c r="E172" s="2">
        <f>SUMIFS(Kassenbuch!$H$9:$H$208,Kassenbuch!$A$9:$A$208,A172,Kassenbuch!$D$9:$D$208,"Einlage")</f>
        <v>0</v>
      </c>
      <c r="F172" s="2">
        <f>SUMIFS(Kassenbuch!$I$9:$I$208,Kassenbuch!$A$9:$A$208,A172,Kassenbuch!$D$9:$D$208,"Ausgabe")</f>
        <v>0</v>
      </c>
      <c r="G172" s="2">
        <f>SUMIFS(Kassenbuch!$I$9:$I$208,Kassenbuch!$A$9:$A$208,A172,Kassenbuch!$D$9:$D$208,"Entnahme")</f>
        <v>0</v>
      </c>
      <c r="H172" s="2">
        <f t="shared" si="8"/>
        <v>2981.1</v>
      </c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2" t="str">
        <f>IF(SUM(I172:V172)=0,"",SUMPRODUCT(I172:V172,Einstellungen!$K$4:$X$4))</f>
        <v/>
      </c>
      <c r="X172" s="2" t="str">
        <f t="shared" si="9"/>
        <v/>
      </c>
      <c r="Y172" s="1" t="str">
        <f t="shared" si="10"/>
        <v/>
      </c>
      <c r="Z172" s="1"/>
    </row>
    <row r="173" spans="1:26" x14ac:dyDescent="0.25">
      <c r="A173" s="8">
        <v>46189</v>
      </c>
      <c r="B173" s="1" t="s">
        <v>193</v>
      </c>
      <c r="C173" s="2">
        <f t="shared" si="11"/>
        <v>2981.1</v>
      </c>
      <c r="D173" s="2">
        <f>SUMIFS(Kassenbuch!$H$9:$H$208,Kassenbuch!$A$9:$A$208,A173,Kassenbuch!$D$9:$D$208,"Einnahme")</f>
        <v>0</v>
      </c>
      <c r="E173" s="2">
        <f>SUMIFS(Kassenbuch!$H$9:$H$208,Kassenbuch!$A$9:$A$208,A173,Kassenbuch!$D$9:$D$208,"Einlage")</f>
        <v>0</v>
      </c>
      <c r="F173" s="2">
        <f>SUMIFS(Kassenbuch!$I$9:$I$208,Kassenbuch!$A$9:$A$208,A173,Kassenbuch!$D$9:$D$208,"Ausgabe")</f>
        <v>0</v>
      </c>
      <c r="G173" s="2">
        <f>SUMIFS(Kassenbuch!$I$9:$I$208,Kassenbuch!$A$9:$A$208,A173,Kassenbuch!$D$9:$D$208,"Entnahme")</f>
        <v>0</v>
      </c>
      <c r="H173" s="2">
        <f t="shared" si="8"/>
        <v>2981.1</v>
      </c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2" t="str">
        <f>IF(SUM(I173:V173)=0,"",SUMPRODUCT(I173:V173,Einstellungen!$K$4:$X$4))</f>
        <v/>
      </c>
      <c r="X173" s="2" t="str">
        <f t="shared" si="9"/>
        <v/>
      </c>
      <c r="Y173" s="1" t="str">
        <f t="shared" si="10"/>
        <v/>
      </c>
      <c r="Z173" s="1"/>
    </row>
    <row r="174" spans="1:26" x14ac:dyDescent="0.25">
      <c r="A174" s="8">
        <v>46190</v>
      </c>
      <c r="B174" s="1" t="s">
        <v>194</v>
      </c>
      <c r="C174" s="2">
        <f t="shared" si="11"/>
        <v>2981.1</v>
      </c>
      <c r="D174" s="2">
        <f>SUMIFS(Kassenbuch!$H$9:$H$208,Kassenbuch!$A$9:$A$208,A174,Kassenbuch!$D$9:$D$208,"Einnahme")</f>
        <v>0</v>
      </c>
      <c r="E174" s="2">
        <f>SUMIFS(Kassenbuch!$H$9:$H$208,Kassenbuch!$A$9:$A$208,A174,Kassenbuch!$D$9:$D$208,"Einlage")</f>
        <v>0</v>
      </c>
      <c r="F174" s="2">
        <f>SUMIFS(Kassenbuch!$I$9:$I$208,Kassenbuch!$A$9:$A$208,A174,Kassenbuch!$D$9:$D$208,"Ausgabe")</f>
        <v>0</v>
      </c>
      <c r="G174" s="2">
        <f>SUMIFS(Kassenbuch!$I$9:$I$208,Kassenbuch!$A$9:$A$208,A174,Kassenbuch!$D$9:$D$208,"Entnahme")</f>
        <v>0</v>
      </c>
      <c r="H174" s="2">
        <f t="shared" si="8"/>
        <v>2981.1</v>
      </c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2" t="str">
        <f>IF(SUM(I174:V174)=0,"",SUMPRODUCT(I174:V174,Einstellungen!$K$4:$X$4))</f>
        <v/>
      </c>
      <c r="X174" s="2" t="str">
        <f t="shared" si="9"/>
        <v/>
      </c>
      <c r="Y174" s="1" t="str">
        <f t="shared" si="10"/>
        <v/>
      </c>
      <c r="Z174" s="1"/>
    </row>
    <row r="175" spans="1:26" x14ac:dyDescent="0.25">
      <c r="A175" s="8">
        <v>46191</v>
      </c>
      <c r="B175" s="1" t="s">
        <v>188</v>
      </c>
      <c r="C175" s="2">
        <f t="shared" si="11"/>
        <v>2981.1</v>
      </c>
      <c r="D175" s="2">
        <f>SUMIFS(Kassenbuch!$H$9:$H$208,Kassenbuch!$A$9:$A$208,A175,Kassenbuch!$D$9:$D$208,"Einnahme")</f>
        <v>0</v>
      </c>
      <c r="E175" s="2">
        <f>SUMIFS(Kassenbuch!$H$9:$H$208,Kassenbuch!$A$9:$A$208,A175,Kassenbuch!$D$9:$D$208,"Einlage")</f>
        <v>0</v>
      </c>
      <c r="F175" s="2">
        <f>SUMIFS(Kassenbuch!$I$9:$I$208,Kassenbuch!$A$9:$A$208,A175,Kassenbuch!$D$9:$D$208,"Ausgabe")</f>
        <v>0</v>
      </c>
      <c r="G175" s="2">
        <f>SUMIFS(Kassenbuch!$I$9:$I$208,Kassenbuch!$A$9:$A$208,A175,Kassenbuch!$D$9:$D$208,"Entnahme")</f>
        <v>0</v>
      </c>
      <c r="H175" s="2">
        <f t="shared" si="8"/>
        <v>2981.1</v>
      </c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2" t="str">
        <f>IF(SUM(I175:V175)=0,"",SUMPRODUCT(I175:V175,Einstellungen!$K$4:$X$4))</f>
        <v/>
      </c>
      <c r="X175" s="2" t="str">
        <f t="shared" si="9"/>
        <v/>
      </c>
      <c r="Y175" s="1" t="str">
        <f t="shared" si="10"/>
        <v/>
      </c>
      <c r="Z175" s="1"/>
    </row>
    <row r="176" spans="1:26" x14ac:dyDescent="0.25">
      <c r="A176" s="8">
        <v>46192</v>
      </c>
      <c r="B176" s="1" t="s">
        <v>189</v>
      </c>
      <c r="C176" s="2">
        <f t="shared" si="11"/>
        <v>2981.1</v>
      </c>
      <c r="D176" s="2">
        <f>SUMIFS(Kassenbuch!$H$9:$H$208,Kassenbuch!$A$9:$A$208,A176,Kassenbuch!$D$9:$D$208,"Einnahme")</f>
        <v>0</v>
      </c>
      <c r="E176" s="2">
        <f>SUMIFS(Kassenbuch!$H$9:$H$208,Kassenbuch!$A$9:$A$208,A176,Kassenbuch!$D$9:$D$208,"Einlage")</f>
        <v>0</v>
      </c>
      <c r="F176" s="2">
        <f>SUMIFS(Kassenbuch!$I$9:$I$208,Kassenbuch!$A$9:$A$208,A176,Kassenbuch!$D$9:$D$208,"Ausgabe")</f>
        <v>0</v>
      </c>
      <c r="G176" s="2">
        <f>SUMIFS(Kassenbuch!$I$9:$I$208,Kassenbuch!$A$9:$A$208,A176,Kassenbuch!$D$9:$D$208,"Entnahme")</f>
        <v>0</v>
      </c>
      <c r="H176" s="2">
        <f t="shared" si="8"/>
        <v>2981.1</v>
      </c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2" t="str">
        <f>IF(SUM(I176:V176)=0,"",SUMPRODUCT(I176:V176,Einstellungen!$K$4:$X$4))</f>
        <v/>
      </c>
      <c r="X176" s="2" t="str">
        <f t="shared" si="9"/>
        <v/>
      </c>
      <c r="Y176" s="1" t="str">
        <f t="shared" si="10"/>
        <v/>
      </c>
      <c r="Z176" s="1"/>
    </row>
    <row r="177" spans="1:26" x14ac:dyDescent="0.25">
      <c r="A177" s="8">
        <v>46193</v>
      </c>
      <c r="B177" s="1" t="s">
        <v>190</v>
      </c>
      <c r="C177" s="2">
        <f t="shared" si="11"/>
        <v>2981.1</v>
      </c>
      <c r="D177" s="2">
        <f>SUMIFS(Kassenbuch!$H$9:$H$208,Kassenbuch!$A$9:$A$208,A177,Kassenbuch!$D$9:$D$208,"Einnahme")</f>
        <v>0</v>
      </c>
      <c r="E177" s="2">
        <f>SUMIFS(Kassenbuch!$H$9:$H$208,Kassenbuch!$A$9:$A$208,A177,Kassenbuch!$D$9:$D$208,"Einlage")</f>
        <v>0</v>
      </c>
      <c r="F177" s="2">
        <f>SUMIFS(Kassenbuch!$I$9:$I$208,Kassenbuch!$A$9:$A$208,A177,Kassenbuch!$D$9:$D$208,"Ausgabe")</f>
        <v>0</v>
      </c>
      <c r="G177" s="2">
        <f>SUMIFS(Kassenbuch!$I$9:$I$208,Kassenbuch!$A$9:$A$208,A177,Kassenbuch!$D$9:$D$208,"Entnahme")</f>
        <v>0</v>
      </c>
      <c r="H177" s="2">
        <f t="shared" si="8"/>
        <v>2981.1</v>
      </c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2" t="str">
        <f>IF(SUM(I177:V177)=0,"",SUMPRODUCT(I177:V177,Einstellungen!$K$4:$X$4))</f>
        <v/>
      </c>
      <c r="X177" s="2" t="str">
        <f t="shared" si="9"/>
        <v/>
      </c>
      <c r="Y177" s="1" t="str">
        <f t="shared" si="10"/>
        <v/>
      </c>
      <c r="Z177" s="1"/>
    </row>
    <row r="178" spans="1:26" x14ac:dyDescent="0.25">
      <c r="A178" s="8">
        <v>46194</v>
      </c>
      <c r="B178" s="1" t="s">
        <v>191</v>
      </c>
      <c r="C178" s="2">
        <f t="shared" si="11"/>
        <v>2981.1</v>
      </c>
      <c r="D178" s="2">
        <f>SUMIFS(Kassenbuch!$H$9:$H$208,Kassenbuch!$A$9:$A$208,A178,Kassenbuch!$D$9:$D$208,"Einnahme")</f>
        <v>0</v>
      </c>
      <c r="E178" s="2">
        <f>SUMIFS(Kassenbuch!$H$9:$H$208,Kassenbuch!$A$9:$A$208,A178,Kassenbuch!$D$9:$D$208,"Einlage")</f>
        <v>0</v>
      </c>
      <c r="F178" s="2">
        <f>SUMIFS(Kassenbuch!$I$9:$I$208,Kassenbuch!$A$9:$A$208,A178,Kassenbuch!$D$9:$D$208,"Ausgabe")</f>
        <v>0</v>
      </c>
      <c r="G178" s="2">
        <f>SUMIFS(Kassenbuch!$I$9:$I$208,Kassenbuch!$A$9:$A$208,A178,Kassenbuch!$D$9:$D$208,"Entnahme")</f>
        <v>0</v>
      </c>
      <c r="H178" s="2">
        <f t="shared" si="8"/>
        <v>2981.1</v>
      </c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2" t="str">
        <f>IF(SUM(I178:V178)=0,"",SUMPRODUCT(I178:V178,Einstellungen!$K$4:$X$4))</f>
        <v/>
      </c>
      <c r="X178" s="2" t="str">
        <f t="shared" si="9"/>
        <v/>
      </c>
      <c r="Y178" s="1" t="str">
        <f t="shared" si="10"/>
        <v/>
      </c>
      <c r="Z178" s="1"/>
    </row>
    <row r="179" spans="1:26" x14ac:dyDescent="0.25">
      <c r="A179" s="8">
        <v>46195</v>
      </c>
      <c r="B179" s="1" t="s">
        <v>192</v>
      </c>
      <c r="C179" s="2">
        <f t="shared" si="11"/>
        <v>2981.1</v>
      </c>
      <c r="D179" s="2">
        <f>SUMIFS(Kassenbuch!$H$9:$H$208,Kassenbuch!$A$9:$A$208,A179,Kassenbuch!$D$9:$D$208,"Einnahme")</f>
        <v>0</v>
      </c>
      <c r="E179" s="2">
        <f>SUMIFS(Kassenbuch!$H$9:$H$208,Kassenbuch!$A$9:$A$208,A179,Kassenbuch!$D$9:$D$208,"Einlage")</f>
        <v>0</v>
      </c>
      <c r="F179" s="2">
        <f>SUMIFS(Kassenbuch!$I$9:$I$208,Kassenbuch!$A$9:$A$208,A179,Kassenbuch!$D$9:$D$208,"Ausgabe")</f>
        <v>0</v>
      </c>
      <c r="G179" s="2">
        <f>SUMIFS(Kassenbuch!$I$9:$I$208,Kassenbuch!$A$9:$A$208,A179,Kassenbuch!$D$9:$D$208,"Entnahme")</f>
        <v>0</v>
      </c>
      <c r="H179" s="2">
        <f t="shared" si="8"/>
        <v>2981.1</v>
      </c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2" t="str">
        <f>IF(SUM(I179:V179)=0,"",SUMPRODUCT(I179:V179,Einstellungen!$K$4:$X$4))</f>
        <v/>
      </c>
      <c r="X179" s="2" t="str">
        <f t="shared" si="9"/>
        <v/>
      </c>
      <c r="Y179" s="1" t="str">
        <f t="shared" si="10"/>
        <v/>
      </c>
      <c r="Z179" s="1"/>
    </row>
    <row r="180" spans="1:26" x14ac:dyDescent="0.25">
      <c r="A180" s="8">
        <v>46196</v>
      </c>
      <c r="B180" s="1" t="s">
        <v>193</v>
      </c>
      <c r="C180" s="2">
        <f t="shared" si="11"/>
        <v>2981.1</v>
      </c>
      <c r="D180" s="2">
        <f>SUMIFS(Kassenbuch!$H$9:$H$208,Kassenbuch!$A$9:$A$208,A180,Kassenbuch!$D$9:$D$208,"Einnahme")</f>
        <v>0</v>
      </c>
      <c r="E180" s="2">
        <f>SUMIFS(Kassenbuch!$H$9:$H$208,Kassenbuch!$A$9:$A$208,A180,Kassenbuch!$D$9:$D$208,"Einlage")</f>
        <v>0</v>
      </c>
      <c r="F180" s="2">
        <f>SUMIFS(Kassenbuch!$I$9:$I$208,Kassenbuch!$A$9:$A$208,A180,Kassenbuch!$D$9:$D$208,"Ausgabe")</f>
        <v>0</v>
      </c>
      <c r="G180" s="2">
        <f>SUMIFS(Kassenbuch!$I$9:$I$208,Kassenbuch!$A$9:$A$208,A180,Kassenbuch!$D$9:$D$208,"Entnahme")</f>
        <v>0</v>
      </c>
      <c r="H180" s="2">
        <f t="shared" si="8"/>
        <v>2981.1</v>
      </c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2" t="str">
        <f>IF(SUM(I180:V180)=0,"",SUMPRODUCT(I180:V180,Einstellungen!$K$4:$X$4))</f>
        <v/>
      </c>
      <c r="X180" s="2" t="str">
        <f t="shared" si="9"/>
        <v/>
      </c>
      <c r="Y180" s="1" t="str">
        <f t="shared" si="10"/>
        <v/>
      </c>
      <c r="Z180" s="1"/>
    </row>
    <row r="181" spans="1:26" x14ac:dyDescent="0.25">
      <c r="A181" s="8">
        <v>46197</v>
      </c>
      <c r="B181" s="1" t="s">
        <v>194</v>
      </c>
      <c r="C181" s="2">
        <f t="shared" si="11"/>
        <v>2981.1</v>
      </c>
      <c r="D181" s="2">
        <f>SUMIFS(Kassenbuch!$H$9:$H$208,Kassenbuch!$A$9:$A$208,A181,Kassenbuch!$D$9:$D$208,"Einnahme")</f>
        <v>0</v>
      </c>
      <c r="E181" s="2">
        <f>SUMIFS(Kassenbuch!$H$9:$H$208,Kassenbuch!$A$9:$A$208,A181,Kassenbuch!$D$9:$D$208,"Einlage")</f>
        <v>0</v>
      </c>
      <c r="F181" s="2">
        <f>SUMIFS(Kassenbuch!$I$9:$I$208,Kassenbuch!$A$9:$A$208,A181,Kassenbuch!$D$9:$D$208,"Ausgabe")</f>
        <v>0</v>
      </c>
      <c r="G181" s="2">
        <f>SUMIFS(Kassenbuch!$I$9:$I$208,Kassenbuch!$A$9:$A$208,A181,Kassenbuch!$D$9:$D$208,"Entnahme")</f>
        <v>0</v>
      </c>
      <c r="H181" s="2">
        <f t="shared" si="8"/>
        <v>2981.1</v>
      </c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2" t="str">
        <f>IF(SUM(I181:V181)=0,"",SUMPRODUCT(I181:V181,Einstellungen!$K$4:$X$4))</f>
        <v/>
      </c>
      <c r="X181" s="2" t="str">
        <f t="shared" si="9"/>
        <v/>
      </c>
      <c r="Y181" s="1" t="str">
        <f t="shared" si="10"/>
        <v/>
      </c>
      <c r="Z181" s="1"/>
    </row>
    <row r="182" spans="1:26" x14ac:dyDescent="0.25">
      <c r="A182" s="8">
        <v>46198</v>
      </c>
      <c r="B182" s="1" t="s">
        <v>188</v>
      </c>
      <c r="C182" s="2">
        <f t="shared" si="11"/>
        <v>2981.1</v>
      </c>
      <c r="D182" s="2">
        <f>SUMIFS(Kassenbuch!$H$9:$H$208,Kassenbuch!$A$9:$A$208,A182,Kassenbuch!$D$9:$D$208,"Einnahme")</f>
        <v>0</v>
      </c>
      <c r="E182" s="2">
        <f>SUMIFS(Kassenbuch!$H$9:$H$208,Kassenbuch!$A$9:$A$208,A182,Kassenbuch!$D$9:$D$208,"Einlage")</f>
        <v>0</v>
      </c>
      <c r="F182" s="2">
        <f>SUMIFS(Kassenbuch!$I$9:$I$208,Kassenbuch!$A$9:$A$208,A182,Kassenbuch!$D$9:$D$208,"Ausgabe")</f>
        <v>0</v>
      </c>
      <c r="G182" s="2">
        <f>SUMIFS(Kassenbuch!$I$9:$I$208,Kassenbuch!$A$9:$A$208,A182,Kassenbuch!$D$9:$D$208,"Entnahme")</f>
        <v>0</v>
      </c>
      <c r="H182" s="2">
        <f t="shared" si="8"/>
        <v>2981.1</v>
      </c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2" t="str">
        <f>IF(SUM(I182:V182)=0,"",SUMPRODUCT(I182:V182,Einstellungen!$K$4:$X$4))</f>
        <v/>
      </c>
      <c r="X182" s="2" t="str">
        <f t="shared" si="9"/>
        <v/>
      </c>
      <c r="Y182" s="1" t="str">
        <f t="shared" si="10"/>
        <v/>
      </c>
      <c r="Z182" s="1"/>
    </row>
    <row r="183" spans="1:26" x14ac:dyDescent="0.25">
      <c r="A183" s="8">
        <v>46199</v>
      </c>
      <c r="B183" s="1" t="s">
        <v>189</v>
      </c>
      <c r="C183" s="2">
        <f t="shared" si="11"/>
        <v>2981.1</v>
      </c>
      <c r="D183" s="2">
        <f>SUMIFS(Kassenbuch!$H$9:$H$208,Kassenbuch!$A$9:$A$208,A183,Kassenbuch!$D$9:$D$208,"Einnahme")</f>
        <v>0</v>
      </c>
      <c r="E183" s="2">
        <f>SUMIFS(Kassenbuch!$H$9:$H$208,Kassenbuch!$A$9:$A$208,A183,Kassenbuch!$D$9:$D$208,"Einlage")</f>
        <v>0</v>
      </c>
      <c r="F183" s="2">
        <f>SUMIFS(Kassenbuch!$I$9:$I$208,Kassenbuch!$A$9:$A$208,A183,Kassenbuch!$D$9:$D$208,"Ausgabe")</f>
        <v>0</v>
      </c>
      <c r="G183" s="2">
        <f>SUMIFS(Kassenbuch!$I$9:$I$208,Kassenbuch!$A$9:$A$208,A183,Kassenbuch!$D$9:$D$208,"Entnahme")</f>
        <v>0</v>
      </c>
      <c r="H183" s="2">
        <f t="shared" si="8"/>
        <v>2981.1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2" t="str">
        <f>IF(SUM(I183:V183)=0,"",SUMPRODUCT(I183:V183,Einstellungen!$K$4:$X$4))</f>
        <v/>
      </c>
      <c r="X183" s="2" t="str">
        <f t="shared" si="9"/>
        <v/>
      </c>
      <c r="Y183" s="1" t="str">
        <f t="shared" si="10"/>
        <v/>
      </c>
      <c r="Z183" s="1"/>
    </row>
    <row r="184" spans="1:26" x14ac:dyDescent="0.25">
      <c r="A184" s="8">
        <v>46200</v>
      </c>
      <c r="B184" s="1" t="s">
        <v>190</v>
      </c>
      <c r="C184" s="2">
        <f t="shared" si="11"/>
        <v>2981.1</v>
      </c>
      <c r="D184" s="2">
        <f>SUMIFS(Kassenbuch!$H$9:$H$208,Kassenbuch!$A$9:$A$208,A184,Kassenbuch!$D$9:$D$208,"Einnahme")</f>
        <v>0</v>
      </c>
      <c r="E184" s="2">
        <f>SUMIFS(Kassenbuch!$H$9:$H$208,Kassenbuch!$A$9:$A$208,A184,Kassenbuch!$D$9:$D$208,"Einlage")</f>
        <v>0</v>
      </c>
      <c r="F184" s="2">
        <f>SUMIFS(Kassenbuch!$I$9:$I$208,Kassenbuch!$A$9:$A$208,A184,Kassenbuch!$D$9:$D$208,"Ausgabe")</f>
        <v>0</v>
      </c>
      <c r="G184" s="2">
        <f>SUMIFS(Kassenbuch!$I$9:$I$208,Kassenbuch!$A$9:$A$208,A184,Kassenbuch!$D$9:$D$208,"Entnahme")</f>
        <v>0</v>
      </c>
      <c r="H184" s="2">
        <f t="shared" si="8"/>
        <v>2981.1</v>
      </c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2" t="str">
        <f>IF(SUM(I184:V184)=0,"",SUMPRODUCT(I184:V184,Einstellungen!$K$4:$X$4))</f>
        <v/>
      </c>
      <c r="X184" s="2" t="str">
        <f t="shared" si="9"/>
        <v/>
      </c>
      <c r="Y184" s="1" t="str">
        <f t="shared" si="10"/>
        <v/>
      </c>
      <c r="Z184" s="1"/>
    </row>
    <row r="185" spans="1:26" x14ac:dyDescent="0.25">
      <c r="A185" s="8">
        <v>46201</v>
      </c>
      <c r="B185" s="1" t="s">
        <v>191</v>
      </c>
      <c r="C185" s="2">
        <f t="shared" si="11"/>
        <v>2981.1</v>
      </c>
      <c r="D185" s="2">
        <f>SUMIFS(Kassenbuch!$H$9:$H$208,Kassenbuch!$A$9:$A$208,A185,Kassenbuch!$D$9:$D$208,"Einnahme")</f>
        <v>0</v>
      </c>
      <c r="E185" s="2">
        <f>SUMIFS(Kassenbuch!$H$9:$H$208,Kassenbuch!$A$9:$A$208,A185,Kassenbuch!$D$9:$D$208,"Einlage")</f>
        <v>0</v>
      </c>
      <c r="F185" s="2">
        <f>SUMIFS(Kassenbuch!$I$9:$I$208,Kassenbuch!$A$9:$A$208,A185,Kassenbuch!$D$9:$D$208,"Ausgabe")</f>
        <v>0</v>
      </c>
      <c r="G185" s="2">
        <f>SUMIFS(Kassenbuch!$I$9:$I$208,Kassenbuch!$A$9:$A$208,A185,Kassenbuch!$D$9:$D$208,"Entnahme")</f>
        <v>0</v>
      </c>
      <c r="H185" s="2">
        <f t="shared" si="8"/>
        <v>2981.1</v>
      </c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2" t="str">
        <f>IF(SUM(I185:V185)=0,"",SUMPRODUCT(I185:V185,Einstellungen!$K$4:$X$4))</f>
        <v/>
      </c>
      <c r="X185" s="2" t="str">
        <f t="shared" si="9"/>
        <v/>
      </c>
      <c r="Y185" s="1" t="str">
        <f t="shared" si="10"/>
        <v/>
      </c>
      <c r="Z185" s="1"/>
    </row>
    <row r="186" spans="1:26" x14ac:dyDescent="0.25">
      <c r="A186" s="8">
        <v>46202</v>
      </c>
      <c r="B186" s="1" t="s">
        <v>192</v>
      </c>
      <c r="C186" s="2">
        <f t="shared" si="11"/>
        <v>2981.1</v>
      </c>
      <c r="D186" s="2">
        <f>SUMIFS(Kassenbuch!$H$9:$H$208,Kassenbuch!$A$9:$A$208,A186,Kassenbuch!$D$9:$D$208,"Einnahme")</f>
        <v>0</v>
      </c>
      <c r="E186" s="2">
        <f>SUMIFS(Kassenbuch!$H$9:$H$208,Kassenbuch!$A$9:$A$208,A186,Kassenbuch!$D$9:$D$208,"Einlage")</f>
        <v>0</v>
      </c>
      <c r="F186" s="2">
        <f>SUMIFS(Kassenbuch!$I$9:$I$208,Kassenbuch!$A$9:$A$208,A186,Kassenbuch!$D$9:$D$208,"Ausgabe")</f>
        <v>0</v>
      </c>
      <c r="G186" s="2">
        <f>SUMIFS(Kassenbuch!$I$9:$I$208,Kassenbuch!$A$9:$A$208,A186,Kassenbuch!$D$9:$D$208,"Entnahme")</f>
        <v>0</v>
      </c>
      <c r="H186" s="2">
        <f t="shared" si="8"/>
        <v>2981.1</v>
      </c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2" t="str">
        <f>IF(SUM(I186:V186)=0,"",SUMPRODUCT(I186:V186,Einstellungen!$K$4:$X$4))</f>
        <v/>
      </c>
      <c r="X186" s="2" t="str">
        <f t="shared" si="9"/>
        <v/>
      </c>
      <c r="Y186" s="1" t="str">
        <f t="shared" si="10"/>
        <v/>
      </c>
      <c r="Z186" s="1"/>
    </row>
    <row r="187" spans="1:26" x14ac:dyDescent="0.25">
      <c r="A187" s="8">
        <v>46203</v>
      </c>
      <c r="B187" s="1" t="s">
        <v>193</v>
      </c>
      <c r="C187" s="2">
        <f t="shared" si="11"/>
        <v>2981.1</v>
      </c>
      <c r="D187" s="2">
        <f>SUMIFS(Kassenbuch!$H$9:$H$208,Kassenbuch!$A$9:$A$208,A187,Kassenbuch!$D$9:$D$208,"Einnahme")</f>
        <v>0</v>
      </c>
      <c r="E187" s="2">
        <f>SUMIFS(Kassenbuch!$H$9:$H$208,Kassenbuch!$A$9:$A$208,A187,Kassenbuch!$D$9:$D$208,"Einlage")</f>
        <v>0</v>
      </c>
      <c r="F187" s="2">
        <f>SUMIFS(Kassenbuch!$I$9:$I$208,Kassenbuch!$A$9:$A$208,A187,Kassenbuch!$D$9:$D$208,"Ausgabe")</f>
        <v>0</v>
      </c>
      <c r="G187" s="2">
        <f>SUMIFS(Kassenbuch!$I$9:$I$208,Kassenbuch!$A$9:$A$208,A187,Kassenbuch!$D$9:$D$208,"Entnahme")</f>
        <v>0</v>
      </c>
      <c r="H187" s="2">
        <f t="shared" si="8"/>
        <v>2981.1</v>
      </c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2" t="str">
        <f>IF(SUM(I187:V187)=0,"",SUMPRODUCT(I187:V187,Einstellungen!$K$4:$X$4))</f>
        <v/>
      </c>
      <c r="X187" s="2" t="str">
        <f t="shared" si="9"/>
        <v/>
      </c>
      <c r="Y187" s="1" t="str">
        <f t="shared" si="10"/>
        <v/>
      </c>
      <c r="Z187" s="1"/>
    </row>
    <row r="188" spans="1:26" x14ac:dyDescent="0.25">
      <c r="A188" s="8">
        <v>46204</v>
      </c>
      <c r="B188" s="1" t="s">
        <v>194</v>
      </c>
      <c r="C188" s="2">
        <f t="shared" si="11"/>
        <v>2981.1</v>
      </c>
      <c r="D188" s="2">
        <f>SUMIFS(Kassenbuch!$H$9:$H$208,Kassenbuch!$A$9:$A$208,A188,Kassenbuch!$D$9:$D$208,"Einnahme")</f>
        <v>0</v>
      </c>
      <c r="E188" s="2">
        <f>SUMIFS(Kassenbuch!$H$9:$H$208,Kassenbuch!$A$9:$A$208,A188,Kassenbuch!$D$9:$D$208,"Einlage")</f>
        <v>0</v>
      </c>
      <c r="F188" s="2">
        <f>SUMIFS(Kassenbuch!$I$9:$I$208,Kassenbuch!$A$9:$A$208,A188,Kassenbuch!$D$9:$D$208,"Ausgabe")</f>
        <v>0</v>
      </c>
      <c r="G188" s="2">
        <f>SUMIFS(Kassenbuch!$I$9:$I$208,Kassenbuch!$A$9:$A$208,A188,Kassenbuch!$D$9:$D$208,"Entnahme")</f>
        <v>0</v>
      </c>
      <c r="H188" s="2">
        <f t="shared" si="8"/>
        <v>2981.1</v>
      </c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2" t="str">
        <f>IF(SUM(I188:V188)=0,"",SUMPRODUCT(I188:V188,Einstellungen!$K$4:$X$4))</f>
        <v/>
      </c>
      <c r="X188" s="2" t="str">
        <f t="shared" si="9"/>
        <v/>
      </c>
      <c r="Y188" s="1" t="str">
        <f t="shared" si="10"/>
        <v/>
      </c>
      <c r="Z188" s="1"/>
    </row>
    <row r="189" spans="1:26" x14ac:dyDescent="0.25">
      <c r="A189" s="8">
        <v>46205</v>
      </c>
      <c r="B189" s="1" t="s">
        <v>188</v>
      </c>
      <c r="C189" s="2">
        <f t="shared" si="11"/>
        <v>2981.1</v>
      </c>
      <c r="D189" s="2">
        <f>SUMIFS(Kassenbuch!$H$9:$H$208,Kassenbuch!$A$9:$A$208,A189,Kassenbuch!$D$9:$D$208,"Einnahme")</f>
        <v>0</v>
      </c>
      <c r="E189" s="2">
        <f>SUMIFS(Kassenbuch!$H$9:$H$208,Kassenbuch!$A$9:$A$208,A189,Kassenbuch!$D$9:$D$208,"Einlage")</f>
        <v>0</v>
      </c>
      <c r="F189" s="2">
        <f>SUMIFS(Kassenbuch!$I$9:$I$208,Kassenbuch!$A$9:$A$208,A189,Kassenbuch!$D$9:$D$208,"Ausgabe")</f>
        <v>0</v>
      </c>
      <c r="G189" s="2">
        <f>SUMIFS(Kassenbuch!$I$9:$I$208,Kassenbuch!$A$9:$A$208,A189,Kassenbuch!$D$9:$D$208,"Entnahme")</f>
        <v>0</v>
      </c>
      <c r="H189" s="2">
        <f t="shared" si="8"/>
        <v>2981.1</v>
      </c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2" t="str">
        <f>IF(SUM(I189:V189)=0,"",SUMPRODUCT(I189:V189,Einstellungen!$K$4:$X$4))</f>
        <v/>
      </c>
      <c r="X189" s="2" t="str">
        <f t="shared" si="9"/>
        <v/>
      </c>
      <c r="Y189" s="1" t="str">
        <f t="shared" si="10"/>
        <v/>
      </c>
      <c r="Z189" s="1"/>
    </row>
    <row r="190" spans="1:26" x14ac:dyDescent="0.25">
      <c r="A190" s="8">
        <v>46206</v>
      </c>
      <c r="B190" s="1" t="s">
        <v>189</v>
      </c>
      <c r="C190" s="2">
        <f t="shared" si="11"/>
        <v>2981.1</v>
      </c>
      <c r="D190" s="2">
        <f>SUMIFS(Kassenbuch!$H$9:$H$208,Kassenbuch!$A$9:$A$208,A190,Kassenbuch!$D$9:$D$208,"Einnahme")</f>
        <v>0</v>
      </c>
      <c r="E190" s="2">
        <f>SUMIFS(Kassenbuch!$H$9:$H$208,Kassenbuch!$A$9:$A$208,A190,Kassenbuch!$D$9:$D$208,"Einlage")</f>
        <v>0</v>
      </c>
      <c r="F190" s="2">
        <f>SUMIFS(Kassenbuch!$I$9:$I$208,Kassenbuch!$A$9:$A$208,A190,Kassenbuch!$D$9:$D$208,"Ausgabe")</f>
        <v>0</v>
      </c>
      <c r="G190" s="2">
        <f>SUMIFS(Kassenbuch!$I$9:$I$208,Kassenbuch!$A$9:$A$208,A190,Kassenbuch!$D$9:$D$208,"Entnahme")</f>
        <v>0</v>
      </c>
      <c r="H190" s="2">
        <f t="shared" si="8"/>
        <v>2981.1</v>
      </c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2" t="str">
        <f>IF(SUM(I190:V190)=0,"",SUMPRODUCT(I190:V190,Einstellungen!$K$4:$X$4))</f>
        <v/>
      </c>
      <c r="X190" s="2" t="str">
        <f t="shared" si="9"/>
        <v/>
      </c>
      <c r="Y190" s="1" t="str">
        <f t="shared" si="10"/>
        <v/>
      </c>
      <c r="Z190" s="1"/>
    </row>
    <row r="191" spans="1:26" x14ac:dyDescent="0.25">
      <c r="A191" s="8">
        <v>46207</v>
      </c>
      <c r="B191" s="1" t="s">
        <v>190</v>
      </c>
      <c r="C191" s="2">
        <f t="shared" si="11"/>
        <v>2981.1</v>
      </c>
      <c r="D191" s="2">
        <f>SUMIFS(Kassenbuch!$H$9:$H$208,Kassenbuch!$A$9:$A$208,A191,Kassenbuch!$D$9:$D$208,"Einnahme")</f>
        <v>0</v>
      </c>
      <c r="E191" s="2">
        <f>SUMIFS(Kassenbuch!$H$9:$H$208,Kassenbuch!$A$9:$A$208,A191,Kassenbuch!$D$9:$D$208,"Einlage")</f>
        <v>0</v>
      </c>
      <c r="F191" s="2">
        <f>SUMIFS(Kassenbuch!$I$9:$I$208,Kassenbuch!$A$9:$A$208,A191,Kassenbuch!$D$9:$D$208,"Ausgabe")</f>
        <v>0</v>
      </c>
      <c r="G191" s="2">
        <f>SUMIFS(Kassenbuch!$I$9:$I$208,Kassenbuch!$A$9:$A$208,A191,Kassenbuch!$D$9:$D$208,"Entnahme")</f>
        <v>0</v>
      </c>
      <c r="H191" s="2">
        <f t="shared" si="8"/>
        <v>2981.1</v>
      </c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2" t="str">
        <f>IF(SUM(I191:V191)=0,"",SUMPRODUCT(I191:V191,Einstellungen!$K$4:$X$4))</f>
        <v/>
      </c>
      <c r="X191" s="2" t="str">
        <f t="shared" si="9"/>
        <v/>
      </c>
      <c r="Y191" s="1" t="str">
        <f t="shared" si="10"/>
        <v/>
      </c>
      <c r="Z191" s="1"/>
    </row>
    <row r="192" spans="1:26" x14ac:dyDescent="0.25">
      <c r="A192" s="8">
        <v>46208</v>
      </c>
      <c r="B192" s="1" t="s">
        <v>191</v>
      </c>
      <c r="C192" s="2">
        <f t="shared" si="11"/>
        <v>2981.1</v>
      </c>
      <c r="D192" s="2">
        <f>SUMIFS(Kassenbuch!$H$9:$H$208,Kassenbuch!$A$9:$A$208,A192,Kassenbuch!$D$9:$D$208,"Einnahme")</f>
        <v>0</v>
      </c>
      <c r="E192" s="2">
        <f>SUMIFS(Kassenbuch!$H$9:$H$208,Kassenbuch!$A$9:$A$208,A192,Kassenbuch!$D$9:$D$208,"Einlage")</f>
        <v>0</v>
      </c>
      <c r="F192" s="2">
        <f>SUMIFS(Kassenbuch!$I$9:$I$208,Kassenbuch!$A$9:$A$208,A192,Kassenbuch!$D$9:$D$208,"Ausgabe")</f>
        <v>0</v>
      </c>
      <c r="G192" s="2">
        <f>SUMIFS(Kassenbuch!$I$9:$I$208,Kassenbuch!$A$9:$A$208,A192,Kassenbuch!$D$9:$D$208,"Entnahme")</f>
        <v>0</v>
      </c>
      <c r="H192" s="2">
        <f t="shared" si="8"/>
        <v>2981.1</v>
      </c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2" t="str">
        <f>IF(SUM(I192:V192)=0,"",SUMPRODUCT(I192:V192,Einstellungen!$K$4:$X$4))</f>
        <v/>
      </c>
      <c r="X192" s="2" t="str">
        <f t="shared" si="9"/>
        <v/>
      </c>
      <c r="Y192" s="1" t="str">
        <f t="shared" si="10"/>
        <v/>
      </c>
      <c r="Z192" s="1"/>
    </row>
    <row r="193" spans="1:26" x14ac:dyDescent="0.25">
      <c r="A193" s="8">
        <v>46209</v>
      </c>
      <c r="B193" s="1" t="s">
        <v>192</v>
      </c>
      <c r="C193" s="2">
        <f t="shared" si="11"/>
        <v>2981.1</v>
      </c>
      <c r="D193" s="2">
        <f>SUMIFS(Kassenbuch!$H$9:$H$208,Kassenbuch!$A$9:$A$208,A193,Kassenbuch!$D$9:$D$208,"Einnahme")</f>
        <v>0</v>
      </c>
      <c r="E193" s="2">
        <f>SUMIFS(Kassenbuch!$H$9:$H$208,Kassenbuch!$A$9:$A$208,A193,Kassenbuch!$D$9:$D$208,"Einlage")</f>
        <v>0</v>
      </c>
      <c r="F193" s="2">
        <f>SUMIFS(Kassenbuch!$I$9:$I$208,Kassenbuch!$A$9:$A$208,A193,Kassenbuch!$D$9:$D$208,"Ausgabe")</f>
        <v>0</v>
      </c>
      <c r="G193" s="2">
        <f>SUMIFS(Kassenbuch!$I$9:$I$208,Kassenbuch!$A$9:$A$208,A193,Kassenbuch!$D$9:$D$208,"Entnahme")</f>
        <v>0</v>
      </c>
      <c r="H193" s="2">
        <f t="shared" si="8"/>
        <v>2981.1</v>
      </c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2" t="str">
        <f>IF(SUM(I193:V193)=0,"",SUMPRODUCT(I193:V193,Einstellungen!$K$4:$X$4))</f>
        <v/>
      </c>
      <c r="X193" s="2" t="str">
        <f t="shared" si="9"/>
        <v/>
      </c>
      <c r="Y193" s="1" t="str">
        <f t="shared" si="10"/>
        <v/>
      </c>
      <c r="Z193" s="1"/>
    </row>
    <row r="194" spans="1:26" x14ac:dyDescent="0.25">
      <c r="A194" s="8">
        <v>46210</v>
      </c>
      <c r="B194" s="1" t="s">
        <v>193</v>
      </c>
      <c r="C194" s="2">
        <f t="shared" si="11"/>
        <v>2981.1</v>
      </c>
      <c r="D194" s="2">
        <f>SUMIFS(Kassenbuch!$H$9:$H$208,Kassenbuch!$A$9:$A$208,A194,Kassenbuch!$D$9:$D$208,"Einnahme")</f>
        <v>0</v>
      </c>
      <c r="E194" s="2">
        <f>SUMIFS(Kassenbuch!$H$9:$H$208,Kassenbuch!$A$9:$A$208,A194,Kassenbuch!$D$9:$D$208,"Einlage")</f>
        <v>0</v>
      </c>
      <c r="F194" s="2">
        <f>SUMIFS(Kassenbuch!$I$9:$I$208,Kassenbuch!$A$9:$A$208,A194,Kassenbuch!$D$9:$D$208,"Ausgabe")</f>
        <v>0</v>
      </c>
      <c r="G194" s="2">
        <f>SUMIFS(Kassenbuch!$I$9:$I$208,Kassenbuch!$A$9:$A$208,A194,Kassenbuch!$D$9:$D$208,"Entnahme")</f>
        <v>0</v>
      </c>
      <c r="H194" s="2">
        <f t="shared" si="8"/>
        <v>2981.1</v>
      </c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2" t="str">
        <f>IF(SUM(I194:V194)=0,"",SUMPRODUCT(I194:V194,Einstellungen!$K$4:$X$4))</f>
        <v/>
      </c>
      <c r="X194" s="2" t="str">
        <f t="shared" si="9"/>
        <v/>
      </c>
      <c r="Y194" s="1" t="str">
        <f t="shared" si="10"/>
        <v/>
      </c>
      <c r="Z194" s="1"/>
    </row>
    <row r="195" spans="1:26" x14ac:dyDescent="0.25">
      <c r="A195" s="8">
        <v>46211</v>
      </c>
      <c r="B195" s="1" t="s">
        <v>194</v>
      </c>
      <c r="C195" s="2">
        <f t="shared" si="11"/>
        <v>2981.1</v>
      </c>
      <c r="D195" s="2">
        <f>SUMIFS(Kassenbuch!$H$9:$H$208,Kassenbuch!$A$9:$A$208,A195,Kassenbuch!$D$9:$D$208,"Einnahme")</f>
        <v>0</v>
      </c>
      <c r="E195" s="2">
        <f>SUMIFS(Kassenbuch!$H$9:$H$208,Kassenbuch!$A$9:$A$208,A195,Kassenbuch!$D$9:$D$208,"Einlage")</f>
        <v>0</v>
      </c>
      <c r="F195" s="2">
        <f>SUMIFS(Kassenbuch!$I$9:$I$208,Kassenbuch!$A$9:$A$208,A195,Kassenbuch!$D$9:$D$208,"Ausgabe")</f>
        <v>0</v>
      </c>
      <c r="G195" s="2">
        <f>SUMIFS(Kassenbuch!$I$9:$I$208,Kassenbuch!$A$9:$A$208,A195,Kassenbuch!$D$9:$D$208,"Entnahme")</f>
        <v>0</v>
      </c>
      <c r="H195" s="2">
        <f t="shared" si="8"/>
        <v>2981.1</v>
      </c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2" t="str">
        <f>IF(SUM(I195:V195)=0,"",SUMPRODUCT(I195:V195,Einstellungen!$K$4:$X$4))</f>
        <v/>
      </c>
      <c r="X195" s="2" t="str">
        <f t="shared" si="9"/>
        <v/>
      </c>
      <c r="Y195" s="1" t="str">
        <f t="shared" si="10"/>
        <v/>
      </c>
      <c r="Z195" s="1"/>
    </row>
    <row r="196" spans="1:26" x14ac:dyDescent="0.25">
      <c r="A196" s="8">
        <v>46212</v>
      </c>
      <c r="B196" s="1" t="s">
        <v>188</v>
      </c>
      <c r="C196" s="2">
        <f t="shared" si="11"/>
        <v>2981.1</v>
      </c>
      <c r="D196" s="2">
        <f>SUMIFS(Kassenbuch!$H$9:$H$208,Kassenbuch!$A$9:$A$208,A196,Kassenbuch!$D$9:$D$208,"Einnahme")</f>
        <v>0</v>
      </c>
      <c r="E196" s="2">
        <f>SUMIFS(Kassenbuch!$H$9:$H$208,Kassenbuch!$A$9:$A$208,A196,Kassenbuch!$D$9:$D$208,"Einlage")</f>
        <v>0</v>
      </c>
      <c r="F196" s="2">
        <f>SUMIFS(Kassenbuch!$I$9:$I$208,Kassenbuch!$A$9:$A$208,A196,Kassenbuch!$D$9:$D$208,"Ausgabe")</f>
        <v>0</v>
      </c>
      <c r="G196" s="2">
        <f>SUMIFS(Kassenbuch!$I$9:$I$208,Kassenbuch!$A$9:$A$208,A196,Kassenbuch!$D$9:$D$208,"Entnahme")</f>
        <v>0</v>
      </c>
      <c r="H196" s="2">
        <f t="shared" si="8"/>
        <v>2981.1</v>
      </c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2" t="str">
        <f>IF(SUM(I196:V196)=0,"",SUMPRODUCT(I196:V196,Einstellungen!$K$4:$X$4))</f>
        <v/>
      </c>
      <c r="X196" s="2" t="str">
        <f t="shared" si="9"/>
        <v/>
      </c>
      <c r="Y196" s="1" t="str">
        <f t="shared" si="10"/>
        <v/>
      </c>
      <c r="Z196" s="1"/>
    </row>
    <row r="197" spans="1:26" x14ac:dyDescent="0.25">
      <c r="A197" s="8">
        <v>46213</v>
      </c>
      <c r="B197" s="1" t="s">
        <v>189</v>
      </c>
      <c r="C197" s="2">
        <f t="shared" si="11"/>
        <v>2981.1</v>
      </c>
      <c r="D197" s="2">
        <f>SUMIFS(Kassenbuch!$H$9:$H$208,Kassenbuch!$A$9:$A$208,A197,Kassenbuch!$D$9:$D$208,"Einnahme")</f>
        <v>0</v>
      </c>
      <c r="E197" s="2">
        <f>SUMIFS(Kassenbuch!$H$9:$H$208,Kassenbuch!$A$9:$A$208,A197,Kassenbuch!$D$9:$D$208,"Einlage")</f>
        <v>0</v>
      </c>
      <c r="F197" s="2">
        <f>SUMIFS(Kassenbuch!$I$9:$I$208,Kassenbuch!$A$9:$A$208,A197,Kassenbuch!$D$9:$D$208,"Ausgabe")</f>
        <v>0</v>
      </c>
      <c r="G197" s="2">
        <f>SUMIFS(Kassenbuch!$I$9:$I$208,Kassenbuch!$A$9:$A$208,A197,Kassenbuch!$D$9:$D$208,"Entnahme")</f>
        <v>0</v>
      </c>
      <c r="H197" s="2">
        <f t="shared" si="8"/>
        <v>2981.1</v>
      </c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2" t="str">
        <f>IF(SUM(I197:V197)=0,"",SUMPRODUCT(I197:V197,Einstellungen!$K$4:$X$4))</f>
        <v/>
      </c>
      <c r="X197" s="2" t="str">
        <f t="shared" si="9"/>
        <v/>
      </c>
      <c r="Y197" s="1" t="str">
        <f t="shared" si="10"/>
        <v/>
      </c>
      <c r="Z197" s="1"/>
    </row>
    <row r="198" spans="1:26" x14ac:dyDescent="0.25">
      <c r="A198" s="8">
        <v>46214</v>
      </c>
      <c r="B198" s="1" t="s">
        <v>190</v>
      </c>
      <c r="C198" s="2">
        <f t="shared" si="11"/>
        <v>2981.1</v>
      </c>
      <c r="D198" s="2">
        <f>SUMIFS(Kassenbuch!$H$9:$H$208,Kassenbuch!$A$9:$A$208,A198,Kassenbuch!$D$9:$D$208,"Einnahme")</f>
        <v>0</v>
      </c>
      <c r="E198" s="2">
        <f>SUMIFS(Kassenbuch!$H$9:$H$208,Kassenbuch!$A$9:$A$208,A198,Kassenbuch!$D$9:$D$208,"Einlage")</f>
        <v>0</v>
      </c>
      <c r="F198" s="2">
        <f>SUMIFS(Kassenbuch!$I$9:$I$208,Kassenbuch!$A$9:$A$208,A198,Kassenbuch!$D$9:$D$208,"Ausgabe")</f>
        <v>0</v>
      </c>
      <c r="G198" s="2">
        <f>SUMIFS(Kassenbuch!$I$9:$I$208,Kassenbuch!$A$9:$A$208,A198,Kassenbuch!$D$9:$D$208,"Entnahme")</f>
        <v>0</v>
      </c>
      <c r="H198" s="2">
        <f t="shared" si="8"/>
        <v>2981.1</v>
      </c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2" t="str">
        <f>IF(SUM(I198:V198)=0,"",SUMPRODUCT(I198:V198,Einstellungen!$K$4:$X$4))</f>
        <v/>
      </c>
      <c r="X198" s="2" t="str">
        <f t="shared" si="9"/>
        <v/>
      </c>
      <c r="Y198" s="1" t="str">
        <f t="shared" si="10"/>
        <v/>
      </c>
      <c r="Z198" s="1"/>
    </row>
    <row r="199" spans="1:26" x14ac:dyDescent="0.25">
      <c r="A199" s="8">
        <v>46215</v>
      </c>
      <c r="B199" s="1" t="s">
        <v>191</v>
      </c>
      <c r="C199" s="2">
        <f t="shared" si="11"/>
        <v>2981.1</v>
      </c>
      <c r="D199" s="2">
        <f>SUMIFS(Kassenbuch!$H$9:$H$208,Kassenbuch!$A$9:$A$208,A199,Kassenbuch!$D$9:$D$208,"Einnahme")</f>
        <v>0</v>
      </c>
      <c r="E199" s="2">
        <f>SUMIFS(Kassenbuch!$H$9:$H$208,Kassenbuch!$A$9:$A$208,A199,Kassenbuch!$D$9:$D$208,"Einlage")</f>
        <v>0</v>
      </c>
      <c r="F199" s="2">
        <f>SUMIFS(Kassenbuch!$I$9:$I$208,Kassenbuch!$A$9:$A$208,A199,Kassenbuch!$D$9:$D$208,"Ausgabe")</f>
        <v>0</v>
      </c>
      <c r="G199" s="2">
        <f>SUMIFS(Kassenbuch!$I$9:$I$208,Kassenbuch!$A$9:$A$208,A199,Kassenbuch!$D$9:$D$208,"Entnahme")</f>
        <v>0</v>
      </c>
      <c r="H199" s="2">
        <f t="shared" ref="H199:H262" si="12">IF(A199="","",C199+D199+E199-F199-G199)</f>
        <v>2981.1</v>
      </c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2" t="str">
        <f>IF(SUM(I199:V199)=0,"",SUMPRODUCT(I199:V199,Einstellungen!$K$4:$X$4))</f>
        <v/>
      </c>
      <c r="X199" s="2" t="str">
        <f t="shared" ref="X199:X262" si="13">IF(W199="","",ROUND(W199-H199,2))</f>
        <v/>
      </c>
      <c r="Y199" s="1" t="str">
        <f t="shared" ref="Y199:Y262" si="14">IF(A199="","",IF(W199="",IF(SUM(D199:G199)=0,"","offen"),IF(ABS(X199)&lt;=0.01,"OK",IF(ABS(X199)&lt;=2,"kleine Differenz","prüfen"))))</f>
        <v/>
      </c>
      <c r="Z199" s="1"/>
    </row>
    <row r="200" spans="1:26" x14ac:dyDescent="0.25">
      <c r="A200" s="8">
        <v>46216</v>
      </c>
      <c r="B200" s="1" t="s">
        <v>192</v>
      </c>
      <c r="C200" s="2">
        <f t="shared" ref="C200:C263" si="15">IF(A200="","",H199)</f>
        <v>2981.1</v>
      </c>
      <c r="D200" s="2">
        <f>SUMIFS(Kassenbuch!$H$9:$H$208,Kassenbuch!$A$9:$A$208,A200,Kassenbuch!$D$9:$D$208,"Einnahme")</f>
        <v>0</v>
      </c>
      <c r="E200" s="2">
        <f>SUMIFS(Kassenbuch!$H$9:$H$208,Kassenbuch!$A$9:$A$208,A200,Kassenbuch!$D$9:$D$208,"Einlage")</f>
        <v>0</v>
      </c>
      <c r="F200" s="2">
        <f>SUMIFS(Kassenbuch!$I$9:$I$208,Kassenbuch!$A$9:$A$208,A200,Kassenbuch!$D$9:$D$208,"Ausgabe")</f>
        <v>0</v>
      </c>
      <c r="G200" s="2">
        <f>SUMIFS(Kassenbuch!$I$9:$I$208,Kassenbuch!$A$9:$A$208,A200,Kassenbuch!$D$9:$D$208,"Entnahme")</f>
        <v>0</v>
      </c>
      <c r="H200" s="2">
        <f t="shared" si="12"/>
        <v>2981.1</v>
      </c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2" t="str">
        <f>IF(SUM(I200:V200)=0,"",SUMPRODUCT(I200:V200,Einstellungen!$K$4:$X$4))</f>
        <v/>
      </c>
      <c r="X200" s="2" t="str">
        <f t="shared" si="13"/>
        <v/>
      </c>
      <c r="Y200" s="1" t="str">
        <f t="shared" si="14"/>
        <v/>
      </c>
      <c r="Z200" s="1"/>
    </row>
    <row r="201" spans="1:26" x14ac:dyDescent="0.25">
      <c r="A201" s="8">
        <v>46217</v>
      </c>
      <c r="B201" s="1" t="s">
        <v>193</v>
      </c>
      <c r="C201" s="2">
        <f t="shared" si="15"/>
        <v>2981.1</v>
      </c>
      <c r="D201" s="2">
        <f>SUMIFS(Kassenbuch!$H$9:$H$208,Kassenbuch!$A$9:$A$208,A201,Kassenbuch!$D$9:$D$208,"Einnahme")</f>
        <v>0</v>
      </c>
      <c r="E201" s="2">
        <f>SUMIFS(Kassenbuch!$H$9:$H$208,Kassenbuch!$A$9:$A$208,A201,Kassenbuch!$D$9:$D$208,"Einlage")</f>
        <v>0</v>
      </c>
      <c r="F201" s="2">
        <f>SUMIFS(Kassenbuch!$I$9:$I$208,Kassenbuch!$A$9:$A$208,A201,Kassenbuch!$D$9:$D$208,"Ausgabe")</f>
        <v>0</v>
      </c>
      <c r="G201" s="2">
        <f>SUMIFS(Kassenbuch!$I$9:$I$208,Kassenbuch!$A$9:$A$208,A201,Kassenbuch!$D$9:$D$208,"Entnahme")</f>
        <v>0</v>
      </c>
      <c r="H201" s="2">
        <f t="shared" si="12"/>
        <v>2981.1</v>
      </c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2" t="str">
        <f>IF(SUM(I201:V201)=0,"",SUMPRODUCT(I201:V201,Einstellungen!$K$4:$X$4))</f>
        <v/>
      </c>
      <c r="X201" s="2" t="str">
        <f t="shared" si="13"/>
        <v/>
      </c>
      <c r="Y201" s="1" t="str">
        <f t="shared" si="14"/>
        <v/>
      </c>
      <c r="Z201" s="1"/>
    </row>
    <row r="202" spans="1:26" x14ac:dyDescent="0.25">
      <c r="A202" s="8">
        <v>46218</v>
      </c>
      <c r="B202" s="1" t="s">
        <v>194</v>
      </c>
      <c r="C202" s="2">
        <f t="shared" si="15"/>
        <v>2981.1</v>
      </c>
      <c r="D202" s="2">
        <f>SUMIFS(Kassenbuch!$H$9:$H$208,Kassenbuch!$A$9:$A$208,A202,Kassenbuch!$D$9:$D$208,"Einnahme")</f>
        <v>0</v>
      </c>
      <c r="E202" s="2">
        <f>SUMIFS(Kassenbuch!$H$9:$H$208,Kassenbuch!$A$9:$A$208,A202,Kassenbuch!$D$9:$D$208,"Einlage")</f>
        <v>0</v>
      </c>
      <c r="F202" s="2">
        <f>SUMIFS(Kassenbuch!$I$9:$I$208,Kassenbuch!$A$9:$A$208,A202,Kassenbuch!$D$9:$D$208,"Ausgabe")</f>
        <v>0</v>
      </c>
      <c r="G202" s="2">
        <f>SUMIFS(Kassenbuch!$I$9:$I$208,Kassenbuch!$A$9:$A$208,A202,Kassenbuch!$D$9:$D$208,"Entnahme")</f>
        <v>0</v>
      </c>
      <c r="H202" s="2">
        <f t="shared" si="12"/>
        <v>2981.1</v>
      </c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2" t="str">
        <f>IF(SUM(I202:V202)=0,"",SUMPRODUCT(I202:V202,Einstellungen!$K$4:$X$4))</f>
        <v/>
      </c>
      <c r="X202" s="2" t="str">
        <f t="shared" si="13"/>
        <v/>
      </c>
      <c r="Y202" s="1" t="str">
        <f t="shared" si="14"/>
        <v/>
      </c>
      <c r="Z202" s="1"/>
    </row>
    <row r="203" spans="1:26" x14ac:dyDescent="0.25">
      <c r="A203" s="8">
        <v>46219</v>
      </c>
      <c r="B203" s="1" t="s">
        <v>188</v>
      </c>
      <c r="C203" s="2">
        <f t="shared" si="15"/>
        <v>2981.1</v>
      </c>
      <c r="D203" s="2">
        <f>SUMIFS(Kassenbuch!$H$9:$H$208,Kassenbuch!$A$9:$A$208,A203,Kassenbuch!$D$9:$D$208,"Einnahme")</f>
        <v>0</v>
      </c>
      <c r="E203" s="2">
        <f>SUMIFS(Kassenbuch!$H$9:$H$208,Kassenbuch!$A$9:$A$208,A203,Kassenbuch!$D$9:$D$208,"Einlage")</f>
        <v>0</v>
      </c>
      <c r="F203" s="2">
        <f>SUMIFS(Kassenbuch!$I$9:$I$208,Kassenbuch!$A$9:$A$208,A203,Kassenbuch!$D$9:$D$208,"Ausgabe")</f>
        <v>0</v>
      </c>
      <c r="G203" s="2">
        <f>SUMIFS(Kassenbuch!$I$9:$I$208,Kassenbuch!$A$9:$A$208,A203,Kassenbuch!$D$9:$D$208,"Entnahme")</f>
        <v>0</v>
      </c>
      <c r="H203" s="2">
        <f t="shared" si="12"/>
        <v>2981.1</v>
      </c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2" t="str">
        <f>IF(SUM(I203:V203)=0,"",SUMPRODUCT(I203:V203,Einstellungen!$K$4:$X$4))</f>
        <v/>
      </c>
      <c r="X203" s="2" t="str">
        <f t="shared" si="13"/>
        <v/>
      </c>
      <c r="Y203" s="1" t="str">
        <f t="shared" si="14"/>
        <v/>
      </c>
      <c r="Z203" s="1"/>
    </row>
    <row r="204" spans="1:26" x14ac:dyDescent="0.25">
      <c r="A204" s="8">
        <v>46220</v>
      </c>
      <c r="B204" s="1" t="s">
        <v>189</v>
      </c>
      <c r="C204" s="2">
        <f t="shared" si="15"/>
        <v>2981.1</v>
      </c>
      <c r="D204" s="2">
        <f>SUMIFS(Kassenbuch!$H$9:$H$208,Kassenbuch!$A$9:$A$208,A204,Kassenbuch!$D$9:$D$208,"Einnahme")</f>
        <v>0</v>
      </c>
      <c r="E204" s="2">
        <f>SUMIFS(Kassenbuch!$H$9:$H$208,Kassenbuch!$A$9:$A$208,A204,Kassenbuch!$D$9:$D$208,"Einlage")</f>
        <v>0</v>
      </c>
      <c r="F204" s="2">
        <f>SUMIFS(Kassenbuch!$I$9:$I$208,Kassenbuch!$A$9:$A$208,A204,Kassenbuch!$D$9:$D$208,"Ausgabe")</f>
        <v>0</v>
      </c>
      <c r="G204" s="2">
        <f>SUMIFS(Kassenbuch!$I$9:$I$208,Kassenbuch!$A$9:$A$208,A204,Kassenbuch!$D$9:$D$208,"Entnahme")</f>
        <v>0</v>
      </c>
      <c r="H204" s="2">
        <f t="shared" si="12"/>
        <v>2981.1</v>
      </c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2" t="str">
        <f>IF(SUM(I204:V204)=0,"",SUMPRODUCT(I204:V204,Einstellungen!$K$4:$X$4))</f>
        <v/>
      </c>
      <c r="X204" s="2" t="str">
        <f t="shared" si="13"/>
        <v/>
      </c>
      <c r="Y204" s="1" t="str">
        <f t="shared" si="14"/>
        <v/>
      </c>
      <c r="Z204" s="1"/>
    </row>
    <row r="205" spans="1:26" x14ac:dyDescent="0.25">
      <c r="A205" s="8">
        <v>46221</v>
      </c>
      <c r="B205" s="1" t="s">
        <v>190</v>
      </c>
      <c r="C205" s="2">
        <f t="shared" si="15"/>
        <v>2981.1</v>
      </c>
      <c r="D205" s="2">
        <f>SUMIFS(Kassenbuch!$H$9:$H$208,Kassenbuch!$A$9:$A$208,A205,Kassenbuch!$D$9:$D$208,"Einnahme")</f>
        <v>0</v>
      </c>
      <c r="E205" s="2">
        <f>SUMIFS(Kassenbuch!$H$9:$H$208,Kassenbuch!$A$9:$A$208,A205,Kassenbuch!$D$9:$D$208,"Einlage")</f>
        <v>0</v>
      </c>
      <c r="F205" s="2">
        <f>SUMIFS(Kassenbuch!$I$9:$I$208,Kassenbuch!$A$9:$A$208,A205,Kassenbuch!$D$9:$D$208,"Ausgabe")</f>
        <v>0</v>
      </c>
      <c r="G205" s="2">
        <f>SUMIFS(Kassenbuch!$I$9:$I$208,Kassenbuch!$A$9:$A$208,A205,Kassenbuch!$D$9:$D$208,"Entnahme")</f>
        <v>0</v>
      </c>
      <c r="H205" s="2">
        <f t="shared" si="12"/>
        <v>2981.1</v>
      </c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2" t="str">
        <f>IF(SUM(I205:V205)=0,"",SUMPRODUCT(I205:V205,Einstellungen!$K$4:$X$4))</f>
        <v/>
      </c>
      <c r="X205" s="2" t="str">
        <f t="shared" si="13"/>
        <v/>
      </c>
      <c r="Y205" s="1" t="str">
        <f t="shared" si="14"/>
        <v/>
      </c>
      <c r="Z205" s="1"/>
    </row>
    <row r="206" spans="1:26" x14ac:dyDescent="0.25">
      <c r="A206" s="8">
        <v>46222</v>
      </c>
      <c r="B206" s="1" t="s">
        <v>191</v>
      </c>
      <c r="C206" s="2">
        <f t="shared" si="15"/>
        <v>2981.1</v>
      </c>
      <c r="D206" s="2">
        <f>SUMIFS(Kassenbuch!$H$9:$H$208,Kassenbuch!$A$9:$A$208,A206,Kassenbuch!$D$9:$D$208,"Einnahme")</f>
        <v>0</v>
      </c>
      <c r="E206" s="2">
        <f>SUMIFS(Kassenbuch!$H$9:$H$208,Kassenbuch!$A$9:$A$208,A206,Kassenbuch!$D$9:$D$208,"Einlage")</f>
        <v>0</v>
      </c>
      <c r="F206" s="2">
        <f>SUMIFS(Kassenbuch!$I$9:$I$208,Kassenbuch!$A$9:$A$208,A206,Kassenbuch!$D$9:$D$208,"Ausgabe")</f>
        <v>0</v>
      </c>
      <c r="G206" s="2">
        <f>SUMIFS(Kassenbuch!$I$9:$I$208,Kassenbuch!$A$9:$A$208,A206,Kassenbuch!$D$9:$D$208,"Entnahme")</f>
        <v>0</v>
      </c>
      <c r="H206" s="2">
        <f t="shared" si="12"/>
        <v>2981.1</v>
      </c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2" t="str">
        <f>IF(SUM(I206:V206)=0,"",SUMPRODUCT(I206:V206,Einstellungen!$K$4:$X$4))</f>
        <v/>
      </c>
      <c r="X206" s="2" t="str">
        <f t="shared" si="13"/>
        <v/>
      </c>
      <c r="Y206" s="1" t="str">
        <f t="shared" si="14"/>
        <v/>
      </c>
      <c r="Z206" s="1"/>
    </row>
    <row r="207" spans="1:26" x14ac:dyDescent="0.25">
      <c r="A207" s="8">
        <v>46223</v>
      </c>
      <c r="B207" s="1" t="s">
        <v>192</v>
      </c>
      <c r="C207" s="2">
        <f t="shared" si="15"/>
        <v>2981.1</v>
      </c>
      <c r="D207" s="2">
        <f>SUMIFS(Kassenbuch!$H$9:$H$208,Kassenbuch!$A$9:$A$208,A207,Kassenbuch!$D$9:$D$208,"Einnahme")</f>
        <v>0</v>
      </c>
      <c r="E207" s="2">
        <f>SUMIFS(Kassenbuch!$H$9:$H$208,Kassenbuch!$A$9:$A$208,A207,Kassenbuch!$D$9:$D$208,"Einlage")</f>
        <v>0</v>
      </c>
      <c r="F207" s="2">
        <f>SUMIFS(Kassenbuch!$I$9:$I$208,Kassenbuch!$A$9:$A$208,A207,Kassenbuch!$D$9:$D$208,"Ausgabe")</f>
        <v>0</v>
      </c>
      <c r="G207" s="2">
        <f>SUMIFS(Kassenbuch!$I$9:$I$208,Kassenbuch!$A$9:$A$208,A207,Kassenbuch!$D$9:$D$208,"Entnahme")</f>
        <v>0</v>
      </c>
      <c r="H207" s="2">
        <f t="shared" si="12"/>
        <v>2981.1</v>
      </c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2" t="str">
        <f>IF(SUM(I207:V207)=0,"",SUMPRODUCT(I207:V207,Einstellungen!$K$4:$X$4))</f>
        <v/>
      </c>
      <c r="X207" s="2" t="str">
        <f t="shared" si="13"/>
        <v/>
      </c>
      <c r="Y207" s="1" t="str">
        <f t="shared" si="14"/>
        <v/>
      </c>
      <c r="Z207" s="1"/>
    </row>
    <row r="208" spans="1:26" x14ac:dyDescent="0.25">
      <c r="A208" s="8">
        <v>46224</v>
      </c>
      <c r="B208" s="1" t="s">
        <v>193</v>
      </c>
      <c r="C208" s="2">
        <f t="shared" si="15"/>
        <v>2981.1</v>
      </c>
      <c r="D208" s="2">
        <f>SUMIFS(Kassenbuch!$H$9:$H$208,Kassenbuch!$A$9:$A$208,A208,Kassenbuch!$D$9:$D$208,"Einnahme")</f>
        <v>0</v>
      </c>
      <c r="E208" s="2">
        <f>SUMIFS(Kassenbuch!$H$9:$H$208,Kassenbuch!$A$9:$A$208,A208,Kassenbuch!$D$9:$D$208,"Einlage")</f>
        <v>0</v>
      </c>
      <c r="F208" s="2">
        <f>SUMIFS(Kassenbuch!$I$9:$I$208,Kassenbuch!$A$9:$A$208,A208,Kassenbuch!$D$9:$D$208,"Ausgabe")</f>
        <v>0</v>
      </c>
      <c r="G208" s="2">
        <f>SUMIFS(Kassenbuch!$I$9:$I$208,Kassenbuch!$A$9:$A$208,A208,Kassenbuch!$D$9:$D$208,"Entnahme")</f>
        <v>0</v>
      </c>
      <c r="H208" s="2">
        <f t="shared" si="12"/>
        <v>2981.1</v>
      </c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2" t="str">
        <f>IF(SUM(I208:V208)=0,"",SUMPRODUCT(I208:V208,Einstellungen!$K$4:$X$4))</f>
        <v/>
      </c>
      <c r="X208" s="2" t="str">
        <f t="shared" si="13"/>
        <v/>
      </c>
      <c r="Y208" s="1" t="str">
        <f t="shared" si="14"/>
        <v/>
      </c>
      <c r="Z208" s="1"/>
    </row>
    <row r="209" spans="1:26" x14ac:dyDescent="0.25">
      <c r="A209" s="8">
        <v>46225</v>
      </c>
      <c r="B209" s="1" t="s">
        <v>194</v>
      </c>
      <c r="C209" s="2">
        <f t="shared" si="15"/>
        <v>2981.1</v>
      </c>
      <c r="D209" s="2">
        <f>SUMIFS(Kassenbuch!$H$9:$H$208,Kassenbuch!$A$9:$A$208,A209,Kassenbuch!$D$9:$D$208,"Einnahme")</f>
        <v>0</v>
      </c>
      <c r="E209" s="2">
        <f>SUMIFS(Kassenbuch!$H$9:$H$208,Kassenbuch!$A$9:$A$208,A209,Kassenbuch!$D$9:$D$208,"Einlage")</f>
        <v>0</v>
      </c>
      <c r="F209" s="2">
        <f>SUMIFS(Kassenbuch!$I$9:$I$208,Kassenbuch!$A$9:$A$208,A209,Kassenbuch!$D$9:$D$208,"Ausgabe")</f>
        <v>0</v>
      </c>
      <c r="G209" s="2">
        <f>SUMIFS(Kassenbuch!$I$9:$I$208,Kassenbuch!$A$9:$A$208,A209,Kassenbuch!$D$9:$D$208,"Entnahme")</f>
        <v>0</v>
      </c>
      <c r="H209" s="2">
        <f t="shared" si="12"/>
        <v>2981.1</v>
      </c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2" t="str">
        <f>IF(SUM(I209:V209)=0,"",SUMPRODUCT(I209:V209,Einstellungen!$K$4:$X$4))</f>
        <v/>
      </c>
      <c r="X209" s="2" t="str">
        <f t="shared" si="13"/>
        <v/>
      </c>
      <c r="Y209" s="1" t="str">
        <f t="shared" si="14"/>
        <v/>
      </c>
      <c r="Z209" s="1"/>
    </row>
    <row r="210" spans="1:26" x14ac:dyDescent="0.25">
      <c r="A210" s="8">
        <v>46226</v>
      </c>
      <c r="B210" s="1" t="s">
        <v>188</v>
      </c>
      <c r="C210" s="2">
        <f t="shared" si="15"/>
        <v>2981.1</v>
      </c>
      <c r="D210" s="2">
        <f>SUMIFS(Kassenbuch!$H$9:$H$208,Kassenbuch!$A$9:$A$208,A210,Kassenbuch!$D$9:$D$208,"Einnahme")</f>
        <v>0</v>
      </c>
      <c r="E210" s="2">
        <f>SUMIFS(Kassenbuch!$H$9:$H$208,Kassenbuch!$A$9:$A$208,A210,Kassenbuch!$D$9:$D$208,"Einlage")</f>
        <v>0</v>
      </c>
      <c r="F210" s="2">
        <f>SUMIFS(Kassenbuch!$I$9:$I$208,Kassenbuch!$A$9:$A$208,A210,Kassenbuch!$D$9:$D$208,"Ausgabe")</f>
        <v>0</v>
      </c>
      <c r="G210" s="2">
        <f>SUMIFS(Kassenbuch!$I$9:$I$208,Kassenbuch!$A$9:$A$208,A210,Kassenbuch!$D$9:$D$208,"Entnahme")</f>
        <v>0</v>
      </c>
      <c r="H210" s="2">
        <f t="shared" si="12"/>
        <v>2981.1</v>
      </c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2" t="str">
        <f>IF(SUM(I210:V210)=0,"",SUMPRODUCT(I210:V210,Einstellungen!$K$4:$X$4))</f>
        <v/>
      </c>
      <c r="X210" s="2" t="str">
        <f t="shared" si="13"/>
        <v/>
      </c>
      <c r="Y210" s="1" t="str">
        <f t="shared" si="14"/>
        <v/>
      </c>
      <c r="Z210" s="1"/>
    </row>
    <row r="211" spans="1:26" x14ac:dyDescent="0.25">
      <c r="A211" s="8">
        <v>46227</v>
      </c>
      <c r="B211" s="1" t="s">
        <v>189</v>
      </c>
      <c r="C211" s="2">
        <f t="shared" si="15"/>
        <v>2981.1</v>
      </c>
      <c r="D211" s="2">
        <f>SUMIFS(Kassenbuch!$H$9:$H$208,Kassenbuch!$A$9:$A$208,A211,Kassenbuch!$D$9:$D$208,"Einnahme")</f>
        <v>0</v>
      </c>
      <c r="E211" s="2">
        <f>SUMIFS(Kassenbuch!$H$9:$H$208,Kassenbuch!$A$9:$A$208,A211,Kassenbuch!$D$9:$D$208,"Einlage")</f>
        <v>0</v>
      </c>
      <c r="F211" s="2">
        <f>SUMIFS(Kassenbuch!$I$9:$I$208,Kassenbuch!$A$9:$A$208,A211,Kassenbuch!$D$9:$D$208,"Ausgabe")</f>
        <v>0</v>
      </c>
      <c r="G211" s="2">
        <f>SUMIFS(Kassenbuch!$I$9:$I$208,Kassenbuch!$A$9:$A$208,A211,Kassenbuch!$D$9:$D$208,"Entnahme")</f>
        <v>0</v>
      </c>
      <c r="H211" s="2">
        <f t="shared" si="12"/>
        <v>2981.1</v>
      </c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2" t="str">
        <f>IF(SUM(I211:V211)=0,"",SUMPRODUCT(I211:V211,Einstellungen!$K$4:$X$4))</f>
        <v/>
      </c>
      <c r="X211" s="2" t="str">
        <f t="shared" si="13"/>
        <v/>
      </c>
      <c r="Y211" s="1" t="str">
        <f t="shared" si="14"/>
        <v/>
      </c>
      <c r="Z211" s="1"/>
    </row>
    <row r="212" spans="1:26" x14ac:dyDescent="0.25">
      <c r="A212" s="8">
        <v>46228</v>
      </c>
      <c r="B212" s="1" t="s">
        <v>190</v>
      </c>
      <c r="C212" s="2">
        <f t="shared" si="15"/>
        <v>2981.1</v>
      </c>
      <c r="D212" s="2">
        <f>SUMIFS(Kassenbuch!$H$9:$H$208,Kassenbuch!$A$9:$A$208,A212,Kassenbuch!$D$9:$D$208,"Einnahme")</f>
        <v>0</v>
      </c>
      <c r="E212" s="2">
        <f>SUMIFS(Kassenbuch!$H$9:$H$208,Kassenbuch!$A$9:$A$208,A212,Kassenbuch!$D$9:$D$208,"Einlage")</f>
        <v>0</v>
      </c>
      <c r="F212" s="2">
        <f>SUMIFS(Kassenbuch!$I$9:$I$208,Kassenbuch!$A$9:$A$208,A212,Kassenbuch!$D$9:$D$208,"Ausgabe")</f>
        <v>0</v>
      </c>
      <c r="G212" s="2">
        <f>SUMIFS(Kassenbuch!$I$9:$I$208,Kassenbuch!$A$9:$A$208,A212,Kassenbuch!$D$9:$D$208,"Entnahme")</f>
        <v>0</v>
      </c>
      <c r="H212" s="2">
        <f t="shared" si="12"/>
        <v>2981.1</v>
      </c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2" t="str">
        <f>IF(SUM(I212:V212)=0,"",SUMPRODUCT(I212:V212,Einstellungen!$K$4:$X$4))</f>
        <v/>
      </c>
      <c r="X212" s="2" t="str">
        <f t="shared" si="13"/>
        <v/>
      </c>
      <c r="Y212" s="1" t="str">
        <f t="shared" si="14"/>
        <v/>
      </c>
      <c r="Z212" s="1"/>
    </row>
    <row r="213" spans="1:26" x14ac:dyDescent="0.25">
      <c r="A213" s="8">
        <v>46229</v>
      </c>
      <c r="B213" s="1" t="s">
        <v>191</v>
      </c>
      <c r="C213" s="2">
        <f t="shared" si="15"/>
        <v>2981.1</v>
      </c>
      <c r="D213" s="2">
        <f>SUMIFS(Kassenbuch!$H$9:$H$208,Kassenbuch!$A$9:$A$208,A213,Kassenbuch!$D$9:$D$208,"Einnahme")</f>
        <v>0</v>
      </c>
      <c r="E213" s="2">
        <f>SUMIFS(Kassenbuch!$H$9:$H$208,Kassenbuch!$A$9:$A$208,A213,Kassenbuch!$D$9:$D$208,"Einlage")</f>
        <v>0</v>
      </c>
      <c r="F213" s="2">
        <f>SUMIFS(Kassenbuch!$I$9:$I$208,Kassenbuch!$A$9:$A$208,A213,Kassenbuch!$D$9:$D$208,"Ausgabe")</f>
        <v>0</v>
      </c>
      <c r="G213" s="2">
        <f>SUMIFS(Kassenbuch!$I$9:$I$208,Kassenbuch!$A$9:$A$208,A213,Kassenbuch!$D$9:$D$208,"Entnahme")</f>
        <v>0</v>
      </c>
      <c r="H213" s="2">
        <f t="shared" si="12"/>
        <v>2981.1</v>
      </c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2" t="str">
        <f>IF(SUM(I213:V213)=0,"",SUMPRODUCT(I213:V213,Einstellungen!$K$4:$X$4))</f>
        <v/>
      </c>
      <c r="X213" s="2" t="str">
        <f t="shared" si="13"/>
        <v/>
      </c>
      <c r="Y213" s="1" t="str">
        <f t="shared" si="14"/>
        <v/>
      </c>
      <c r="Z213" s="1"/>
    </row>
    <row r="214" spans="1:26" x14ac:dyDescent="0.25">
      <c r="A214" s="8">
        <v>46230</v>
      </c>
      <c r="B214" s="1" t="s">
        <v>192</v>
      </c>
      <c r="C214" s="2">
        <f t="shared" si="15"/>
        <v>2981.1</v>
      </c>
      <c r="D214" s="2">
        <f>SUMIFS(Kassenbuch!$H$9:$H$208,Kassenbuch!$A$9:$A$208,A214,Kassenbuch!$D$9:$D$208,"Einnahme")</f>
        <v>0</v>
      </c>
      <c r="E214" s="2">
        <f>SUMIFS(Kassenbuch!$H$9:$H$208,Kassenbuch!$A$9:$A$208,A214,Kassenbuch!$D$9:$D$208,"Einlage")</f>
        <v>0</v>
      </c>
      <c r="F214" s="2">
        <f>SUMIFS(Kassenbuch!$I$9:$I$208,Kassenbuch!$A$9:$A$208,A214,Kassenbuch!$D$9:$D$208,"Ausgabe")</f>
        <v>0</v>
      </c>
      <c r="G214" s="2">
        <f>SUMIFS(Kassenbuch!$I$9:$I$208,Kassenbuch!$A$9:$A$208,A214,Kassenbuch!$D$9:$D$208,"Entnahme")</f>
        <v>0</v>
      </c>
      <c r="H214" s="2">
        <f t="shared" si="12"/>
        <v>2981.1</v>
      </c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2" t="str">
        <f>IF(SUM(I214:V214)=0,"",SUMPRODUCT(I214:V214,Einstellungen!$K$4:$X$4))</f>
        <v/>
      </c>
      <c r="X214" s="2" t="str">
        <f t="shared" si="13"/>
        <v/>
      </c>
      <c r="Y214" s="1" t="str">
        <f t="shared" si="14"/>
        <v/>
      </c>
      <c r="Z214" s="1"/>
    </row>
    <row r="215" spans="1:26" x14ac:dyDescent="0.25">
      <c r="A215" s="8">
        <v>46231</v>
      </c>
      <c r="B215" s="1" t="s">
        <v>193</v>
      </c>
      <c r="C215" s="2">
        <f t="shared" si="15"/>
        <v>2981.1</v>
      </c>
      <c r="D215" s="2">
        <f>SUMIFS(Kassenbuch!$H$9:$H$208,Kassenbuch!$A$9:$A$208,A215,Kassenbuch!$D$9:$D$208,"Einnahme")</f>
        <v>0</v>
      </c>
      <c r="E215" s="2">
        <f>SUMIFS(Kassenbuch!$H$9:$H$208,Kassenbuch!$A$9:$A$208,A215,Kassenbuch!$D$9:$D$208,"Einlage")</f>
        <v>0</v>
      </c>
      <c r="F215" s="2">
        <f>SUMIFS(Kassenbuch!$I$9:$I$208,Kassenbuch!$A$9:$A$208,A215,Kassenbuch!$D$9:$D$208,"Ausgabe")</f>
        <v>0</v>
      </c>
      <c r="G215" s="2">
        <f>SUMIFS(Kassenbuch!$I$9:$I$208,Kassenbuch!$A$9:$A$208,A215,Kassenbuch!$D$9:$D$208,"Entnahme")</f>
        <v>0</v>
      </c>
      <c r="H215" s="2">
        <f t="shared" si="12"/>
        <v>2981.1</v>
      </c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2" t="str">
        <f>IF(SUM(I215:V215)=0,"",SUMPRODUCT(I215:V215,Einstellungen!$K$4:$X$4))</f>
        <v/>
      </c>
      <c r="X215" s="2" t="str">
        <f t="shared" si="13"/>
        <v/>
      </c>
      <c r="Y215" s="1" t="str">
        <f t="shared" si="14"/>
        <v/>
      </c>
      <c r="Z215" s="1"/>
    </row>
    <row r="216" spans="1:26" x14ac:dyDescent="0.25">
      <c r="A216" s="8">
        <v>46232</v>
      </c>
      <c r="B216" s="1" t="s">
        <v>194</v>
      </c>
      <c r="C216" s="2">
        <f t="shared" si="15"/>
        <v>2981.1</v>
      </c>
      <c r="D216" s="2">
        <f>SUMIFS(Kassenbuch!$H$9:$H$208,Kassenbuch!$A$9:$A$208,A216,Kassenbuch!$D$9:$D$208,"Einnahme")</f>
        <v>0</v>
      </c>
      <c r="E216" s="2">
        <f>SUMIFS(Kassenbuch!$H$9:$H$208,Kassenbuch!$A$9:$A$208,A216,Kassenbuch!$D$9:$D$208,"Einlage")</f>
        <v>0</v>
      </c>
      <c r="F216" s="2">
        <f>SUMIFS(Kassenbuch!$I$9:$I$208,Kassenbuch!$A$9:$A$208,A216,Kassenbuch!$D$9:$D$208,"Ausgabe")</f>
        <v>0</v>
      </c>
      <c r="G216" s="2">
        <f>SUMIFS(Kassenbuch!$I$9:$I$208,Kassenbuch!$A$9:$A$208,A216,Kassenbuch!$D$9:$D$208,"Entnahme")</f>
        <v>0</v>
      </c>
      <c r="H216" s="2">
        <f t="shared" si="12"/>
        <v>2981.1</v>
      </c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2" t="str">
        <f>IF(SUM(I216:V216)=0,"",SUMPRODUCT(I216:V216,Einstellungen!$K$4:$X$4))</f>
        <v/>
      </c>
      <c r="X216" s="2" t="str">
        <f t="shared" si="13"/>
        <v/>
      </c>
      <c r="Y216" s="1" t="str">
        <f t="shared" si="14"/>
        <v/>
      </c>
      <c r="Z216" s="1"/>
    </row>
    <row r="217" spans="1:26" x14ac:dyDescent="0.25">
      <c r="A217" s="8">
        <v>46233</v>
      </c>
      <c r="B217" s="1" t="s">
        <v>188</v>
      </c>
      <c r="C217" s="2">
        <f t="shared" si="15"/>
        <v>2981.1</v>
      </c>
      <c r="D217" s="2">
        <f>SUMIFS(Kassenbuch!$H$9:$H$208,Kassenbuch!$A$9:$A$208,A217,Kassenbuch!$D$9:$D$208,"Einnahme")</f>
        <v>0</v>
      </c>
      <c r="E217" s="2">
        <f>SUMIFS(Kassenbuch!$H$9:$H$208,Kassenbuch!$A$9:$A$208,A217,Kassenbuch!$D$9:$D$208,"Einlage")</f>
        <v>0</v>
      </c>
      <c r="F217" s="2">
        <f>SUMIFS(Kassenbuch!$I$9:$I$208,Kassenbuch!$A$9:$A$208,A217,Kassenbuch!$D$9:$D$208,"Ausgabe")</f>
        <v>0</v>
      </c>
      <c r="G217" s="2">
        <f>SUMIFS(Kassenbuch!$I$9:$I$208,Kassenbuch!$A$9:$A$208,A217,Kassenbuch!$D$9:$D$208,"Entnahme")</f>
        <v>0</v>
      </c>
      <c r="H217" s="2">
        <f t="shared" si="12"/>
        <v>2981.1</v>
      </c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2" t="str">
        <f>IF(SUM(I217:V217)=0,"",SUMPRODUCT(I217:V217,Einstellungen!$K$4:$X$4))</f>
        <v/>
      </c>
      <c r="X217" s="2" t="str">
        <f t="shared" si="13"/>
        <v/>
      </c>
      <c r="Y217" s="1" t="str">
        <f t="shared" si="14"/>
        <v/>
      </c>
      <c r="Z217" s="1"/>
    </row>
    <row r="218" spans="1:26" x14ac:dyDescent="0.25">
      <c r="A218" s="8">
        <v>46234</v>
      </c>
      <c r="B218" s="1" t="s">
        <v>189</v>
      </c>
      <c r="C218" s="2">
        <f t="shared" si="15"/>
        <v>2981.1</v>
      </c>
      <c r="D218" s="2">
        <f>SUMIFS(Kassenbuch!$H$9:$H$208,Kassenbuch!$A$9:$A$208,A218,Kassenbuch!$D$9:$D$208,"Einnahme")</f>
        <v>0</v>
      </c>
      <c r="E218" s="2">
        <f>SUMIFS(Kassenbuch!$H$9:$H$208,Kassenbuch!$A$9:$A$208,A218,Kassenbuch!$D$9:$D$208,"Einlage")</f>
        <v>0</v>
      </c>
      <c r="F218" s="2">
        <f>SUMIFS(Kassenbuch!$I$9:$I$208,Kassenbuch!$A$9:$A$208,A218,Kassenbuch!$D$9:$D$208,"Ausgabe")</f>
        <v>0</v>
      </c>
      <c r="G218" s="2">
        <f>SUMIFS(Kassenbuch!$I$9:$I$208,Kassenbuch!$A$9:$A$208,A218,Kassenbuch!$D$9:$D$208,"Entnahme")</f>
        <v>0</v>
      </c>
      <c r="H218" s="2">
        <f t="shared" si="12"/>
        <v>2981.1</v>
      </c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2" t="str">
        <f>IF(SUM(I218:V218)=0,"",SUMPRODUCT(I218:V218,Einstellungen!$K$4:$X$4))</f>
        <v/>
      </c>
      <c r="X218" s="2" t="str">
        <f t="shared" si="13"/>
        <v/>
      </c>
      <c r="Y218" s="1" t="str">
        <f t="shared" si="14"/>
        <v/>
      </c>
      <c r="Z218" s="1"/>
    </row>
    <row r="219" spans="1:26" x14ac:dyDescent="0.25">
      <c r="A219" s="8">
        <v>46235</v>
      </c>
      <c r="B219" s="1" t="s">
        <v>190</v>
      </c>
      <c r="C219" s="2">
        <f t="shared" si="15"/>
        <v>2981.1</v>
      </c>
      <c r="D219" s="2">
        <f>SUMIFS(Kassenbuch!$H$9:$H$208,Kassenbuch!$A$9:$A$208,A219,Kassenbuch!$D$9:$D$208,"Einnahme")</f>
        <v>0</v>
      </c>
      <c r="E219" s="2">
        <f>SUMIFS(Kassenbuch!$H$9:$H$208,Kassenbuch!$A$9:$A$208,A219,Kassenbuch!$D$9:$D$208,"Einlage")</f>
        <v>0</v>
      </c>
      <c r="F219" s="2">
        <f>SUMIFS(Kassenbuch!$I$9:$I$208,Kassenbuch!$A$9:$A$208,A219,Kassenbuch!$D$9:$D$208,"Ausgabe")</f>
        <v>0</v>
      </c>
      <c r="G219" s="2">
        <f>SUMIFS(Kassenbuch!$I$9:$I$208,Kassenbuch!$A$9:$A$208,A219,Kassenbuch!$D$9:$D$208,"Entnahme")</f>
        <v>0</v>
      </c>
      <c r="H219" s="2">
        <f t="shared" si="12"/>
        <v>2981.1</v>
      </c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2" t="str">
        <f>IF(SUM(I219:V219)=0,"",SUMPRODUCT(I219:V219,Einstellungen!$K$4:$X$4))</f>
        <v/>
      </c>
      <c r="X219" s="2" t="str">
        <f t="shared" si="13"/>
        <v/>
      </c>
      <c r="Y219" s="1" t="str">
        <f t="shared" si="14"/>
        <v/>
      </c>
      <c r="Z219" s="1"/>
    </row>
    <row r="220" spans="1:26" x14ac:dyDescent="0.25">
      <c r="A220" s="8">
        <v>46236</v>
      </c>
      <c r="B220" s="1" t="s">
        <v>191</v>
      </c>
      <c r="C220" s="2">
        <f t="shared" si="15"/>
        <v>2981.1</v>
      </c>
      <c r="D220" s="2">
        <f>SUMIFS(Kassenbuch!$H$9:$H$208,Kassenbuch!$A$9:$A$208,A220,Kassenbuch!$D$9:$D$208,"Einnahme")</f>
        <v>0</v>
      </c>
      <c r="E220" s="2">
        <f>SUMIFS(Kassenbuch!$H$9:$H$208,Kassenbuch!$A$9:$A$208,A220,Kassenbuch!$D$9:$D$208,"Einlage")</f>
        <v>0</v>
      </c>
      <c r="F220" s="2">
        <f>SUMIFS(Kassenbuch!$I$9:$I$208,Kassenbuch!$A$9:$A$208,A220,Kassenbuch!$D$9:$D$208,"Ausgabe")</f>
        <v>0</v>
      </c>
      <c r="G220" s="2">
        <f>SUMIFS(Kassenbuch!$I$9:$I$208,Kassenbuch!$A$9:$A$208,A220,Kassenbuch!$D$9:$D$208,"Entnahme")</f>
        <v>0</v>
      </c>
      <c r="H220" s="2">
        <f t="shared" si="12"/>
        <v>2981.1</v>
      </c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2" t="str">
        <f>IF(SUM(I220:V220)=0,"",SUMPRODUCT(I220:V220,Einstellungen!$K$4:$X$4))</f>
        <v/>
      </c>
      <c r="X220" s="2" t="str">
        <f t="shared" si="13"/>
        <v/>
      </c>
      <c r="Y220" s="1" t="str">
        <f t="shared" si="14"/>
        <v/>
      </c>
      <c r="Z220" s="1"/>
    </row>
    <row r="221" spans="1:26" x14ac:dyDescent="0.25">
      <c r="A221" s="8">
        <v>46237</v>
      </c>
      <c r="B221" s="1" t="s">
        <v>192</v>
      </c>
      <c r="C221" s="2">
        <f t="shared" si="15"/>
        <v>2981.1</v>
      </c>
      <c r="D221" s="2">
        <f>SUMIFS(Kassenbuch!$H$9:$H$208,Kassenbuch!$A$9:$A$208,A221,Kassenbuch!$D$9:$D$208,"Einnahme")</f>
        <v>0</v>
      </c>
      <c r="E221" s="2">
        <f>SUMIFS(Kassenbuch!$H$9:$H$208,Kassenbuch!$A$9:$A$208,A221,Kassenbuch!$D$9:$D$208,"Einlage")</f>
        <v>0</v>
      </c>
      <c r="F221" s="2">
        <f>SUMIFS(Kassenbuch!$I$9:$I$208,Kassenbuch!$A$9:$A$208,A221,Kassenbuch!$D$9:$D$208,"Ausgabe")</f>
        <v>0</v>
      </c>
      <c r="G221" s="2">
        <f>SUMIFS(Kassenbuch!$I$9:$I$208,Kassenbuch!$A$9:$A$208,A221,Kassenbuch!$D$9:$D$208,"Entnahme")</f>
        <v>0</v>
      </c>
      <c r="H221" s="2">
        <f t="shared" si="12"/>
        <v>2981.1</v>
      </c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2" t="str">
        <f>IF(SUM(I221:V221)=0,"",SUMPRODUCT(I221:V221,Einstellungen!$K$4:$X$4))</f>
        <v/>
      </c>
      <c r="X221" s="2" t="str">
        <f t="shared" si="13"/>
        <v/>
      </c>
      <c r="Y221" s="1" t="str">
        <f t="shared" si="14"/>
        <v/>
      </c>
      <c r="Z221" s="1"/>
    </row>
    <row r="222" spans="1:26" x14ac:dyDescent="0.25">
      <c r="A222" s="8">
        <v>46238</v>
      </c>
      <c r="B222" s="1" t="s">
        <v>193</v>
      </c>
      <c r="C222" s="2">
        <f t="shared" si="15"/>
        <v>2981.1</v>
      </c>
      <c r="D222" s="2">
        <f>SUMIFS(Kassenbuch!$H$9:$H$208,Kassenbuch!$A$9:$A$208,A222,Kassenbuch!$D$9:$D$208,"Einnahme")</f>
        <v>0</v>
      </c>
      <c r="E222" s="2">
        <f>SUMIFS(Kassenbuch!$H$9:$H$208,Kassenbuch!$A$9:$A$208,A222,Kassenbuch!$D$9:$D$208,"Einlage")</f>
        <v>0</v>
      </c>
      <c r="F222" s="2">
        <f>SUMIFS(Kassenbuch!$I$9:$I$208,Kassenbuch!$A$9:$A$208,A222,Kassenbuch!$D$9:$D$208,"Ausgabe")</f>
        <v>0</v>
      </c>
      <c r="G222" s="2">
        <f>SUMIFS(Kassenbuch!$I$9:$I$208,Kassenbuch!$A$9:$A$208,A222,Kassenbuch!$D$9:$D$208,"Entnahme")</f>
        <v>0</v>
      </c>
      <c r="H222" s="2">
        <f t="shared" si="12"/>
        <v>2981.1</v>
      </c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2" t="str">
        <f>IF(SUM(I222:V222)=0,"",SUMPRODUCT(I222:V222,Einstellungen!$K$4:$X$4))</f>
        <v/>
      </c>
      <c r="X222" s="2" t="str">
        <f t="shared" si="13"/>
        <v/>
      </c>
      <c r="Y222" s="1" t="str">
        <f t="shared" si="14"/>
        <v/>
      </c>
      <c r="Z222" s="1"/>
    </row>
    <row r="223" spans="1:26" x14ac:dyDescent="0.25">
      <c r="A223" s="8">
        <v>46239</v>
      </c>
      <c r="B223" s="1" t="s">
        <v>194</v>
      </c>
      <c r="C223" s="2">
        <f t="shared" si="15"/>
        <v>2981.1</v>
      </c>
      <c r="D223" s="2">
        <f>SUMIFS(Kassenbuch!$H$9:$H$208,Kassenbuch!$A$9:$A$208,A223,Kassenbuch!$D$9:$D$208,"Einnahme")</f>
        <v>0</v>
      </c>
      <c r="E223" s="2">
        <f>SUMIFS(Kassenbuch!$H$9:$H$208,Kassenbuch!$A$9:$A$208,A223,Kassenbuch!$D$9:$D$208,"Einlage")</f>
        <v>0</v>
      </c>
      <c r="F223" s="2">
        <f>SUMIFS(Kassenbuch!$I$9:$I$208,Kassenbuch!$A$9:$A$208,A223,Kassenbuch!$D$9:$D$208,"Ausgabe")</f>
        <v>0</v>
      </c>
      <c r="G223" s="2">
        <f>SUMIFS(Kassenbuch!$I$9:$I$208,Kassenbuch!$A$9:$A$208,A223,Kassenbuch!$D$9:$D$208,"Entnahme")</f>
        <v>0</v>
      </c>
      <c r="H223" s="2">
        <f t="shared" si="12"/>
        <v>2981.1</v>
      </c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2" t="str">
        <f>IF(SUM(I223:V223)=0,"",SUMPRODUCT(I223:V223,Einstellungen!$K$4:$X$4))</f>
        <v/>
      </c>
      <c r="X223" s="2" t="str">
        <f t="shared" si="13"/>
        <v/>
      </c>
      <c r="Y223" s="1" t="str">
        <f t="shared" si="14"/>
        <v/>
      </c>
      <c r="Z223" s="1"/>
    </row>
    <row r="224" spans="1:26" x14ac:dyDescent="0.25">
      <c r="A224" s="8">
        <v>46240</v>
      </c>
      <c r="B224" s="1" t="s">
        <v>188</v>
      </c>
      <c r="C224" s="2">
        <f t="shared" si="15"/>
        <v>2981.1</v>
      </c>
      <c r="D224" s="2">
        <f>SUMIFS(Kassenbuch!$H$9:$H$208,Kassenbuch!$A$9:$A$208,A224,Kassenbuch!$D$9:$D$208,"Einnahme")</f>
        <v>0</v>
      </c>
      <c r="E224" s="2">
        <f>SUMIFS(Kassenbuch!$H$9:$H$208,Kassenbuch!$A$9:$A$208,A224,Kassenbuch!$D$9:$D$208,"Einlage")</f>
        <v>0</v>
      </c>
      <c r="F224" s="2">
        <f>SUMIFS(Kassenbuch!$I$9:$I$208,Kassenbuch!$A$9:$A$208,A224,Kassenbuch!$D$9:$D$208,"Ausgabe")</f>
        <v>0</v>
      </c>
      <c r="G224" s="2">
        <f>SUMIFS(Kassenbuch!$I$9:$I$208,Kassenbuch!$A$9:$A$208,A224,Kassenbuch!$D$9:$D$208,"Entnahme")</f>
        <v>0</v>
      </c>
      <c r="H224" s="2">
        <f t="shared" si="12"/>
        <v>2981.1</v>
      </c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2" t="str">
        <f>IF(SUM(I224:V224)=0,"",SUMPRODUCT(I224:V224,Einstellungen!$K$4:$X$4))</f>
        <v/>
      </c>
      <c r="X224" s="2" t="str">
        <f t="shared" si="13"/>
        <v/>
      </c>
      <c r="Y224" s="1" t="str">
        <f t="shared" si="14"/>
        <v/>
      </c>
      <c r="Z224" s="1"/>
    </row>
    <row r="225" spans="1:26" x14ac:dyDescent="0.25">
      <c r="A225" s="8">
        <v>46241</v>
      </c>
      <c r="B225" s="1" t="s">
        <v>189</v>
      </c>
      <c r="C225" s="2">
        <f t="shared" si="15"/>
        <v>2981.1</v>
      </c>
      <c r="D225" s="2">
        <f>SUMIFS(Kassenbuch!$H$9:$H$208,Kassenbuch!$A$9:$A$208,A225,Kassenbuch!$D$9:$D$208,"Einnahme")</f>
        <v>0</v>
      </c>
      <c r="E225" s="2">
        <f>SUMIFS(Kassenbuch!$H$9:$H$208,Kassenbuch!$A$9:$A$208,A225,Kassenbuch!$D$9:$D$208,"Einlage")</f>
        <v>0</v>
      </c>
      <c r="F225" s="2">
        <f>SUMIFS(Kassenbuch!$I$9:$I$208,Kassenbuch!$A$9:$A$208,A225,Kassenbuch!$D$9:$D$208,"Ausgabe")</f>
        <v>0</v>
      </c>
      <c r="G225" s="2">
        <f>SUMIFS(Kassenbuch!$I$9:$I$208,Kassenbuch!$A$9:$A$208,A225,Kassenbuch!$D$9:$D$208,"Entnahme")</f>
        <v>0</v>
      </c>
      <c r="H225" s="2">
        <f t="shared" si="12"/>
        <v>2981.1</v>
      </c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2" t="str">
        <f>IF(SUM(I225:V225)=0,"",SUMPRODUCT(I225:V225,Einstellungen!$K$4:$X$4))</f>
        <v/>
      </c>
      <c r="X225" s="2" t="str">
        <f t="shared" si="13"/>
        <v/>
      </c>
      <c r="Y225" s="1" t="str">
        <f t="shared" si="14"/>
        <v/>
      </c>
      <c r="Z225" s="1"/>
    </row>
    <row r="226" spans="1:26" x14ac:dyDescent="0.25">
      <c r="A226" s="8">
        <v>46242</v>
      </c>
      <c r="B226" s="1" t="s">
        <v>190</v>
      </c>
      <c r="C226" s="2">
        <f t="shared" si="15"/>
        <v>2981.1</v>
      </c>
      <c r="D226" s="2">
        <f>SUMIFS(Kassenbuch!$H$9:$H$208,Kassenbuch!$A$9:$A$208,A226,Kassenbuch!$D$9:$D$208,"Einnahme")</f>
        <v>0</v>
      </c>
      <c r="E226" s="2">
        <f>SUMIFS(Kassenbuch!$H$9:$H$208,Kassenbuch!$A$9:$A$208,A226,Kassenbuch!$D$9:$D$208,"Einlage")</f>
        <v>0</v>
      </c>
      <c r="F226" s="2">
        <f>SUMIFS(Kassenbuch!$I$9:$I$208,Kassenbuch!$A$9:$A$208,A226,Kassenbuch!$D$9:$D$208,"Ausgabe")</f>
        <v>0</v>
      </c>
      <c r="G226" s="2">
        <f>SUMIFS(Kassenbuch!$I$9:$I$208,Kassenbuch!$A$9:$A$208,A226,Kassenbuch!$D$9:$D$208,"Entnahme")</f>
        <v>0</v>
      </c>
      <c r="H226" s="2">
        <f t="shared" si="12"/>
        <v>2981.1</v>
      </c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2" t="str">
        <f>IF(SUM(I226:V226)=0,"",SUMPRODUCT(I226:V226,Einstellungen!$K$4:$X$4))</f>
        <v/>
      </c>
      <c r="X226" s="2" t="str">
        <f t="shared" si="13"/>
        <v/>
      </c>
      <c r="Y226" s="1" t="str">
        <f t="shared" si="14"/>
        <v/>
      </c>
      <c r="Z226" s="1"/>
    </row>
    <row r="227" spans="1:26" x14ac:dyDescent="0.25">
      <c r="A227" s="8">
        <v>46243</v>
      </c>
      <c r="B227" s="1" t="s">
        <v>191</v>
      </c>
      <c r="C227" s="2">
        <f t="shared" si="15"/>
        <v>2981.1</v>
      </c>
      <c r="D227" s="2">
        <f>SUMIFS(Kassenbuch!$H$9:$H$208,Kassenbuch!$A$9:$A$208,A227,Kassenbuch!$D$9:$D$208,"Einnahme")</f>
        <v>0</v>
      </c>
      <c r="E227" s="2">
        <f>SUMIFS(Kassenbuch!$H$9:$H$208,Kassenbuch!$A$9:$A$208,A227,Kassenbuch!$D$9:$D$208,"Einlage")</f>
        <v>0</v>
      </c>
      <c r="F227" s="2">
        <f>SUMIFS(Kassenbuch!$I$9:$I$208,Kassenbuch!$A$9:$A$208,A227,Kassenbuch!$D$9:$D$208,"Ausgabe")</f>
        <v>0</v>
      </c>
      <c r="G227" s="2">
        <f>SUMIFS(Kassenbuch!$I$9:$I$208,Kassenbuch!$A$9:$A$208,A227,Kassenbuch!$D$9:$D$208,"Entnahme")</f>
        <v>0</v>
      </c>
      <c r="H227" s="2">
        <f t="shared" si="12"/>
        <v>2981.1</v>
      </c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2" t="str">
        <f>IF(SUM(I227:V227)=0,"",SUMPRODUCT(I227:V227,Einstellungen!$K$4:$X$4))</f>
        <v/>
      </c>
      <c r="X227" s="2" t="str">
        <f t="shared" si="13"/>
        <v/>
      </c>
      <c r="Y227" s="1" t="str">
        <f t="shared" si="14"/>
        <v/>
      </c>
      <c r="Z227" s="1"/>
    </row>
    <row r="228" spans="1:26" x14ac:dyDescent="0.25">
      <c r="A228" s="8">
        <v>46244</v>
      </c>
      <c r="B228" s="1" t="s">
        <v>192</v>
      </c>
      <c r="C228" s="2">
        <f t="shared" si="15"/>
        <v>2981.1</v>
      </c>
      <c r="D228" s="2">
        <f>SUMIFS(Kassenbuch!$H$9:$H$208,Kassenbuch!$A$9:$A$208,A228,Kassenbuch!$D$9:$D$208,"Einnahme")</f>
        <v>0</v>
      </c>
      <c r="E228" s="2">
        <f>SUMIFS(Kassenbuch!$H$9:$H$208,Kassenbuch!$A$9:$A$208,A228,Kassenbuch!$D$9:$D$208,"Einlage")</f>
        <v>0</v>
      </c>
      <c r="F228" s="2">
        <f>SUMIFS(Kassenbuch!$I$9:$I$208,Kassenbuch!$A$9:$A$208,A228,Kassenbuch!$D$9:$D$208,"Ausgabe")</f>
        <v>0</v>
      </c>
      <c r="G228" s="2">
        <f>SUMIFS(Kassenbuch!$I$9:$I$208,Kassenbuch!$A$9:$A$208,A228,Kassenbuch!$D$9:$D$208,"Entnahme")</f>
        <v>0</v>
      </c>
      <c r="H228" s="2">
        <f t="shared" si="12"/>
        <v>2981.1</v>
      </c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2" t="str">
        <f>IF(SUM(I228:V228)=0,"",SUMPRODUCT(I228:V228,Einstellungen!$K$4:$X$4))</f>
        <v/>
      </c>
      <c r="X228" s="2" t="str">
        <f t="shared" si="13"/>
        <v/>
      </c>
      <c r="Y228" s="1" t="str">
        <f t="shared" si="14"/>
        <v/>
      </c>
      <c r="Z228" s="1"/>
    </row>
    <row r="229" spans="1:26" x14ac:dyDescent="0.25">
      <c r="A229" s="8">
        <v>46245</v>
      </c>
      <c r="B229" s="1" t="s">
        <v>193</v>
      </c>
      <c r="C229" s="2">
        <f t="shared" si="15"/>
        <v>2981.1</v>
      </c>
      <c r="D229" s="2">
        <f>SUMIFS(Kassenbuch!$H$9:$H$208,Kassenbuch!$A$9:$A$208,A229,Kassenbuch!$D$9:$D$208,"Einnahme")</f>
        <v>0</v>
      </c>
      <c r="E229" s="2">
        <f>SUMIFS(Kassenbuch!$H$9:$H$208,Kassenbuch!$A$9:$A$208,A229,Kassenbuch!$D$9:$D$208,"Einlage")</f>
        <v>0</v>
      </c>
      <c r="F229" s="2">
        <f>SUMIFS(Kassenbuch!$I$9:$I$208,Kassenbuch!$A$9:$A$208,A229,Kassenbuch!$D$9:$D$208,"Ausgabe")</f>
        <v>0</v>
      </c>
      <c r="G229" s="2">
        <f>SUMIFS(Kassenbuch!$I$9:$I$208,Kassenbuch!$A$9:$A$208,A229,Kassenbuch!$D$9:$D$208,"Entnahme")</f>
        <v>0</v>
      </c>
      <c r="H229" s="2">
        <f t="shared" si="12"/>
        <v>2981.1</v>
      </c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2" t="str">
        <f>IF(SUM(I229:V229)=0,"",SUMPRODUCT(I229:V229,Einstellungen!$K$4:$X$4))</f>
        <v/>
      </c>
      <c r="X229" s="2" t="str">
        <f t="shared" si="13"/>
        <v/>
      </c>
      <c r="Y229" s="1" t="str">
        <f t="shared" si="14"/>
        <v/>
      </c>
      <c r="Z229" s="1"/>
    </row>
    <row r="230" spans="1:26" x14ac:dyDescent="0.25">
      <c r="A230" s="8">
        <v>46246</v>
      </c>
      <c r="B230" s="1" t="s">
        <v>194</v>
      </c>
      <c r="C230" s="2">
        <f t="shared" si="15"/>
        <v>2981.1</v>
      </c>
      <c r="D230" s="2">
        <f>SUMIFS(Kassenbuch!$H$9:$H$208,Kassenbuch!$A$9:$A$208,A230,Kassenbuch!$D$9:$D$208,"Einnahme")</f>
        <v>0</v>
      </c>
      <c r="E230" s="2">
        <f>SUMIFS(Kassenbuch!$H$9:$H$208,Kassenbuch!$A$9:$A$208,A230,Kassenbuch!$D$9:$D$208,"Einlage")</f>
        <v>0</v>
      </c>
      <c r="F230" s="2">
        <f>SUMIFS(Kassenbuch!$I$9:$I$208,Kassenbuch!$A$9:$A$208,A230,Kassenbuch!$D$9:$D$208,"Ausgabe")</f>
        <v>0</v>
      </c>
      <c r="G230" s="2">
        <f>SUMIFS(Kassenbuch!$I$9:$I$208,Kassenbuch!$A$9:$A$208,A230,Kassenbuch!$D$9:$D$208,"Entnahme")</f>
        <v>0</v>
      </c>
      <c r="H230" s="2">
        <f t="shared" si="12"/>
        <v>2981.1</v>
      </c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2" t="str">
        <f>IF(SUM(I230:V230)=0,"",SUMPRODUCT(I230:V230,Einstellungen!$K$4:$X$4))</f>
        <v/>
      </c>
      <c r="X230" s="2" t="str">
        <f t="shared" si="13"/>
        <v/>
      </c>
      <c r="Y230" s="1" t="str">
        <f t="shared" si="14"/>
        <v/>
      </c>
      <c r="Z230" s="1"/>
    </row>
    <row r="231" spans="1:26" x14ac:dyDescent="0.25">
      <c r="A231" s="8">
        <v>46247</v>
      </c>
      <c r="B231" s="1" t="s">
        <v>188</v>
      </c>
      <c r="C231" s="2">
        <f t="shared" si="15"/>
        <v>2981.1</v>
      </c>
      <c r="D231" s="2">
        <f>SUMIFS(Kassenbuch!$H$9:$H$208,Kassenbuch!$A$9:$A$208,A231,Kassenbuch!$D$9:$D$208,"Einnahme")</f>
        <v>0</v>
      </c>
      <c r="E231" s="2">
        <f>SUMIFS(Kassenbuch!$H$9:$H$208,Kassenbuch!$A$9:$A$208,A231,Kassenbuch!$D$9:$D$208,"Einlage")</f>
        <v>0</v>
      </c>
      <c r="F231" s="2">
        <f>SUMIFS(Kassenbuch!$I$9:$I$208,Kassenbuch!$A$9:$A$208,A231,Kassenbuch!$D$9:$D$208,"Ausgabe")</f>
        <v>0</v>
      </c>
      <c r="G231" s="2">
        <f>SUMIFS(Kassenbuch!$I$9:$I$208,Kassenbuch!$A$9:$A$208,A231,Kassenbuch!$D$9:$D$208,"Entnahme")</f>
        <v>0</v>
      </c>
      <c r="H231" s="2">
        <f t="shared" si="12"/>
        <v>2981.1</v>
      </c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2" t="str">
        <f>IF(SUM(I231:V231)=0,"",SUMPRODUCT(I231:V231,Einstellungen!$K$4:$X$4))</f>
        <v/>
      </c>
      <c r="X231" s="2" t="str">
        <f t="shared" si="13"/>
        <v/>
      </c>
      <c r="Y231" s="1" t="str">
        <f t="shared" si="14"/>
        <v/>
      </c>
      <c r="Z231" s="1"/>
    </row>
    <row r="232" spans="1:26" x14ac:dyDescent="0.25">
      <c r="A232" s="8">
        <v>46248</v>
      </c>
      <c r="B232" s="1" t="s">
        <v>189</v>
      </c>
      <c r="C232" s="2">
        <f t="shared" si="15"/>
        <v>2981.1</v>
      </c>
      <c r="D232" s="2">
        <f>SUMIFS(Kassenbuch!$H$9:$H$208,Kassenbuch!$A$9:$A$208,A232,Kassenbuch!$D$9:$D$208,"Einnahme")</f>
        <v>0</v>
      </c>
      <c r="E232" s="2">
        <f>SUMIFS(Kassenbuch!$H$9:$H$208,Kassenbuch!$A$9:$A$208,A232,Kassenbuch!$D$9:$D$208,"Einlage")</f>
        <v>0</v>
      </c>
      <c r="F232" s="2">
        <f>SUMIFS(Kassenbuch!$I$9:$I$208,Kassenbuch!$A$9:$A$208,A232,Kassenbuch!$D$9:$D$208,"Ausgabe")</f>
        <v>0</v>
      </c>
      <c r="G232" s="2">
        <f>SUMIFS(Kassenbuch!$I$9:$I$208,Kassenbuch!$A$9:$A$208,A232,Kassenbuch!$D$9:$D$208,"Entnahme")</f>
        <v>0</v>
      </c>
      <c r="H232" s="2">
        <f t="shared" si="12"/>
        <v>2981.1</v>
      </c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2" t="str">
        <f>IF(SUM(I232:V232)=0,"",SUMPRODUCT(I232:V232,Einstellungen!$K$4:$X$4))</f>
        <v/>
      </c>
      <c r="X232" s="2" t="str">
        <f t="shared" si="13"/>
        <v/>
      </c>
      <c r="Y232" s="1" t="str">
        <f t="shared" si="14"/>
        <v/>
      </c>
      <c r="Z232" s="1"/>
    </row>
    <row r="233" spans="1:26" x14ac:dyDescent="0.25">
      <c r="A233" s="8">
        <v>46249</v>
      </c>
      <c r="B233" s="1" t="s">
        <v>190</v>
      </c>
      <c r="C233" s="2">
        <f t="shared" si="15"/>
        <v>2981.1</v>
      </c>
      <c r="D233" s="2">
        <f>SUMIFS(Kassenbuch!$H$9:$H$208,Kassenbuch!$A$9:$A$208,A233,Kassenbuch!$D$9:$D$208,"Einnahme")</f>
        <v>0</v>
      </c>
      <c r="E233" s="2">
        <f>SUMIFS(Kassenbuch!$H$9:$H$208,Kassenbuch!$A$9:$A$208,A233,Kassenbuch!$D$9:$D$208,"Einlage")</f>
        <v>0</v>
      </c>
      <c r="F233" s="2">
        <f>SUMIFS(Kassenbuch!$I$9:$I$208,Kassenbuch!$A$9:$A$208,A233,Kassenbuch!$D$9:$D$208,"Ausgabe")</f>
        <v>0</v>
      </c>
      <c r="G233" s="2">
        <f>SUMIFS(Kassenbuch!$I$9:$I$208,Kassenbuch!$A$9:$A$208,A233,Kassenbuch!$D$9:$D$208,"Entnahme")</f>
        <v>0</v>
      </c>
      <c r="H233" s="2">
        <f t="shared" si="12"/>
        <v>2981.1</v>
      </c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2" t="str">
        <f>IF(SUM(I233:V233)=0,"",SUMPRODUCT(I233:V233,Einstellungen!$K$4:$X$4))</f>
        <v/>
      </c>
      <c r="X233" s="2" t="str">
        <f t="shared" si="13"/>
        <v/>
      </c>
      <c r="Y233" s="1" t="str">
        <f t="shared" si="14"/>
        <v/>
      </c>
      <c r="Z233" s="1"/>
    </row>
    <row r="234" spans="1:26" x14ac:dyDescent="0.25">
      <c r="A234" s="8">
        <v>46250</v>
      </c>
      <c r="B234" s="1" t="s">
        <v>191</v>
      </c>
      <c r="C234" s="2">
        <f t="shared" si="15"/>
        <v>2981.1</v>
      </c>
      <c r="D234" s="2">
        <f>SUMIFS(Kassenbuch!$H$9:$H$208,Kassenbuch!$A$9:$A$208,A234,Kassenbuch!$D$9:$D$208,"Einnahme")</f>
        <v>0</v>
      </c>
      <c r="E234" s="2">
        <f>SUMIFS(Kassenbuch!$H$9:$H$208,Kassenbuch!$A$9:$A$208,A234,Kassenbuch!$D$9:$D$208,"Einlage")</f>
        <v>0</v>
      </c>
      <c r="F234" s="2">
        <f>SUMIFS(Kassenbuch!$I$9:$I$208,Kassenbuch!$A$9:$A$208,A234,Kassenbuch!$D$9:$D$208,"Ausgabe")</f>
        <v>0</v>
      </c>
      <c r="G234" s="2">
        <f>SUMIFS(Kassenbuch!$I$9:$I$208,Kassenbuch!$A$9:$A$208,A234,Kassenbuch!$D$9:$D$208,"Entnahme")</f>
        <v>0</v>
      </c>
      <c r="H234" s="2">
        <f t="shared" si="12"/>
        <v>2981.1</v>
      </c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2" t="str">
        <f>IF(SUM(I234:V234)=0,"",SUMPRODUCT(I234:V234,Einstellungen!$K$4:$X$4))</f>
        <v/>
      </c>
      <c r="X234" s="2" t="str">
        <f t="shared" si="13"/>
        <v/>
      </c>
      <c r="Y234" s="1" t="str">
        <f t="shared" si="14"/>
        <v/>
      </c>
      <c r="Z234" s="1"/>
    </row>
    <row r="235" spans="1:26" x14ac:dyDescent="0.25">
      <c r="A235" s="8">
        <v>46251</v>
      </c>
      <c r="B235" s="1" t="s">
        <v>192</v>
      </c>
      <c r="C235" s="2">
        <f t="shared" si="15"/>
        <v>2981.1</v>
      </c>
      <c r="D235" s="2">
        <f>SUMIFS(Kassenbuch!$H$9:$H$208,Kassenbuch!$A$9:$A$208,A235,Kassenbuch!$D$9:$D$208,"Einnahme")</f>
        <v>0</v>
      </c>
      <c r="E235" s="2">
        <f>SUMIFS(Kassenbuch!$H$9:$H$208,Kassenbuch!$A$9:$A$208,A235,Kassenbuch!$D$9:$D$208,"Einlage")</f>
        <v>0</v>
      </c>
      <c r="F235" s="2">
        <f>SUMIFS(Kassenbuch!$I$9:$I$208,Kassenbuch!$A$9:$A$208,A235,Kassenbuch!$D$9:$D$208,"Ausgabe")</f>
        <v>0</v>
      </c>
      <c r="G235" s="2">
        <f>SUMIFS(Kassenbuch!$I$9:$I$208,Kassenbuch!$A$9:$A$208,A235,Kassenbuch!$D$9:$D$208,"Entnahme")</f>
        <v>0</v>
      </c>
      <c r="H235" s="2">
        <f t="shared" si="12"/>
        <v>2981.1</v>
      </c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2" t="str">
        <f>IF(SUM(I235:V235)=0,"",SUMPRODUCT(I235:V235,Einstellungen!$K$4:$X$4))</f>
        <v/>
      </c>
      <c r="X235" s="2" t="str">
        <f t="shared" si="13"/>
        <v/>
      </c>
      <c r="Y235" s="1" t="str">
        <f t="shared" si="14"/>
        <v/>
      </c>
      <c r="Z235" s="1"/>
    </row>
    <row r="236" spans="1:26" x14ac:dyDescent="0.25">
      <c r="A236" s="8">
        <v>46252</v>
      </c>
      <c r="B236" s="1" t="s">
        <v>193</v>
      </c>
      <c r="C236" s="2">
        <f t="shared" si="15"/>
        <v>2981.1</v>
      </c>
      <c r="D236" s="2">
        <f>SUMIFS(Kassenbuch!$H$9:$H$208,Kassenbuch!$A$9:$A$208,A236,Kassenbuch!$D$9:$D$208,"Einnahme")</f>
        <v>0</v>
      </c>
      <c r="E236" s="2">
        <f>SUMIFS(Kassenbuch!$H$9:$H$208,Kassenbuch!$A$9:$A$208,A236,Kassenbuch!$D$9:$D$208,"Einlage")</f>
        <v>0</v>
      </c>
      <c r="F236" s="2">
        <f>SUMIFS(Kassenbuch!$I$9:$I$208,Kassenbuch!$A$9:$A$208,A236,Kassenbuch!$D$9:$D$208,"Ausgabe")</f>
        <v>0</v>
      </c>
      <c r="G236" s="2">
        <f>SUMIFS(Kassenbuch!$I$9:$I$208,Kassenbuch!$A$9:$A$208,A236,Kassenbuch!$D$9:$D$208,"Entnahme")</f>
        <v>0</v>
      </c>
      <c r="H236" s="2">
        <f t="shared" si="12"/>
        <v>2981.1</v>
      </c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2" t="str">
        <f>IF(SUM(I236:V236)=0,"",SUMPRODUCT(I236:V236,Einstellungen!$K$4:$X$4))</f>
        <v/>
      </c>
      <c r="X236" s="2" t="str">
        <f t="shared" si="13"/>
        <v/>
      </c>
      <c r="Y236" s="1" t="str">
        <f t="shared" si="14"/>
        <v/>
      </c>
      <c r="Z236" s="1"/>
    </row>
    <row r="237" spans="1:26" x14ac:dyDescent="0.25">
      <c r="A237" s="8">
        <v>46253</v>
      </c>
      <c r="B237" s="1" t="s">
        <v>194</v>
      </c>
      <c r="C237" s="2">
        <f t="shared" si="15"/>
        <v>2981.1</v>
      </c>
      <c r="D237" s="2">
        <f>SUMIFS(Kassenbuch!$H$9:$H$208,Kassenbuch!$A$9:$A$208,A237,Kassenbuch!$D$9:$D$208,"Einnahme")</f>
        <v>0</v>
      </c>
      <c r="E237" s="2">
        <f>SUMIFS(Kassenbuch!$H$9:$H$208,Kassenbuch!$A$9:$A$208,A237,Kassenbuch!$D$9:$D$208,"Einlage")</f>
        <v>0</v>
      </c>
      <c r="F237" s="2">
        <f>SUMIFS(Kassenbuch!$I$9:$I$208,Kassenbuch!$A$9:$A$208,A237,Kassenbuch!$D$9:$D$208,"Ausgabe")</f>
        <v>0</v>
      </c>
      <c r="G237" s="2">
        <f>SUMIFS(Kassenbuch!$I$9:$I$208,Kassenbuch!$A$9:$A$208,A237,Kassenbuch!$D$9:$D$208,"Entnahme")</f>
        <v>0</v>
      </c>
      <c r="H237" s="2">
        <f t="shared" si="12"/>
        <v>2981.1</v>
      </c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2" t="str">
        <f>IF(SUM(I237:V237)=0,"",SUMPRODUCT(I237:V237,Einstellungen!$K$4:$X$4))</f>
        <v/>
      </c>
      <c r="X237" s="2" t="str">
        <f t="shared" si="13"/>
        <v/>
      </c>
      <c r="Y237" s="1" t="str">
        <f t="shared" si="14"/>
        <v/>
      </c>
      <c r="Z237" s="1"/>
    </row>
    <row r="238" spans="1:26" x14ac:dyDescent="0.25">
      <c r="A238" s="8">
        <v>46254</v>
      </c>
      <c r="B238" s="1" t="s">
        <v>188</v>
      </c>
      <c r="C238" s="2">
        <f t="shared" si="15"/>
        <v>2981.1</v>
      </c>
      <c r="D238" s="2">
        <f>SUMIFS(Kassenbuch!$H$9:$H$208,Kassenbuch!$A$9:$A$208,A238,Kassenbuch!$D$9:$D$208,"Einnahme")</f>
        <v>0</v>
      </c>
      <c r="E238" s="2">
        <f>SUMIFS(Kassenbuch!$H$9:$H$208,Kassenbuch!$A$9:$A$208,A238,Kassenbuch!$D$9:$D$208,"Einlage")</f>
        <v>0</v>
      </c>
      <c r="F238" s="2">
        <f>SUMIFS(Kassenbuch!$I$9:$I$208,Kassenbuch!$A$9:$A$208,A238,Kassenbuch!$D$9:$D$208,"Ausgabe")</f>
        <v>0</v>
      </c>
      <c r="G238" s="2">
        <f>SUMIFS(Kassenbuch!$I$9:$I$208,Kassenbuch!$A$9:$A$208,A238,Kassenbuch!$D$9:$D$208,"Entnahme")</f>
        <v>0</v>
      </c>
      <c r="H238" s="2">
        <f t="shared" si="12"/>
        <v>2981.1</v>
      </c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2" t="str">
        <f>IF(SUM(I238:V238)=0,"",SUMPRODUCT(I238:V238,Einstellungen!$K$4:$X$4))</f>
        <v/>
      </c>
      <c r="X238" s="2" t="str">
        <f t="shared" si="13"/>
        <v/>
      </c>
      <c r="Y238" s="1" t="str">
        <f t="shared" si="14"/>
        <v/>
      </c>
      <c r="Z238" s="1"/>
    </row>
    <row r="239" spans="1:26" x14ac:dyDescent="0.25">
      <c r="A239" s="8">
        <v>46255</v>
      </c>
      <c r="B239" s="1" t="s">
        <v>189</v>
      </c>
      <c r="C239" s="2">
        <f t="shared" si="15"/>
        <v>2981.1</v>
      </c>
      <c r="D239" s="2">
        <f>SUMIFS(Kassenbuch!$H$9:$H$208,Kassenbuch!$A$9:$A$208,A239,Kassenbuch!$D$9:$D$208,"Einnahme")</f>
        <v>0</v>
      </c>
      <c r="E239" s="2">
        <f>SUMIFS(Kassenbuch!$H$9:$H$208,Kassenbuch!$A$9:$A$208,A239,Kassenbuch!$D$9:$D$208,"Einlage")</f>
        <v>0</v>
      </c>
      <c r="F239" s="2">
        <f>SUMIFS(Kassenbuch!$I$9:$I$208,Kassenbuch!$A$9:$A$208,A239,Kassenbuch!$D$9:$D$208,"Ausgabe")</f>
        <v>0</v>
      </c>
      <c r="G239" s="2">
        <f>SUMIFS(Kassenbuch!$I$9:$I$208,Kassenbuch!$A$9:$A$208,A239,Kassenbuch!$D$9:$D$208,"Entnahme")</f>
        <v>0</v>
      </c>
      <c r="H239" s="2">
        <f t="shared" si="12"/>
        <v>2981.1</v>
      </c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2" t="str">
        <f>IF(SUM(I239:V239)=0,"",SUMPRODUCT(I239:V239,Einstellungen!$K$4:$X$4))</f>
        <v/>
      </c>
      <c r="X239" s="2" t="str">
        <f t="shared" si="13"/>
        <v/>
      </c>
      <c r="Y239" s="1" t="str">
        <f t="shared" si="14"/>
        <v/>
      </c>
      <c r="Z239" s="1"/>
    </row>
    <row r="240" spans="1:26" x14ac:dyDescent="0.25">
      <c r="A240" s="8">
        <v>46256</v>
      </c>
      <c r="B240" s="1" t="s">
        <v>190</v>
      </c>
      <c r="C240" s="2">
        <f t="shared" si="15"/>
        <v>2981.1</v>
      </c>
      <c r="D240" s="2">
        <f>SUMIFS(Kassenbuch!$H$9:$H$208,Kassenbuch!$A$9:$A$208,A240,Kassenbuch!$D$9:$D$208,"Einnahme")</f>
        <v>0</v>
      </c>
      <c r="E240" s="2">
        <f>SUMIFS(Kassenbuch!$H$9:$H$208,Kassenbuch!$A$9:$A$208,A240,Kassenbuch!$D$9:$D$208,"Einlage")</f>
        <v>0</v>
      </c>
      <c r="F240" s="2">
        <f>SUMIFS(Kassenbuch!$I$9:$I$208,Kassenbuch!$A$9:$A$208,A240,Kassenbuch!$D$9:$D$208,"Ausgabe")</f>
        <v>0</v>
      </c>
      <c r="G240" s="2">
        <f>SUMIFS(Kassenbuch!$I$9:$I$208,Kassenbuch!$A$9:$A$208,A240,Kassenbuch!$D$9:$D$208,"Entnahme")</f>
        <v>0</v>
      </c>
      <c r="H240" s="2">
        <f t="shared" si="12"/>
        <v>2981.1</v>
      </c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2" t="str">
        <f>IF(SUM(I240:V240)=0,"",SUMPRODUCT(I240:V240,Einstellungen!$K$4:$X$4))</f>
        <v/>
      </c>
      <c r="X240" s="2" t="str">
        <f t="shared" si="13"/>
        <v/>
      </c>
      <c r="Y240" s="1" t="str">
        <f t="shared" si="14"/>
        <v/>
      </c>
      <c r="Z240" s="1"/>
    </row>
    <row r="241" spans="1:26" x14ac:dyDescent="0.25">
      <c r="A241" s="8">
        <v>46257</v>
      </c>
      <c r="B241" s="1" t="s">
        <v>191</v>
      </c>
      <c r="C241" s="2">
        <f t="shared" si="15"/>
        <v>2981.1</v>
      </c>
      <c r="D241" s="2">
        <f>SUMIFS(Kassenbuch!$H$9:$H$208,Kassenbuch!$A$9:$A$208,A241,Kassenbuch!$D$9:$D$208,"Einnahme")</f>
        <v>0</v>
      </c>
      <c r="E241" s="2">
        <f>SUMIFS(Kassenbuch!$H$9:$H$208,Kassenbuch!$A$9:$A$208,A241,Kassenbuch!$D$9:$D$208,"Einlage")</f>
        <v>0</v>
      </c>
      <c r="F241" s="2">
        <f>SUMIFS(Kassenbuch!$I$9:$I$208,Kassenbuch!$A$9:$A$208,A241,Kassenbuch!$D$9:$D$208,"Ausgabe")</f>
        <v>0</v>
      </c>
      <c r="G241" s="2">
        <f>SUMIFS(Kassenbuch!$I$9:$I$208,Kassenbuch!$A$9:$A$208,A241,Kassenbuch!$D$9:$D$208,"Entnahme")</f>
        <v>0</v>
      </c>
      <c r="H241" s="2">
        <f t="shared" si="12"/>
        <v>2981.1</v>
      </c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2" t="str">
        <f>IF(SUM(I241:V241)=0,"",SUMPRODUCT(I241:V241,Einstellungen!$K$4:$X$4))</f>
        <v/>
      </c>
      <c r="X241" s="2" t="str">
        <f t="shared" si="13"/>
        <v/>
      </c>
      <c r="Y241" s="1" t="str">
        <f t="shared" si="14"/>
        <v/>
      </c>
      <c r="Z241" s="1"/>
    </row>
    <row r="242" spans="1:26" x14ac:dyDescent="0.25">
      <c r="A242" s="8">
        <v>46258</v>
      </c>
      <c r="B242" s="1" t="s">
        <v>192</v>
      </c>
      <c r="C242" s="2">
        <f t="shared" si="15"/>
        <v>2981.1</v>
      </c>
      <c r="D242" s="2">
        <f>SUMIFS(Kassenbuch!$H$9:$H$208,Kassenbuch!$A$9:$A$208,A242,Kassenbuch!$D$9:$D$208,"Einnahme")</f>
        <v>0</v>
      </c>
      <c r="E242" s="2">
        <f>SUMIFS(Kassenbuch!$H$9:$H$208,Kassenbuch!$A$9:$A$208,A242,Kassenbuch!$D$9:$D$208,"Einlage")</f>
        <v>0</v>
      </c>
      <c r="F242" s="2">
        <f>SUMIFS(Kassenbuch!$I$9:$I$208,Kassenbuch!$A$9:$A$208,A242,Kassenbuch!$D$9:$D$208,"Ausgabe")</f>
        <v>0</v>
      </c>
      <c r="G242" s="2">
        <f>SUMIFS(Kassenbuch!$I$9:$I$208,Kassenbuch!$A$9:$A$208,A242,Kassenbuch!$D$9:$D$208,"Entnahme")</f>
        <v>0</v>
      </c>
      <c r="H242" s="2">
        <f t="shared" si="12"/>
        <v>2981.1</v>
      </c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2" t="str">
        <f>IF(SUM(I242:V242)=0,"",SUMPRODUCT(I242:V242,Einstellungen!$K$4:$X$4))</f>
        <v/>
      </c>
      <c r="X242" s="2" t="str">
        <f t="shared" si="13"/>
        <v/>
      </c>
      <c r="Y242" s="1" t="str">
        <f t="shared" si="14"/>
        <v/>
      </c>
      <c r="Z242" s="1"/>
    </row>
    <row r="243" spans="1:26" x14ac:dyDescent="0.25">
      <c r="A243" s="8">
        <v>46259</v>
      </c>
      <c r="B243" s="1" t="s">
        <v>193</v>
      </c>
      <c r="C243" s="2">
        <f t="shared" si="15"/>
        <v>2981.1</v>
      </c>
      <c r="D243" s="2">
        <f>SUMIFS(Kassenbuch!$H$9:$H$208,Kassenbuch!$A$9:$A$208,A243,Kassenbuch!$D$9:$D$208,"Einnahme")</f>
        <v>0</v>
      </c>
      <c r="E243" s="2">
        <f>SUMIFS(Kassenbuch!$H$9:$H$208,Kassenbuch!$A$9:$A$208,A243,Kassenbuch!$D$9:$D$208,"Einlage")</f>
        <v>0</v>
      </c>
      <c r="F243" s="2">
        <f>SUMIFS(Kassenbuch!$I$9:$I$208,Kassenbuch!$A$9:$A$208,A243,Kassenbuch!$D$9:$D$208,"Ausgabe")</f>
        <v>0</v>
      </c>
      <c r="G243" s="2">
        <f>SUMIFS(Kassenbuch!$I$9:$I$208,Kassenbuch!$A$9:$A$208,A243,Kassenbuch!$D$9:$D$208,"Entnahme")</f>
        <v>0</v>
      </c>
      <c r="H243" s="2">
        <f t="shared" si="12"/>
        <v>2981.1</v>
      </c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2" t="str">
        <f>IF(SUM(I243:V243)=0,"",SUMPRODUCT(I243:V243,Einstellungen!$K$4:$X$4))</f>
        <v/>
      </c>
      <c r="X243" s="2" t="str">
        <f t="shared" si="13"/>
        <v/>
      </c>
      <c r="Y243" s="1" t="str">
        <f t="shared" si="14"/>
        <v/>
      </c>
      <c r="Z243" s="1"/>
    </row>
    <row r="244" spans="1:26" x14ac:dyDescent="0.25">
      <c r="A244" s="8">
        <v>46260</v>
      </c>
      <c r="B244" s="1" t="s">
        <v>194</v>
      </c>
      <c r="C244" s="2">
        <f t="shared" si="15"/>
        <v>2981.1</v>
      </c>
      <c r="D244" s="2">
        <f>SUMIFS(Kassenbuch!$H$9:$H$208,Kassenbuch!$A$9:$A$208,A244,Kassenbuch!$D$9:$D$208,"Einnahme")</f>
        <v>0</v>
      </c>
      <c r="E244" s="2">
        <f>SUMIFS(Kassenbuch!$H$9:$H$208,Kassenbuch!$A$9:$A$208,A244,Kassenbuch!$D$9:$D$208,"Einlage")</f>
        <v>0</v>
      </c>
      <c r="F244" s="2">
        <f>SUMIFS(Kassenbuch!$I$9:$I$208,Kassenbuch!$A$9:$A$208,A244,Kassenbuch!$D$9:$D$208,"Ausgabe")</f>
        <v>0</v>
      </c>
      <c r="G244" s="2">
        <f>SUMIFS(Kassenbuch!$I$9:$I$208,Kassenbuch!$A$9:$A$208,A244,Kassenbuch!$D$9:$D$208,"Entnahme")</f>
        <v>0</v>
      </c>
      <c r="H244" s="2">
        <f t="shared" si="12"/>
        <v>2981.1</v>
      </c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2" t="str">
        <f>IF(SUM(I244:V244)=0,"",SUMPRODUCT(I244:V244,Einstellungen!$K$4:$X$4))</f>
        <v/>
      </c>
      <c r="X244" s="2" t="str">
        <f t="shared" si="13"/>
        <v/>
      </c>
      <c r="Y244" s="1" t="str">
        <f t="shared" si="14"/>
        <v/>
      </c>
      <c r="Z244" s="1"/>
    </row>
    <row r="245" spans="1:26" x14ac:dyDescent="0.25">
      <c r="A245" s="8">
        <v>46261</v>
      </c>
      <c r="B245" s="1" t="s">
        <v>188</v>
      </c>
      <c r="C245" s="2">
        <f t="shared" si="15"/>
        <v>2981.1</v>
      </c>
      <c r="D245" s="2">
        <f>SUMIFS(Kassenbuch!$H$9:$H$208,Kassenbuch!$A$9:$A$208,A245,Kassenbuch!$D$9:$D$208,"Einnahme")</f>
        <v>0</v>
      </c>
      <c r="E245" s="2">
        <f>SUMIFS(Kassenbuch!$H$9:$H$208,Kassenbuch!$A$9:$A$208,A245,Kassenbuch!$D$9:$D$208,"Einlage")</f>
        <v>0</v>
      </c>
      <c r="F245" s="2">
        <f>SUMIFS(Kassenbuch!$I$9:$I$208,Kassenbuch!$A$9:$A$208,A245,Kassenbuch!$D$9:$D$208,"Ausgabe")</f>
        <v>0</v>
      </c>
      <c r="G245" s="2">
        <f>SUMIFS(Kassenbuch!$I$9:$I$208,Kassenbuch!$A$9:$A$208,A245,Kassenbuch!$D$9:$D$208,"Entnahme")</f>
        <v>0</v>
      </c>
      <c r="H245" s="2">
        <f t="shared" si="12"/>
        <v>2981.1</v>
      </c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2" t="str">
        <f>IF(SUM(I245:V245)=0,"",SUMPRODUCT(I245:V245,Einstellungen!$K$4:$X$4))</f>
        <v/>
      </c>
      <c r="X245" s="2" t="str">
        <f t="shared" si="13"/>
        <v/>
      </c>
      <c r="Y245" s="1" t="str">
        <f t="shared" si="14"/>
        <v/>
      </c>
      <c r="Z245" s="1"/>
    </row>
    <row r="246" spans="1:26" x14ac:dyDescent="0.25">
      <c r="A246" s="8">
        <v>46262</v>
      </c>
      <c r="B246" s="1" t="s">
        <v>189</v>
      </c>
      <c r="C246" s="2">
        <f t="shared" si="15"/>
        <v>2981.1</v>
      </c>
      <c r="D246" s="2">
        <f>SUMIFS(Kassenbuch!$H$9:$H$208,Kassenbuch!$A$9:$A$208,A246,Kassenbuch!$D$9:$D$208,"Einnahme")</f>
        <v>0</v>
      </c>
      <c r="E246" s="2">
        <f>SUMIFS(Kassenbuch!$H$9:$H$208,Kassenbuch!$A$9:$A$208,A246,Kassenbuch!$D$9:$D$208,"Einlage")</f>
        <v>0</v>
      </c>
      <c r="F246" s="2">
        <f>SUMIFS(Kassenbuch!$I$9:$I$208,Kassenbuch!$A$9:$A$208,A246,Kassenbuch!$D$9:$D$208,"Ausgabe")</f>
        <v>0</v>
      </c>
      <c r="G246" s="2">
        <f>SUMIFS(Kassenbuch!$I$9:$I$208,Kassenbuch!$A$9:$A$208,A246,Kassenbuch!$D$9:$D$208,"Entnahme")</f>
        <v>0</v>
      </c>
      <c r="H246" s="2">
        <f t="shared" si="12"/>
        <v>2981.1</v>
      </c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2" t="str">
        <f>IF(SUM(I246:V246)=0,"",SUMPRODUCT(I246:V246,Einstellungen!$K$4:$X$4))</f>
        <v/>
      </c>
      <c r="X246" s="2" t="str">
        <f t="shared" si="13"/>
        <v/>
      </c>
      <c r="Y246" s="1" t="str">
        <f t="shared" si="14"/>
        <v/>
      </c>
      <c r="Z246" s="1"/>
    </row>
    <row r="247" spans="1:26" x14ac:dyDescent="0.25">
      <c r="A247" s="8">
        <v>46263</v>
      </c>
      <c r="B247" s="1" t="s">
        <v>190</v>
      </c>
      <c r="C247" s="2">
        <f t="shared" si="15"/>
        <v>2981.1</v>
      </c>
      <c r="D247" s="2">
        <f>SUMIFS(Kassenbuch!$H$9:$H$208,Kassenbuch!$A$9:$A$208,A247,Kassenbuch!$D$9:$D$208,"Einnahme")</f>
        <v>0</v>
      </c>
      <c r="E247" s="2">
        <f>SUMIFS(Kassenbuch!$H$9:$H$208,Kassenbuch!$A$9:$A$208,A247,Kassenbuch!$D$9:$D$208,"Einlage")</f>
        <v>0</v>
      </c>
      <c r="F247" s="2">
        <f>SUMIFS(Kassenbuch!$I$9:$I$208,Kassenbuch!$A$9:$A$208,A247,Kassenbuch!$D$9:$D$208,"Ausgabe")</f>
        <v>0</v>
      </c>
      <c r="G247" s="2">
        <f>SUMIFS(Kassenbuch!$I$9:$I$208,Kassenbuch!$A$9:$A$208,A247,Kassenbuch!$D$9:$D$208,"Entnahme")</f>
        <v>0</v>
      </c>
      <c r="H247" s="2">
        <f t="shared" si="12"/>
        <v>2981.1</v>
      </c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2" t="str">
        <f>IF(SUM(I247:V247)=0,"",SUMPRODUCT(I247:V247,Einstellungen!$K$4:$X$4))</f>
        <v/>
      </c>
      <c r="X247" s="2" t="str">
        <f t="shared" si="13"/>
        <v/>
      </c>
      <c r="Y247" s="1" t="str">
        <f t="shared" si="14"/>
        <v/>
      </c>
      <c r="Z247" s="1"/>
    </row>
    <row r="248" spans="1:26" x14ac:dyDescent="0.25">
      <c r="A248" s="8">
        <v>46264</v>
      </c>
      <c r="B248" s="1" t="s">
        <v>191</v>
      </c>
      <c r="C248" s="2">
        <f t="shared" si="15"/>
        <v>2981.1</v>
      </c>
      <c r="D248" s="2">
        <f>SUMIFS(Kassenbuch!$H$9:$H$208,Kassenbuch!$A$9:$A$208,A248,Kassenbuch!$D$9:$D$208,"Einnahme")</f>
        <v>0</v>
      </c>
      <c r="E248" s="2">
        <f>SUMIFS(Kassenbuch!$H$9:$H$208,Kassenbuch!$A$9:$A$208,A248,Kassenbuch!$D$9:$D$208,"Einlage")</f>
        <v>0</v>
      </c>
      <c r="F248" s="2">
        <f>SUMIFS(Kassenbuch!$I$9:$I$208,Kassenbuch!$A$9:$A$208,A248,Kassenbuch!$D$9:$D$208,"Ausgabe")</f>
        <v>0</v>
      </c>
      <c r="G248" s="2">
        <f>SUMIFS(Kassenbuch!$I$9:$I$208,Kassenbuch!$A$9:$A$208,A248,Kassenbuch!$D$9:$D$208,"Entnahme")</f>
        <v>0</v>
      </c>
      <c r="H248" s="2">
        <f t="shared" si="12"/>
        <v>2981.1</v>
      </c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2" t="str">
        <f>IF(SUM(I248:V248)=0,"",SUMPRODUCT(I248:V248,Einstellungen!$K$4:$X$4))</f>
        <v/>
      </c>
      <c r="X248" s="2" t="str">
        <f t="shared" si="13"/>
        <v/>
      </c>
      <c r="Y248" s="1" t="str">
        <f t="shared" si="14"/>
        <v/>
      </c>
      <c r="Z248" s="1"/>
    </row>
    <row r="249" spans="1:26" x14ac:dyDescent="0.25">
      <c r="A249" s="8">
        <v>46265</v>
      </c>
      <c r="B249" s="1" t="s">
        <v>192</v>
      </c>
      <c r="C249" s="2">
        <f t="shared" si="15"/>
        <v>2981.1</v>
      </c>
      <c r="D249" s="2">
        <f>SUMIFS(Kassenbuch!$H$9:$H$208,Kassenbuch!$A$9:$A$208,A249,Kassenbuch!$D$9:$D$208,"Einnahme")</f>
        <v>0</v>
      </c>
      <c r="E249" s="2">
        <f>SUMIFS(Kassenbuch!$H$9:$H$208,Kassenbuch!$A$9:$A$208,A249,Kassenbuch!$D$9:$D$208,"Einlage")</f>
        <v>0</v>
      </c>
      <c r="F249" s="2">
        <f>SUMIFS(Kassenbuch!$I$9:$I$208,Kassenbuch!$A$9:$A$208,A249,Kassenbuch!$D$9:$D$208,"Ausgabe")</f>
        <v>0</v>
      </c>
      <c r="G249" s="2">
        <f>SUMIFS(Kassenbuch!$I$9:$I$208,Kassenbuch!$A$9:$A$208,A249,Kassenbuch!$D$9:$D$208,"Entnahme")</f>
        <v>0</v>
      </c>
      <c r="H249" s="2">
        <f t="shared" si="12"/>
        <v>2981.1</v>
      </c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2" t="str">
        <f>IF(SUM(I249:V249)=0,"",SUMPRODUCT(I249:V249,Einstellungen!$K$4:$X$4))</f>
        <v/>
      </c>
      <c r="X249" s="2" t="str">
        <f t="shared" si="13"/>
        <v/>
      </c>
      <c r="Y249" s="1" t="str">
        <f t="shared" si="14"/>
        <v/>
      </c>
      <c r="Z249" s="1"/>
    </row>
    <row r="250" spans="1:26" x14ac:dyDescent="0.25">
      <c r="A250" s="8">
        <v>46266</v>
      </c>
      <c r="B250" s="1" t="s">
        <v>193</v>
      </c>
      <c r="C250" s="2">
        <f t="shared" si="15"/>
        <v>2981.1</v>
      </c>
      <c r="D250" s="2">
        <f>SUMIFS(Kassenbuch!$H$9:$H$208,Kassenbuch!$A$9:$A$208,A250,Kassenbuch!$D$9:$D$208,"Einnahme")</f>
        <v>0</v>
      </c>
      <c r="E250" s="2">
        <f>SUMIFS(Kassenbuch!$H$9:$H$208,Kassenbuch!$A$9:$A$208,A250,Kassenbuch!$D$9:$D$208,"Einlage")</f>
        <v>0</v>
      </c>
      <c r="F250" s="2">
        <f>SUMIFS(Kassenbuch!$I$9:$I$208,Kassenbuch!$A$9:$A$208,A250,Kassenbuch!$D$9:$D$208,"Ausgabe")</f>
        <v>0</v>
      </c>
      <c r="G250" s="2">
        <f>SUMIFS(Kassenbuch!$I$9:$I$208,Kassenbuch!$A$9:$A$208,A250,Kassenbuch!$D$9:$D$208,"Entnahme")</f>
        <v>0</v>
      </c>
      <c r="H250" s="2">
        <f t="shared" si="12"/>
        <v>2981.1</v>
      </c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2" t="str">
        <f>IF(SUM(I250:V250)=0,"",SUMPRODUCT(I250:V250,Einstellungen!$K$4:$X$4))</f>
        <v/>
      </c>
      <c r="X250" s="2" t="str">
        <f t="shared" si="13"/>
        <v/>
      </c>
      <c r="Y250" s="1" t="str">
        <f t="shared" si="14"/>
        <v/>
      </c>
      <c r="Z250" s="1"/>
    </row>
    <row r="251" spans="1:26" x14ac:dyDescent="0.25">
      <c r="A251" s="8">
        <v>46267</v>
      </c>
      <c r="B251" s="1" t="s">
        <v>194</v>
      </c>
      <c r="C251" s="2">
        <f t="shared" si="15"/>
        <v>2981.1</v>
      </c>
      <c r="D251" s="2">
        <f>SUMIFS(Kassenbuch!$H$9:$H$208,Kassenbuch!$A$9:$A$208,A251,Kassenbuch!$D$9:$D$208,"Einnahme")</f>
        <v>0</v>
      </c>
      <c r="E251" s="2">
        <f>SUMIFS(Kassenbuch!$H$9:$H$208,Kassenbuch!$A$9:$A$208,A251,Kassenbuch!$D$9:$D$208,"Einlage")</f>
        <v>0</v>
      </c>
      <c r="F251" s="2">
        <f>SUMIFS(Kassenbuch!$I$9:$I$208,Kassenbuch!$A$9:$A$208,A251,Kassenbuch!$D$9:$D$208,"Ausgabe")</f>
        <v>0</v>
      </c>
      <c r="G251" s="2">
        <f>SUMIFS(Kassenbuch!$I$9:$I$208,Kassenbuch!$A$9:$A$208,A251,Kassenbuch!$D$9:$D$208,"Entnahme")</f>
        <v>0</v>
      </c>
      <c r="H251" s="2">
        <f t="shared" si="12"/>
        <v>2981.1</v>
      </c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2" t="str">
        <f>IF(SUM(I251:V251)=0,"",SUMPRODUCT(I251:V251,Einstellungen!$K$4:$X$4))</f>
        <v/>
      </c>
      <c r="X251" s="2" t="str">
        <f t="shared" si="13"/>
        <v/>
      </c>
      <c r="Y251" s="1" t="str">
        <f t="shared" si="14"/>
        <v/>
      </c>
      <c r="Z251" s="1"/>
    </row>
    <row r="252" spans="1:26" x14ac:dyDescent="0.25">
      <c r="A252" s="8">
        <v>46268</v>
      </c>
      <c r="B252" s="1" t="s">
        <v>188</v>
      </c>
      <c r="C252" s="2">
        <f t="shared" si="15"/>
        <v>2981.1</v>
      </c>
      <c r="D252" s="2">
        <f>SUMIFS(Kassenbuch!$H$9:$H$208,Kassenbuch!$A$9:$A$208,A252,Kassenbuch!$D$9:$D$208,"Einnahme")</f>
        <v>0</v>
      </c>
      <c r="E252" s="2">
        <f>SUMIFS(Kassenbuch!$H$9:$H$208,Kassenbuch!$A$9:$A$208,A252,Kassenbuch!$D$9:$D$208,"Einlage")</f>
        <v>0</v>
      </c>
      <c r="F252" s="2">
        <f>SUMIFS(Kassenbuch!$I$9:$I$208,Kassenbuch!$A$9:$A$208,A252,Kassenbuch!$D$9:$D$208,"Ausgabe")</f>
        <v>0</v>
      </c>
      <c r="G252" s="2">
        <f>SUMIFS(Kassenbuch!$I$9:$I$208,Kassenbuch!$A$9:$A$208,A252,Kassenbuch!$D$9:$D$208,"Entnahme")</f>
        <v>0</v>
      </c>
      <c r="H252" s="2">
        <f t="shared" si="12"/>
        <v>2981.1</v>
      </c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2" t="str">
        <f>IF(SUM(I252:V252)=0,"",SUMPRODUCT(I252:V252,Einstellungen!$K$4:$X$4))</f>
        <v/>
      </c>
      <c r="X252" s="2" t="str">
        <f t="shared" si="13"/>
        <v/>
      </c>
      <c r="Y252" s="1" t="str">
        <f t="shared" si="14"/>
        <v/>
      </c>
      <c r="Z252" s="1"/>
    </row>
    <row r="253" spans="1:26" x14ac:dyDescent="0.25">
      <c r="A253" s="8">
        <v>46269</v>
      </c>
      <c r="B253" s="1" t="s">
        <v>189</v>
      </c>
      <c r="C253" s="2">
        <f t="shared" si="15"/>
        <v>2981.1</v>
      </c>
      <c r="D253" s="2">
        <f>SUMIFS(Kassenbuch!$H$9:$H$208,Kassenbuch!$A$9:$A$208,A253,Kassenbuch!$D$9:$D$208,"Einnahme")</f>
        <v>0</v>
      </c>
      <c r="E253" s="2">
        <f>SUMIFS(Kassenbuch!$H$9:$H$208,Kassenbuch!$A$9:$A$208,A253,Kassenbuch!$D$9:$D$208,"Einlage")</f>
        <v>0</v>
      </c>
      <c r="F253" s="2">
        <f>SUMIFS(Kassenbuch!$I$9:$I$208,Kassenbuch!$A$9:$A$208,A253,Kassenbuch!$D$9:$D$208,"Ausgabe")</f>
        <v>0</v>
      </c>
      <c r="G253" s="2">
        <f>SUMIFS(Kassenbuch!$I$9:$I$208,Kassenbuch!$A$9:$A$208,A253,Kassenbuch!$D$9:$D$208,"Entnahme")</f>
        <v>0</v>
      </c>
      <c r="H253" s="2">
        <f t="shared" si="12"/>
        <v>2981.1</v>
      </c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2" t="str">
        <f>IF(SUM(I253:V253)=0,"",SUMPRODUCT(I253:V253,Einstellungen!$K$4:$X$4))</f>
        <v/>
      </c>
      <c r="X253" s="2" t="str">
        <f t="shared" si="13"/>
        <v/>
      </c>
      <c r="Y253" s="1" t="str">
        <f t="shared" si="14"/>
        <v/>
      </c>
      <c r="Z253" s="1"/>
    </row>
    <row r="254" spans="1:26" x14ac:dyDescent="0.25">
      <c r="A254" s="8">
        <v>46270</v>
      </c>
      <c r="B254" s="1" t="s">
        <v>190</v>
      </c>
      <c r="C254" s="2">
        <f t="shared" si="15"/>
        <v>2981.1</v>
      </c>
      <c r="D254" s="2">
        <f>SUMIFS(Kassenbuch!$H$9:$H$208,Kassenbuch!$A$9:$A$208,A254,Kassenbuch!$D$9:$D$208,"Einnahme")</f>
        <v>0</v>
      </c>
      <c r="E254" s="2">
        <f>SUMIFS(Kassenbuch!$H$9:$H$208,Kassenbuch!$A$9:$A$208,A254,Kassenbuch!$D$9:$D$208,"Einlage")</f>
        <v>0</v>
      </c>
      <c r="F254" s="2">
        <f>SUMIFS(Kassenbuch!$I$9:$I$208,Kassenbuch!$A$9:$A$208,A254,Kassenbuch!$D$9:$D$208,"Ausgabe")</f>
        <v>0</v>
      </c>
      <c r="G254" s="2">
        <f>SUMIFS(Kassenbuch!$I$9:$I$208,Kassenbuch!$A$9:$A$208,A254,Kassenbuch!$D$9:$D$208,"Entnahme")</f>
        <v>0</v>
      </c>
      <c r="H254" s="2">
        <f t="shared" si="12"/>
        <v>2981.1</v>
      </c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2" t="str">
        <f>IF(SUM(I254:V254)=0,"",SUMPRODUCT(I254:V254,Einstellungen!$K$4:$X$4))</f>
        <v/>
      </c>
      <c r="X254" s="2" t="str">
        <f t="shared" si="13"/>
        <v/>
      </c>
      <c r="Y254" s="1" t="str">
        <f t="shared" si="14"/>
        <v/>
      </c>
      <c r="Z254" s="1"/>
    </row>
    <row r="255" spans="1:26" x14ac:dyDescent="0.25">
      <c r="A255" s="8">
        <v>46271</v>
      </c>
      <c r="B255" s="1" t="s">
        <v>191</v>
      </c>
      <c r="C255" s="2">
        <f t="shared" si="15"/>
        <v>2981.1</v>
      </c>
      <c r="D255" s="2">
        <f>SUMIFS(Kassenbuch!$H$9:$H$208,Kassenbuch!$A$9:$A$208,A255,Kassenbuch!$D$9:$D$208,"Einnahme")</f>
        <v>0</v>
      </c>
      <c r="E255" s="2">
        <f>SUMIFS(Kassenbuch!$H$9:$H$208,Kassenbuch!$A$9:$A$208,A255,Kassenbuch!$D$9:$D$208,"Einlage")</f>
        <v>0</v>
      </c>
      <c r="F255" s="2">
        <f>SUMIFS(Kassenbuch!$I$9:$I$208,Kassenbuch!$A$9:$A$208,A255,Kassenbuch!$D$9:$D$208,"Ausgabe")</f>
        <v>0</v>
      </c>
      <c r="G255" s="2">
        <f>SUMIFS(Kassenbuch!$I$9:$I$208,Kassenbuch!$A$9:$A$208,A255,Kassenbuch!$D$9:$D$208,"Entnahme")</f>
        <v>0</v>
      </c>
      <c r="H255" s="2">
        <f t="shared" si="12"/>
        <v>2981.1</v>
      </c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2" t="str">
        <f>IF(SUM(I255:V255)=0,"",SUMPRODUCT(I255:V255,Einstellungen!$K$4:$X$4))</f>
        <v/>
      </c>
      <c r="X255" s="2" t="str">
        <f t="shared" si="13"/>
        <v/>
      </c>
      <c r="Y255" s="1" t="str">
        <f t="shared" si="14"/>
        <v/>
      </c>
      <c r="Z255" s="1"/>
    </row>
    <row r="256" spans="1:26" x14ac:dyDescent="0.25">
      <c r="A256" s="8">
        <v>46272</v>
      </c>
      <c r="B256" s="1" t="s">
        <v>192</v>
      </c>
      <c r="C256" s="2">
        <f t="shared" si="15"/>
        <v>2981.1</v>
      </c>
      <c r="D256" s="2">
        <f>SUMIFS(Kassenbuch!$H$9:$H$208,Kassenbuch!$A$9:$A$208,A256,Kassenbuch!$D$9:$D$208,"Einnahme")</f>
        <v>0</v>
      </c>
      <c r="E256" s="2">
        <f>SUMIFS(Kassenbuch!$H$9:$H$208,Kassenbuch!$A$9:$A$208,A256,Kassenbuch!$D$9:$D$208,"Einlage")</f>
        <v>0</v>
      </c>
      <c r="F256" s="2">
        <f>SUMIFS(Kassenbuch!$I$9:$I$208,Kassenbuch!$A$9:$A$208,A256,Kassenbuch!$D$9:$D$208,"Ausgabe")</f>
        <v>0</v>
      </c>
      <c r="G256" s="2">
        <f>SUMIFS(Kassenbuch!$I$9:$I$208,Kassenbuch!$A$9:$A$208,A256,Kassenbuch!$D$9:$D$208,"Entnahme")</f>
        <v>0</v>
      </c>
      <c r="H256" s="2">
        <f t="shared" si="12"/>
        <v>2981.1</v>
      </c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2" t="str">
        <f>IF(SUM(I256:V256)=0,"",SUMPRODUCT(I256:V256,Einstellungen!$K$4:$X$4))</f>
        <v/>
      </c>
      <c r="X256" s="2" t="str">
        <f t="shared" si="13"/>
        <v/>
      </c>
      <c r="Y256" s="1" t="str">
        <f t="shared" si="14"/>
        <v/>
      </c>
      <c r="Z256" s="1"/>
    </row>
    <row r="257" spans="1:26" x14ac:dyDescent="0.25">
      <c r="A257" s="8">
        <v>46273</v>
      </c>
      <c r="B257" s="1" t="s">
        <v>193</v>
      </c>
      <c r="C257" s="2">
        <f t="shared" si="15"/>
        <v>2981.1</v>
      </c>
      <c r="D257" s="2">
        <f>SUMIFS(Kassenbuch!$H$9:$H$208,Kassenbuch!$A$9:$A$208,A257,Kassenbuch!$D$9:$D$208,"Einnahme")</f>
        <v>0</v>
      </c>
      <c r="E257" s="2">
        <f>SUMIFS(Kassenbuch!$H$9:$H$208,Kassenbuch!$A$9:$A$208,A257,Kassenbuch!$D$9:$D$208,"Einlage")</f>
        <v>0</v>
      </c>
      <c r="F257" s="2">
        <f>SUMIFS(Kassenbuch!$I$9:$I$208,Kassenbuch!$A$9:$A$208,A257,Kassenbuch!$D$9:$D$208,"Ausgabe")</f>
        <v>0</v>
      </c>
      <c r="G257" s="2">
        <f>SUMIFS(Kassenbuch!$I$9:$I$208,Kassenbuch!$A$9:$A$208,A257,Kassenbuch!$D$9:$D$208,"Entnahme")</f>
        <v>0</v>
      </c>
      <c r="H257" s="2">
        <f t="shared" si="12"/>
        <v>2981.1</v>
      </c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2" t="str">
        <f>IF(SUM(I257:V257)=0,"",SUMPRODUCT(I257:V257,Einstellungen!$K$4:$X$4))</f>
        <v/>
      </c>
      <c r="X257" s="2" t="str">
        <f t="shared" si="13"/>
        <v/>
      </c>
      <c r="Y257" s="1" t="str">
        <f t="shared" si="14"/>
        <v/>
      </c>
      <c r="Z257" s="1"/>
    </row>
    <row r="258" spans="1:26" x14ac:dyDescent="0.25">
      <c r="A258" s="8">
        <v>46274</v>
      </c>
      <c r="B258" s="1" t="s">
        <v>194</v>
      </c>
      <c r="C258" s="2">
        <f t="shared" si="15"/>
        <v>2981.1</v>
      </c>
      <c r="D258" s="2">
        <f>SUMIFS(Kassenbuch!$H$9:$H$208,Kassenbuch!$A$9:$A$208,A258,Kassenbuch!$D$9:$D$208,"Einnahme")</f>
        <v>0</v>
      </c>
      <c r="E258" s="2">
        <f>SUMIFS(Kassenbuch!$H$9:$H$208,Kassenbuch!$A$9:$A$208,A258,Kassenbuch!$D$9:$D$208,"Einlage")</f>
        <v>0</v>
      </c>
      <c r="F258" s="2">
        <f>SUMIFS(Kassenbuch!$I$9:$I$208,Kassenbuch!$A$9:$A$208,A258,Kassenbuch!$D$9:$D$208,"Ausgabe")</f>
        <v>0</v>
      </c>
      <c r="G258" s="2">
        <f>SUMIFS(Kassenbuch!$I$9:$I$208,Kassenbuch!$A$9:$A$208,A258,Kassenbuch!$D$9:$D$208,"Entnahme")</f>
        <v>0</v>
      </c>
      <c r="H258" s="2">
        <f t="shared" si="12"/>
        <v>2981.1</v>
      </c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2" t="str">
        <f>IF(SUM(I258:V258)=0,"",SUMPRODUCT(I258:V258,Einstellungen!$K$4:$X$4))</f>
        <v/>
      </c>
      <c r="X258" s="2" t="str">
        <f t="shared" si="13"/>
        <v/>
      </c>
      <c r="Y258" s="1" t="str">
        <f t="shared" si="14"/>
        <v/>
      </c>
      <c r="Z258" s="1"/>
    </row>
    <row r="259" spans="1:26" x14ac:dyDescent="0.25">
      <c r="A259" s="8">
        <v>46275</v>
      </c>
      <c r="B259" s="1" t="s">
        <v>188</v>
      </c>
      <c r="C259" s="2">
        <f t="shared" si="15"/>
        <v>2981.1</v>
      </c>
      <c r="D259" s="2">
        <f>SUMIFS(Kassenbuch!$H$9:$H$208,Kassenbuch!$A$9:$A$208,A259,Kassenbuch!$D$9:$D$208,"Einnahme")</f>
        <v>0</v>
      </c>
      <c r="E259" s="2">
        <f>SUMIFS(Kassenbuch!$H$9:$H$208,Kassenbuch!$A$9:$A$208,A259,Kassenbuch!$D$9:$D$208,"Einlage")</f>
        <v>0</v>
      </c>
      <c r="F259" s="2">
        <f>SUMIFS(Kassenbuch!$I$9:$I$208,Kassenbuch!$A$9:$A$208,A259,Kassenbuch!$D$9:$D$208,"Ausgabe")</f>
        <v>0</v>
      </c>
      <c r="G259" s="2">
        <f>SUMIFS(Kassenbuch!$I$9:$I$208,Kassenbuch!$A$9:$A$208,A259,Kassenbuch!$D$9:$D$208,"Entnahme")</f>
        <v>0</v>
      </c>
      <c r="H259" s="2">
        <f t="shared" si="12"/>
        <v>2981.1</v>
      </c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2" t="str">
        <f>IF(SUM(I259:V259)=0,"",SUMPRODUCT(I259:V259,Einstellungen!$K$4:$X$4))</f>
        <v/>
      </c>
      <c r="X259" s="2" t="str">
        <f t="shared" si="13"/>
        <v/>
      </c>
      <c r="Y259" s="1" t="str">
        <f t="shared" si="14"/>
        <v/>
      </c>
      <c r="Z259" s="1"/>
    </row>
    <row r="260" spans="1:26" x14ac:dyDescent="0.25">
      <c r="A260" s="8">
        <v>46276</v>
      </c>
      <c r="B260" s="1" t="s">
        <v>189</v>
      </c>
      <c r="C260" s="2">
        <f t="shared" si="15"/>
        <v>2981.1</v>
      </c>
      <c r="D260" s="2">
        <f>SUMIFS(Kassenbuch!$H$9:$H$208,Kassenbuch!$A$9:$A$208,A260,Kassenbuch!$D$9:$D$208,"Einnahme")</f>
        <v>0</v>
      </c>
      <c r="E260" s="2">
        <f>SUMIFS(Kassenbuch!$H$9:$H$208,Kassenbuch!$A$9:$A$208,A260,Kassenbuch!$D$9:$D$208,"Einlage")</f>
        <v>0</v>
      </c>
      <c r="F260" s="2">
        <f>SUMIFS(Kassenbuch!$I$9:$I$208,Kassenbuch!$A$9:$A$208,A260,Kassenbuch!$D$9:$D$208,"Ausgabe")</f>
        <v>0</v>
      </c>
      <c r="G260" s="2">
        <f>SUMIFS(Kassenbuch!$I$9:$I$208,Kassenbuch!$A$9:$A$208,A260,Kassenbuch!$D$9:$D$208,"Entnahme")</f>
        <v>0</v>
      </c>
      <c r="H260" s="2">
        <f t="shared" si="12"/>
        <v>2981.1</v>
      </c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2" t="str">
        <f>IF(SUM(I260:V260)=0,"",SUMPRODUCT(I260:V260,Einstellungen!$K$4:$X$4))</f>
        <v/>
      </c>
      <c r="X260" s="2" t="str">
        <f t="shared" si="13"/>
        <v/>
      </c>
      <c r="Y260" s="1" t="str">
        <f t="shared" si="14"/>
        <v/>
      </c>
      <c r="Z260" s="1"/>
    </row>
    <row r="261" spans="1:26" x14ac:dyDescent="0.25">
      <c r="A261" s="8">
        <v>46277</v>
      </c>
      <c r="B261" s="1" t="s">
        <v>190</v>
      </c>
      <c r="C261" s="2">
        <f t="shared" si="15"/>
        <v>2981.1</v>
      </c>
      <c r="D261" s="2">
        <f>SUMIFS(Kassenbuch!$H$9:$H$208,Kassenbuch!$A$9:$A$208,A261,Kassenbuch!$D$9:$D$208,"Einnahme")</f>
        <v>0</v>
      </c>
      <c r="E261" s="2">
        <f>SUMIFS(Kassenbuch!$H$9:$H$208,Kassenbuch!$A$9:$A$208,A261,Kassenbuch!$D$9:$D$208,"Einlage")</f>
        <v>0</v>
      </c>
      <c r="F261" s="2">
        <f>SUMIFS(Kassenbuch!$I$9:$I$208,Kassenbuch!$A$9:$A$208,A261,Kassenbuch!$D$9:$D$208,"Ausgabe")</f>
        <v>0</v>
      </c>
      <c r="G261" s="2">
        <f>SUMIFS(Kassenbuch!$I$9:$I$208,Kassenbuch!$A$9:$A$208,A261,Kassenbuch!$D$9:$D$208,"Entnahme")</f>
        <v>0</v>
      </c>
      <c r="H261" s="2">
        <f t="shared" si="12"/>
        <v>2981.1</v>
      </c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2" t="str">
        <f>IF(SUM(I261:V261)=0,"",SUMPRODUCT(I261:V261,Einstellungen!$K$4:$X$4))</f>
        <v/>
      </c>
      <c r="X261" s="2" t="str">
        <f t="shared" si="13"/>
        <v/>
      </c>
      <c r="Y261" s="1" t="str">
        <f t="shared" si="14"/>
        <v/>
      </c>
      <c r="Z261" s="1"/>
    </row>
    <row r="262" spans="1:26" x14ac:dyDescent="0.25">
      <c r="A262" s="8">
        <v>46278</v>
      </c>
      <c r="B262" s="1" t="s">
        <v>191</v>
      </c>
      <c r="C262" s="2">
        <f t="shared" si="15"/>
        <v>2981.1</v>
      </c>
      <c r="D262" s="2">
        <f>SUMIFS(Kassenbuch!$H$9:$H$208,Kassenbuch!$A$9:$A$208,A262,Kassenbuch!$D$9:$D$208,"Einnahme")</f>
        <v>0</v>
      </c>
      <c r="E262" s="2">
        <f>SUMIFS(Kassenbuch!$H$9:$H$208,Kassenbuch!$A$9:$A$208,A262,Kassenbuch!$D$9:$D$208,"Einlage")</f>
        <v>0</v>
      </c>
      <c r="F262" s="2">
        <f>SUMIFS(Kassenbuch!$I$9:$I$208,Kassenbuch!$A$9:$A$208,A262,Kassenbuch!$D$9:$D$208,"Ausgabe")</f>
        <v>0</v>
      </c>
      <c r="G262" s="2">
        <f>SUMIFS(Kassenbuch!$I$9:$I$208,Kassenbuch!$A$9:$A$208,A262,Kassenbuch!$D$9:$D$208,"Entnahme")</f>
        <v>0</v>
      </c>
      <c r="H262" s="2">
        <f t="shared" si="12"/>
        <v>2981.1</v>
      </c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2" t="str">
        <f>IF(SUM(I262:V262)=0,"",SUMPRODUCT(I262:V262,Einstellungen!$K$4:$X$4))</f>
        <v/>
      </c>
      <c r="X262" s="2" t="str">
        <f t="shared" si="13"/>
        <v/>
      </c>
      <c r="Y262" s="1" t="str">
        <f t="shared" si="14"/>
        <v/>
      </c>
      <c r="Z262" s="1"/>
    </row>
    <row r="263" spans="1:26" x14ac:dyDescent="0.25">
      <c r="A263" s="8">
        <v>46279</v>
      </c>
      <c r="B263" s="1" t="s">
        <v>192</v>
      </c>
      <c r="C263" s="2">
        <f t="shared" si="15"/>
        <v>2981.1</v>
      </c>
      <c r="D263" s="2">
        <f>SUMIFS(Kassenbuch!$H$9:$H$208,Kassenbuch!$A$9:$A$208,A263,Kassenbuch!$D$9:$D$208,"Einnahme")</f>
        <v>0</v>
      </c>
      <c r="E263" s="2">
        <f>SUMIFS(Kassenbuch!$H$9:$H$208,Kassenbuch!$A$9:$A$208,A263,Kassenbuch!$D$9:$D$208,"Einlage")</f>
        <v>0</v>
      </c>
      <c r="F263" s="2">
        <f>SUMIFS(Kassenbuch!$I$9:$I$208,Kassenbuch!$A$9:$A$208,A263,Kassenbuch!$D$9:$D$208,"Ausgabe")</f>
        <v>0</v>
      </c>
      <c r="G263" s="2">
        <f>SUMIFS(Kassenbuch!$I$9:$I$208,Kassenbuch!$A$9:$A$208,A263,Kassenbuch!$D$9:$D$208,"Entnahme")</f>
        <v>0</v>
      </c>
      <c r="H263" s="2">
        <f t="shared" ref="H263:H326" si="16">IF(A263="","",C263+D263+E263-F263-G263)</f>
        <v>2981.1</v>
      </c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2" t="str">
        <f>IF(SUM(I263:V263)=0,"",SUMPRODUCT(I263:V263,Einstellungen!$K$4:$X$4))</f>
        <v/>
      </c>
      <c r="X263" s="2" t="str">
        <f t="shared" ref="X263:X326" si="17">IF(W263="","",ROUND(W263-H263,2))</f>
        <v/>
      </c>
      <c r="Y263" s="1" t="str">
        <f t="shared" ref="Y263:Y326" si="18">IF(A263="","",IF(W263="",IF(SUM(D263:G263)=0,"","offen"),IF(ABS(X263)&lt;=0.01,"OK",IF(ABS(X263)&lt;=2,"kleine Differenz","prüfen"))))</f>
        <v/>
      </c>
      <c r="Z263" s="1"/>
    </row>
    <row r="264" spans="1:26" x14ac:dyDescent="0.25">
      <c r="A264" s="8">
        <v>46280</v>
      </c>
      <c r="B264" s="1" t="s">
        <v>193</v>
      </c>
      <c r="C264" s="2">
        <f t="shared" ref="C264:C327" si="19">IF(A264="","",H263)</f>
        <v>2981.1</v>
      </c>
      <c r="D264" s="2">
        <f>SUMIFS(Kassenbuch!$H$9:$H$208,Kassenbuch!$A$9:$A$208,A264,Kassenbuch!$D$9:$D$208,"Einnahme")</f>
        <v>0</v>
      </c>
      <c r="E264" s="2">
        <f>SUMIFS(Kassenbuch!$H$9:$H$208,Kassenbuch!$A$9:$A$208,A264,Kassenbuch!$D$9:$D$208,"Einlage")</f>
        <v>0</v>
      </c>
      <c r="F264" s="2">
        <f>SUMIFS(Kassenbuch!$I$9:$I$208,Kassenbuch!$A$9:$A$208,A264,Kassenbuch!$D$9:$D$208,"Ausgabe")</f>
        <v>0</v>
      </c>
      <c r="G264" s="2">
        <f>SUMIFS(Kassenbuch!$I$9:$I$208,Kassenbuch!$A$9:$A$208,A264,Kassenbuch!$D$9:$D$208,"Entnahme")</f>
        <v>0</v>
      </c>
      <c r="H264" s="2">
        <f t="shared" si="16"/>
        <v>2981.1</v>
      </c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2" t="str">
        <f>IF(SUM(I264:V264)=0,"",SUMPRODUCT(I264:V264,Einstellungen!$K$4:$X$4))</f>
        <v/>
      </c>
      <c r="X264" s="2" t="str">
        <f t="shared" si="17"/>
        <v/>
      </c>
      <c r="Y264" s="1" t="str">
        <f t="shared" si="18"/>
        <v/>
      </c>
      <c r="Z264" s="1"/>
    </row>
    <row r="265" spans="1:26" x14ac:dyDescent="0.25">
      <c r="A265" s="8">
        <v>46281</v>
      </c>
      <c r="B265" s="1" t="s">
        <v>194</v>
      </c>
      <c r="C265" s="2">
        <f t="shared" si="19"/>
        <v>2981.1</v>
      </c>
      <c r="D265" s="2">
        <f>SUMIFS(Kassenbuch!$H$9:$H$208,Kassenbuch!$A$9:$A$208,A265,Kassenbuch!$D$9:$D$208,"Einnahme")</f>
        <v>0</v>
      </c>
      <c r="E265" s="2">
        <f>SUMIFS(Kassenbuch!$H$9:$H$208,Kassenbuch!$A$9:$A$208,A265,Kassenbuch!$D$9:$D$208,"Einlage")</f>
        <v>0</v>
      </c>
      <c r="F265" s="2">
        <f>SUMIFS(Kassenbuch!$I$9:$I$208,Kassenbuch!$A$9:$A$208,A265,Kassenbuch!$D$9:$D$208,"Ausgabe")</f>
        <v>0</v>
      </c>
      <c r="G265" s="2">
        <f>SUMIFS(Kassenbuch!$I$9:$I$208,Kassenbuch!$A$9:$A$208,A265,Kassenbuch!$D$9:$D$208,"Entnahme")</f>
        <v>0</v>
      </c>
      <c r="H265" s="2">
        <f t="shared" si="16"/>
        <v>2981.1</v>
      </c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2" t="str">
        <f>IF(SUM(I265:V265)=0,"",SUMPRODUCT(I265:V265,Einstellungen!$K$4:$X$4))</f>
        <v/>
      </c>
      <c r="X265" s="2" t="str">
        <f t="shared" si="17"/>
        <v/>
      </c>
      <c r="Y265" s="1" t="str">
        <f t="shared" si="18"/>
        <v/>
      </c>
      <c r="Z265" s="1"/>
    </row>
    <row r="266" spans="1:26" x14ac:dyDescent="0.25">
      <c r="A266" s="8">
        <v>46282</v>
      </c>
      <c r="B266" s="1" t="s">
        <v>188</v>
      </c>
      <c r="C266" s="2">
        <f t="shared" si="19"/>
        <v>2981.1</v>
      </c>
      <c r="D266" s="2">
        <f>SUMIFS(Kassenbuch!$H$9:$H$208,Kassenbuch!$A$9:$A$208,A266,Kassenbuch!$D$9:$D$208,"Einnahme")</f>
        <v>0</v>
      </c>
      <c r="E266" s="2">
        <f>SUMIFS(Kassenbuch!$H$9:$H$208,Kassenbuch!$A$9:$A$208,A266,Kassenbuch!$D$9:$D$208,"Einlage")</f>
        <v>0</v>
      </c>
      <c r="F266" s="2">
        <f>SUMIFS(Kassenbuch!$I$9:$I$208,Kassenbuch!$A$9:$A$208,A266,Kassenbuch!$D$9:$D$208,"Ausgabe")</f>
        <v>0</v>
      </c>
      <c r="G266" s="2">
        <f>SUMIFS(Kassenbuch!$I$9:$I$208,Kassenbuch!$A$9:$A$208,A266,Kassenbuch!$D$9:$D$208,"Entnahme")</f>
        <v>0</v>
      </c>
      <c r="H266" s="2">
        <f t="shared" si="16"/>
        <v>2981.1</v>
      </c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2" t="str">
        <f>IF(SUM(I266:V266)=0,"",SUMPRODUCT(I266:V266,Einstellungen!$K$4:$X$4))</f>
        <v/>
      </c>
      <c r="X266" s="2" t="str">
        <f t="shared" si="17"/>
        <v/>
      </c>
      <c r="Y266" s="1" t="str">
        <f t="shared" si="18"/>
        <v/>
      </c>
      <c r="Z266" s="1"/>
    </row>
    <row r="267" spans="1:26" x14ac:dyDescent="0.25">
      <c r="A267" s="8">
        <v>46283</v>
      </c>
      <c r="B267" s="1" t="s">
        <v>189</v>
      </c>
      <c r="C267" s="2">
        <f t="shared" si="19"/>
        <v>2981.1</v>
      </c>
      <c r="D267" s="2">
        <f>SUMIFS(Kassenbuch!$H$9:$H$208,Kassenbuch!$A$9:$A$208,A267,Kassenbuch!$D$9:$D$208,"Einnahme")</f>
        <v>0</v>
      </c>
      <c r="E267" s="2">
        <f>SUMIFS(Kassenbuch!$H$9:$H$208,Kassenbuch!$A$9:$A$208,A267,Kassenbuch!$D$9:$D$208,"Einlage")</f>
        <v>0</v>
      </c>
      <c r="F267" s="2">
        <f>SUMIFS(Kassenbuch!$I$9:$I$208,Kassenbuch!$A$9:$A$208,A267,Kassenbuch!$D$9:$D$208,"Ausgabe")</f>
        <v>0</v>
      </c>
      <c r="G267" s="2">
        <f>SUMIFS(Kassenbuch!$I$9:$I$208,Kassenbuch!$A$9:$A$208,A267,Kassenbuch!$D$9:$D$208,"Entnahme")</f>
        <v>0</v>
      </c>
      <c r="H267" s="2">
        <f t="shared" si="16"/>
        <v>2981.1</v>
      </c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2" t="str">
        <f>IF(SUM(I267:V267)=0,"",SUMPRODUCT(I267:V267,Einstellungen!$K$4:$X$4))</f>
        <v/>
      </c>
      <c r="X267" s="2" t="str">
        <f t="shared" si="17"/>
        <v/>
      </c>
      <c r="Y267" s="1" t="str">
        <f t="shared" si="18"/>
        <v/>
      </c>
      <c r="Z267" s="1"/>
    </row>
    <row r="268" spans="1:26" x14ac:dyDescent="0.25">
      <c r="A268" s="8">
        <v>46284</v>
      </c>
      <c r="B268" s="1" t="s">
        <v>190</v>
      </c>
      <c r="C268" s="2">
        <f t="shared" si="19"/>
        <v>2981.1</v>
      </c>
      <c r="D268" s="2">
        <f>SUMIFS(Kassenbuch!$H$9:$H$208,Kassenbuch!$A$9:$A$208,A268,Kassenbuch!$D$9:$D$208,"Einnahme")</f>
        <v>0</v>
      </c>
      <c r="E268" s="2">
        <f>SUMIFS(Kassenbuch!$H$9:$H$208,Kassenbuch!$A$9:$A$208,A268,Kassenbuch!$D$9:$D$208,"Einlage")</f>
        <v>0</v>
      </c>
      <c r="F268" s="2">
        <f>SUMIFS(Kassenbuch!$I$9:$I$208,Kassenbuch!$A$9:$A$208,A268,Kassenbuch!$D$9:$D$208,"Ausgabe")</f>
        <v>0</v>
      </c>
      <c r="G268" s="2">
        <f>SUMIFS(Kassenbuch!$I$9:$I$208,Kassenbuch!$A$9:$A$208,A268,Kassenbuch!$D$9:$D$208,"Entnahme")</f>
        <v>0</v>
      </c>
      <c r="H268" s="2">
        <f t="shared" si="16"/>
        <v>2981.1</v>
      </c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2" t="str">
        <f>IF(SUM(I268:V268)=0,"",SUMPRODUCT(I268:V268,Einstellungen!$K$4:$X$4))</f>
        <v/>
      </c>
      <c r="X268" s="2" t="str">
        <f t="shared" si="17"/>
        <v/>
      </c>
      <c r="Y268" s="1" t="str">
        <f t="shared" si="18"/>
        <v/>
      </c>
      <c r="Z268" s="1"/>
    </row>
    <row r="269" spans="1:26" x14ac:dyDescent="0.25">
      <c r="A269" s="8">
        <v>46285</v>
      </c>
      <c r="B269" s="1" t="s">
        <v>191</v>
      </c>
      <c r="C269" s="2">
        <f t="shared" si="19"/>
        <v>2981.1</v>
      </c>
      <c r="D269" s="2">
        <f>SUMIFS(Kassenbuch!$H$9:$H$208,Kassenbuch!$A$9:$A$208,A269,Kassenbuch!$D$9:$D$208,"Einnahme")</f>
        <v>0</v>
      </c>
      <c r="E269" s="2">
        <f>SUMIFS(Kassenbuch!$H$9:$H$208,Kassenbuch!$A$9:$A$208,A269,Kassenbuch!$D$9:$D$208,"Einlage")</f>
        <v>0</v>
      </c>
      <c r="F269" s="2">
        <f>SUMIFS(Kassenbuch!$I$9:$I$208,Kassenbuch!$A$9:$A$208,A269,Kassenbuch!$D$9:$D$208,"Ausgabe")</f>
        <v>0</v>
      </c>
      <c r="G269" s="2">
        <f>SUMIFS(Kassenbuch!$I$9:$I$208,Kassenbuch!$A$9:$A$208,A269,Kassenbuch!$D$9:$D$208,"Entnahme")</f>
        <v>0</v>
      </c>
      <c r="H269" s="2">
        <f t="shared" si="16"/>
        <v>2981.1</v>
      </c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2" t="str">
        <f>IF(SUM(I269:V269)=0,"",SUMPRODUCT(I269:V269,Einstellungen!$K$4:$X$4))</f>
        <v/>
      </c>
      <c r="X269" s="2" t="str">
        <f t="shared" si="17"/>
        <v/>
      </c>
      <c r="Y269" s="1" t="str">
        <f t="shared" si="18"/>
        <v/>
      </c>
      <c r="Z269" s="1"/>
    </row>
    <row r="270" spans="1:26" x14ac:dyDescent="0.25">
      <c r="A270" s="8">
        <v>46286</v>
      </c>
      <c r="B270" s="1" t="s">
        <v>192</v>
      </c>
      <c r="C270" s="2">
        <f t="shared" si="19"/>
        <v>2981.1</v>
      </c>
      <c r="D270" s="2">
        <f>SUMIFS(Kassenbuch!$H$9:$H$208,Kassenbuch!$A$9:$A$208,A270,Kassenbuch!$D$9:$D$208,"Einnahme")</f>
        <v>0</v>
      </c>
      <c r="E270" s="2">
        <f>SUMIFS(Kassenbuch!$H$9:$H$208,Kassenbuch!$A$9:$A$208,A270,Kassenbuch!$D$9:$D$208,"Einlage")</f>
        <v>0</v>
      </c>
      <c r="F270" s="2">
        <f>SUMIFS(Kassenbuch!$I$9:$I$208,Kassenbuch!$A$9:$A$208,A270,Kassenbuch!$D$9:$D$208,"Ausgabe")</f>
        <v>0</v>
      </c>
      <c r="G270" s="2">
        <f>SUMIFS(Kassenbuch!$I$9:$I$208,Kassenbuch!$A$9:$A$208,A270,Kassenbuch!$D$9:$D$208,"Entnahme")</f>
        <v>0</v>
      </c>
      <c r="H270" s="2">
        <f t="shared" si="16"/>
        <v>2981.1</v>
      </c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2" t="str">
        <f>IF(SUM(I270:V270)=0,"",SUMPRODUCT(I270:V270,Einstellungen!$K$4:$X$4))</f>
        <v/>
      </c>
      <c r="X270" s="2" t="str">
        <f t="shared" si="17"/>
        <v/>
      </c>
      <c r="Y270" s="1" t="str">
        <f t="shared" si="18"/>
        <v/>
      </c>
      <c r="Z270" s="1"/>
    </row>
    <row r="271" spans="1:26" x14ac:dyDescent="0.25">
      <c r="A271" s="8">
        <v>46287</v>
      </c>
      <c r="B271" s="1" t="s">
        <v>193</v>
      </c>
      <c r="C271" s="2">
        <f t="shared" si="19"/>
        <v>2981.1</v>
      </c>
      <c r="D271" s="2">
        <f>SUMIFS(Kassenbuch!$H$9:$H$208,Kassenbuch!$A$9:$A$208,A271,Kassenbuch!$D$9:$D$208,"Einnahme")</f>
        <v>0</v>
      </c>
      <c r="E271" s="2">
        <f>SUMIFS(Kassenbuch!$H$9:$H$208,Kassenbuch!$A$9:$A$208,A271,Kassenbuch!$D$9:$D$208,"Einlage")</f>
        <v>0</v>
      </c>
      <c r="F271" s="2">
        <f>SUMIFS(Kassenbuch!$I$9:$I$208,Kassenbuch!$A$9:$A$208,A271,Kassenbuch!$D$9:$D$208,"Ausgabe")</f>
        <v>0</v>
      </c>
      <c r="G271" s="2">
        <f>SUMIFS(Kassenbuch!$I$9:$I$208,Kassenbuch!$A$9:$A$208,A271,Kassenbuch!$D$9:$D$208,"Entnahme")</f>
        <v>0</v>
      </c>
      <c r="H271" s="2">
        <f t="shared" si="16"/>
        <v>2981.1</v>
      </c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2" t="str">
        <f>IF(SUM(I271:V271)=0,"",SUMPRODUCT(I271:V271,Einstellungen!$K$4:$X$4))</f>
        <v/>
      </c>
      <c r="X271" s="2" t="str">
        <f t="shared" si="17"/>
        <v/>
      </c>
      <c r="Y271" s="1" t="str">
        <f t="shared" si="18"/>
        <v/>
      </c>
      <c r="Z271" s="1"/>
    </row>
    <row r="272" spans="1:26" x14ac:dyDescent="0.25">
      <c r="A272" s="8">
        <v>46288</v>
      </c>
      <c r="B272" s="1" t="s">
        <v>194</v>
      </c>
      <c r="C272" s="2">
        <f t="shared" si="19"/>
        <v>2981.1</v>
      </c>
      <c r="D272" s="2">
        <f>SUMIFS(Kassenbuch!$H$9:$H$208,Kassenbuch!$A$9:$A$208,A272,Kassenbuch!$D$9:$D$208,"Einnahme")</f>
        <v>0</v>
      </c>
      <c r="E272" s="2">
        <f>SUMIFS(Kassenbuch!$H$9:$H$208,Kassenbuch!$A$9:$A$208,A272,Kassenbuch!$D$9:$D$208,"Einlage")</f>
        <v>0</v>
      </c>
      <c r="F272" s="2">
        <f>SUMIFS(Kassenbuch!$I$9:$I$208,Kassenbuch!$A$9:$A$208,A272,Kassenbuch!$D$9:$D$208,"Ausgabe")</f>
        <v>0</v>
      </c>
      <c r="G272" s="2">
        <f>SUMIFS(Kassenbuch!$I$9:$I$208,Kassenbuch!$A$9:$A$208,A272,Kassenbuch!$D$9:$D$208,"Entnahme")</f>
        <v>0</v>
      </c>
      <c r="H272" s="2">
        <f t="shared" si="16"/>
        <v>2981.1</v>
      </c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2" t="str">
        <f>IF(SUM(I272:V272)=0,"",SUMPRODUCT(I272:V272,Einstellungen!$K$4:$X$4))</f>
        <v/>
      </c>
      <c r="X272" s="2" t="str">
        <f t="shared" si="17"/>
        <v/>
      </c>
      <c r="Y272" s="1" t="str">
        <f t="shared" si="18"/>
        <v/>
      </c>
      <c r="Z272" s="1"/>
    </row>
    <row r="273" spans="1:26" x14ac:dyDescent="0.25">
      <c r="A273" s="8">
        <v>46289</v>
      </c>
      <c r="B273" s="1" t="s">
        <v>188</v>
      </c>
      <c r="C273" s="2">
        <f t="shared" si="19"/>
        <v>2981.1</v>
      </c>
      <c r="D273" s="2">
        <f>SUMIFS(Kassenbuch!$H$9:$H$208,Kassenbuch!$A$9:$A$208,A273,Kassenbuch!$D$9:$D$208,"Einnahme")</f>
        <v>0</v>
      </c>
      <c r="E273" s="2">
        <f>SUMIFS(Kassenbuch!$H$9:$H$208,Kassenbuch!$A$9:$A$208,A273,Kassenbuch!$D$9:$D$208,"Einlage")</f>
        <v>0</v>
      </c>
      <c r="F273" s="2">
        <f>SUMIFS(Kassenbuch!$I$9:$I$208,Kassenbuch!$A$9:$A$208,A273,Kassenbuch!$D$9:$D$208,"Ausgabe")</f>
        <v>0</v>
      </c>
      <c r="G273" s="2">
        <f>SUMIFS(Kassenbuch!$I$9:$I$208,Kassenbuch!$A$9:$A$208,A273,Kassenbuch!$D$9:$D$208,"Entnahme")</f>
        <v>0</v>
      </c>
      <c r="H273" s="2">
        <f t="shared" si="16"/>
        <v>2981.1</v>
      </c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2" t="str">
        <f>IF(SUM(I273:V273)=0,"",SUMPRODUCT(I273:V273,Einstellungen!$K$4:$X$4))</f>
        <v/>
      </c>
      <c r="X273" s="2" t="str">
        <f t="shared" si="17"/>
        <v/>
      </c>
      <c r="Y273" s="1" t="str">
        <f t="shared" si="18"/>
        <v/>
      </c>
      <c r="Z273" s="1"/>
    </row>
    <row r="274" spans="1:26" x14ac:dyDescent="0.25">
      <c r="A274" s="8">
        <v>46290</v>
      </c>
      <c r="B274" s="1" t="s">
        <v>189</v>
      </c>
      <c r="C274" s="2">
        <f t="shared" si="19"/>
        <v>2981.1</v>
      </c>
      <c r="D274" s="2">
        <f>SUMIFS(Kassenbuch!$H$9:$H$208,Kassenbuch!$A$9:$A$208,A274,Kassenbuch!$D$9:$D$208,"Einnahme")</f>
        <v>0</v>
      </c>
      <c r="E274" s="2">
        <f>SUMIFS(Kassenbuch!$H$9:$H$208,Kassenbuch!$A$9:$A$208,A274,Kassenbuch!$D$9:$D$208,"Einlage")</f>
        <v>0</v>
      </c>
      <c r="F274" s="2">
        <f>SUMIFS(Kassenbuch!$I$9:$I$208,Kassenbuch!$A$9:$A$208,A274,Kassenbuch!$D$9:$D$208,"Ausgabe")</f>
        <v>0</v>
      </c>
      <c r="G274" s="2">
        <f>SUMIFS(Kassenbuch!$I$9:$I$208,Kassenbuch!$A$9:$A$208,A274,Kassenbuch!$D$9:$D$208,"Entnahme")</f>
        <v>0</v>
      </c>
      <c r="H274" s="2">
        <f t="shared" si="16"/>
        <v>2981.1</v>
      </c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2" t="str">
        <f>IF(SUM(I274:V274)=0,"",SUMPRODUCT(I274:V274,Einstellungen!$K$4:$X$4))</f>
        <v/>
      </c>
      <c r="X274" s="2" t="str">
        <f t="shared" si="17"/>
        <v/>
      </c>
      <c r="Y274" s="1" t="str">
        <f t="shared" si="18"/>
        <v/>
      </c>
      <c r="Z274" s="1"/>
    </row>
    <row r="275" spans="1:26" x14ac:dyDescent="0.25">
      <c r="A275" s="8">
        <v>46291</v>
      </c>
      <c r="B275" s="1" t="s">
        <v>190</v>
      </c>
      <c r="C275" s="2">
        <f t="shared" si="19"/>
        <v>2981.1</v>
      </c>
      <c r="D275" s="2">
        <f>SUMIFS(Kassenbuch!$H$9:$H$208,Kassenbuch!$A$9:$A$208,A275,Kassenbuch!$D$9:$D$208,"Einnahme")</f>
        <v>0</v>
      </c>
      <c r="E275" s="2">
        <f>SUMIFS(Kassenbuch!$H$9:$H$208,Kassenbuch!$A$9:$A$208,A275,Kassenbuch!$D$9:$D$208,"Einlage")</f>
        <v>0</v>
      </c>
      <c r="F275" s="2">
        <f>SUMIFS(Kassenbuch!$I$9:$I$208,Kassenbuch!$A$9:$A$208,A275,Kassenbuch!$D$9:$D$208,"Ausgabe")</f>
        <v>0</v>
      </c>
      <c r="G275" s="2">
        <f>SUMIFS(Kassenbuch!$I$9:$I$208,Kassenbuch!$A$9:$A$208,A275,Kassenbuch!$D$9:$D$208,"Entnahme")</f>
        <v>0</v>
      </c>
      <c r="H275" s="2">
        <f t="shared" si="16"/>
        <v>2981.1</v>
      </c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2" t="str">
        <f>IF(SUM(I275:V275)=0,"",SUMPRODUCT(I275:V275,Einstellungen!$K$4:$X$4))</f>
        <v/>
      </c>
      <c r="X275" s="2" t="str">
        <f t="shared" si="17"/>
        <v/>
      </c>
      <c r="Y275" s="1" t="str">
        <f t="shared" si="18"/>
        <v/>
      </c>
      <c r="Z275" s="1"/>
    </row>
    <row r="276" spans="1:26" x14ac:dyDescent="0.25">
      <c r="A276" s="8">
        <v>46292</v>
      </c>
      <c r="B276" s="1" t="s">
        <v>191</v>
      </c>
      <c r="C276" s="2">
        <f t="shared" si="19"/>
        <v>2981.1</v>
      </c>
      <c r="D276" s="2">
        <f>SUMIFS(Kassenbuch!$H$9:$H$208,Kassenbuch!$A$9:$A$208,A276,Kassenbuch!$D$9:$D$208,"Einnahme")</f>
        <v>0</v>
      </c>
      <c r="E276" s="2">
        <f>SUMIFS(Kassenbuch!$H$9:$H$208,Kassenbuch!$A$9:$A$208,A276,Kassenbuch!$D$9:$D$208,"Einlage")</f>
        <v>0</v>
      </c>
      <c r="F276" s="2">
        <f>SUMIFS(Kassenbuch!$I$9:$I$208,Kassenbuch!$A$9:$A$208,A276,Kassenbuch!$D$9:$D$208,"Ausgabe")</f>
        <v>0</v>
      </c>
      <c r="G276" s="2">
        <f>SUMIFS(Kassenbuch!$I$9:$I$208,Kassenbuch!$A$9:$A$208,A276,Kassenbuch!$D$9:$D$208,"Entnahme")</f>
        <v>0</v>
      </c>
      <c r="H276" s="2">
        <f t="shared" si="16"/>
        <v>2981.1</v>
      </c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2" t="str">
        <f>IF(SUM(I276:V276)=0,"",SUMPRODUCT(I276:V276,Einstellungen!$K$4:$X$4))</f>
        <v/>
      </c>
      <c r="X276" s="2" t="str">
        <f t="shared" si="17"/>
        <v/>
      </c>
      <c r="Y276" s="1" t="str">
        <f t="shared" si="18"/>
        <v/>
      </c>
      <c r="Z276" s="1"/>
    </row>
    <row r="277" spans="1:26" x14ac:dyDescent="0.25">
      <c r="A277" s="8">
        <v>46293</v>
      </c>
      <c r="B277" s="1" t="s">
        <v>192</v>
      </c>
      <c r="C277" s="2">
        <f t="shared" si="19"/>
        <v>2981.1</v>
      </c>
      <c r="D277" s="2">
        <f>SUMIFS(Kassenbuch!$H$9:$H$208,Kassenbuch!$A$9:$A$208,A277,Kassenbuch!$D$9:$D$208,"Einnahme")</f>
        <v>0</v>
      </c>
      <c r="E277" s="2">
        <f>SUMIFS(Kassenbuch!$H$9:$H$208,Kassenbuch!$A$9:$A$208,A277,Kassenbuch!$D$9:$D$208,"Einlage")</f>
        <v>0</v>
      </c>
      <c r="F277" s="2">
        <f>SUMIFS(Kassenbuch!$I$9:$I$208,Kassenbuch!$A$9:$A$208,A277,Kassenbuch!$D$9:$D$208,"Ausgabe")</f>
        <v>0</v>
      </c>
      <c r="G277" s="2">
        <f>SUMIFS(Kassenbuch!$I$9:$I$208,Kassenbuch!$A$9:$A$208,A277,Kassenbuch!$D$9:$D$208,"Entnahme")</f>
        <v>0</v>
      </c>
      <c r="H277" s="2">
        <f t="shared" si="16"/>
        <v>2981.1</v>
      </c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2" t="str">
        <f>IF(SUM(I277:V277)=0,"",SUMPRODUCT(I277:V277,Einstellungen!$K$4:$X$4))</f>
        <v/>
      </c>
      <c r="X277" s="2" t="str">
        <f t="shared" si="17"/>
        <v/>
      </c>
      <c r="Y277" s="1" t="str">
        <f t="shared" si="18"/>
        <v/>
      </c>
      <c r="Z277" s="1"/>
    </row>
    <row r="278" spans="1:26" x14ac:dyDescent="0.25">
      <c r="A278" s="8">
        <v>46294</v>
      </c>
      <c r="B278" s="1" t="s">
        <v>193</v>
      </c>
      <c r="C278" s="2">
        <f t="shared" si="19"/>
        <v>2981.1</v>
      </c>
      <c r="D278" s="2">
        <f>SUMIFS(Kassenbuch!$H$9:$H$208,Kassenbuch!$A$9:$A$208,A278,Kassenbuch!$D$9:$D$208,"Einnahme")</f>
        <v>0</v>
      </c>
      <c r="E278" s="2">
        <f>SUMIFS(Kassenbuch!$H$9:$H$208,Kassenbuch!$A$9:$A$208,A278,Kassenbuch!$D$9:$D$208,"Einlage")</f>
        <v>0</v>
      </c>
      <c r="F278" s="2">
        <f>SUMIFS(Kassenbuch!$I$9:$I$208,Kassenbuch!$A$9:$A$208,A278,Kassenbuch!$D$9:$D$208,"Ausgabe")</f>
        <v>0</v>
      </c>
      <c r="G278" s="2">
        <f>SUMIFS(Kassenbuch!$I$9:$I$208,Kassenbuch!$A$9:$A$208,A278,Kassenbuch!$D$9:$D$208,"Entnahme")</f>
        <v>0</v>
      </c>
      <c r="H278" s="2">
        <f t="shared" si="16"/>
        <v>2981.1</v>
      </c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2" t="str">
        <f>IF(SUM(I278:V278)=0,"",SUMPRODUCT(I278:V278,Einstellungen!$K$4:$X$4))</f>
        <v/>
      </c>
      <c r="X278" s="2" t="str">
        <f t="shared" si="17"/>
        <v/>
      </c>
      <c r="Y278" s="1" t="str">
        <f t="shared" si="18"/>
        <v/>
      </c>
      <c r="Z278" s="1"/>
    </row>
    <row r="279" spans="1:26" x14ac:dyDescent="0.25">
      <c r="A279" s="8">
        <v>46295</v>
      </c>
      <c r="B279" s="1" t="s">
        <v>194</v>
      </c>
      <c r="C279" s="2">
        <f t="shared" si="19"/>
        <v>2981.1</v>
      </c>
      <c r="D279" s="2">
        <f>SUMIFS(Kassenbuch!$H$9:$H$208,Kassenbuch!$A$9:$A$208,A279,Kassenbuch!$D$9:$D$208,"Einnahme")</f>
        <v>0</v>
      </c>
      <c r="E279" s="2">
        <f>SUMIFS(Kassenbuch!$H$9:$H$208,Kassenbuch!$A$9:$A$208,A279,Kassenbuch!$D$9:$D$208,"Einlage")</f>
        <v>0</v>
      </c>
      <c r="F279" s="2">
        <f>SUMIFS(Kassenbuch!$I$9:$I$208,Kassenbuch!$A$9:$A$208,A279,Kassenbuch!$D$9:$D$208,"Ausgabe")</f>
        <v>0</v>
      </c>
      <c r="G279" s="2">
        <f>SUMIFS(Kassenbuch!$I$9:$I$208,Kassenbuch!$A$9:$A$208,A279,Kassenbuch!$D$9:$D$208,"Entnahme")</f>
        <v>0</v>
      </c>
      <c r="H279" s="2">
        <f t="shared" si="16"/>
        <v>2981.1</v>
      </c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2" t="str">
        <f>IF(SUM(I279:V279)=0,"",SUMPRODUCT(I279:V279,Einstellungen!$K$4:$X$4))</f>
        <v/>
      </c>
      <c r="X279" s="2" t="str">
        <f t="shared" si="17"/>
        <v/>
      </c>
      <c r="Y279" s="1" t="str">
        <f t="shared" si="18"/>
        <v/>
      </c>
      <c r="Z279" s="1"/>
    </row>
    <row r="280" spans="1:26" x14ac:dyDescent="0.25">
      <c r="A280" s="8">
        <v>46296</v>
      </c>
      <c r="B280" s="1" t="s">
        <v>188</v>
      </c>
      <c r="C280" s="2">
        <f t="shared" si="19"/>
        <v>2981.1</v>
      </c>
      <c r="D280" s="2">
        <f>SUMIFS(Kassenbuch!$H$9:$H$208,Kassenbuch!$A$9:$A$208,A280,Kassenbuch!$D$9:$D$208,"Einnahme")</f>
        <v>0</v>
      </c>
      <c r="E280" s="2">
        <f>SUMIFS(Kassenbuch!$H$9:$H$208,Kassenbuch!$A$9:$A$208,A280,Kassenbuch!$D$9:$D$208,"Einlage")</f>
        <v>0</v>
      </c>
      <c r="F280" s="2">
        <f>SUMIFS(Kassenbuch!$I$9:$I$208,Kassenbuch!$A$9:$A$208,A280,Kassenbuch!$D$9:$D$208,"Ausgabe")</f>
        <v>0</v>
      </c>
      <c r="G280" s="2">
        <f>SUMIFS(Kassenbuch!$I$9:$I$208,Kassenbuch!$A$9:$A$208,A280,Kassenbuch!$D$9:$D$208,"Entnahme")</f>
        <v>0</v>
      </c>
      <c r="H280" s="2">
        <f t="shared" si="16"/>
        <v>2981.1</v>
      </c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2" t="str">
        <f>IF(SUM(I280:V280)=0,"",SUMPRODUCT(I280:V280,Einstellungen!$K$4:$X$4))</f>
        <v/>
      </c>
      <c r="X280" s="2" t="str">
        <f t="shared" si="17"/>
        <v/>
      </c>
      <c r="Y280" s="1" t="str">
        <f t="shared" si="18"/>
        <v/>
      </c>
      <c r="Z280" s="1"/>
    </row>
    <row r="281" spans="1:26" x14ac:dyDescent="0.25">
      <c r="A281" s="8">
        <v>46297</v>
      </c>
      <c r="B281" s="1" t="s">
        <v>189</v>
      </c>
      <c r="C281" s="2">
        <f t="shared" si="19"/>
        <v>2981.1</v>
      </c>
      <c r="D281" s="2">
        <f>SUMIFS(Kassenbuch!$H$9:$H$208,Kassenbuch!$A$9:$A$208,A281,Kassenbuch!$D$9:$D$208,"Einnahme")</f>
        <v>0</v>
      </c>
      <c r="E281" s="2">
        <f>SUMIFS(Kassenbuch!$H$9:$H$208,Kassenbuch!$A$9:$A$208,A281,Kassenbuch!$D$9:$D$208,"Einlage")</f>
        <v>0</v>
      </c>
      <c r="F281" s="2">
        <f>SUMIFS(Kassenbuch!$I$9:$I$208,Kassenbuch!$A$9:$A$208,A281,Kassenbuch!$D$9:$D$208,"Ausgabe")</f>
        <v>0</v>
      </c>
      <c r="G281" s="2">
        <f>SUMIFS(Kassenbuch!$I$9:$I$208,Kassenbuch!$A$9:$A$208,A281,Kassenbuch!$D$9:$D$208,"Entnahme")</f>
        <v>0</v>
      </c>
      <c r="H281" s="2">
        <f t="shared" si="16"/>
        <v>2981.1</v>
      </c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2" t="str">
        <f>IF(SUM(I281:V281)=0,"",SUMPRODUCT(I281:V281,Einstellungen!$K$4:$X$4))</f>
        <v/>
      </c>
      <c r="X281" s="2" t="str">
        <f t="shared" si="17"/>
        <v/>
      </c>
      <c r="Y281" s="1" t="str">
        <f t="shared" si="18"/>
        <v/>
      </c>
      <c r="Z281" s="1"/>
    </row>
    <row r="282" spans="1:26" x14ac:dyDescent="0.25">
      <c r="A282" s="8">
        <v>46298</v>
      </c>
      <c r="B282" s="1" t="s">
        <v>190</v>
      </c>
      <c r="C282" s="2">
        <f t="shared" si="19"/>
        <v>2981.1</v>
      </c>
      <c r="D282" s="2">
        <f>SUMIFS(Kassenbuch!$H$9:$H$208,Kassenbuch!$A$9:$A$208,A282,Kassenbuch!$D$9:$D$208,"Einnahme")</f>
        <v>0</v>
      </c>
      <c r="E282" s="2">
        <f>SUMIFS(Kassenbuch!$H$9:$H$208,Kassenbuch!$A$9:$A$208,A282,Kassenbuch!$D$9:$D$208,"Einlage")</f>
        <v>0</v>
      </c>
      <c r="F282" s="2">
        <f>SUMIFS(Kassenbuch!$I$9:$I$208,Kassenbuch!$A$9:$A$208,A282,Kassenbuch!$D$9:$D$208,"Ausgabe")</f>
        <v>0</v>
      </c>
      <c r="G282" s="2">
        <f>SUMIFS(Kassenbuch!$I$9:$I$208,Kassenbuch!$A$9:$A$208,A282,Kassenbuch!$D$9:$D$208,"Entnahme")</f>
        <v>0</v>
      </c>
      <c r="H282" s="2">
        <f t="shared" si="16"/>
        <v>2981.1</v>
      </c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2" t="str">
        <f>IF(SUM(I282:V282)=0,"",SUMPRODUCT(I282:V282,Einstellungen!$K$4:$X$4))</f>
        <v/>
      </c>
      <c r="X282" s="2" t="str">
        <f t="shared" si="17"/>
        <v/>
      </c>
      <c r="Y282" s="1" t="str">
        <f t="shared" si="18"/>
        <v/>
      </c>
      <c r="Z282" s="1"/>
    </row>
    <row r="283" spans="1:26" x14ac:dyDescent="0.25">
      <c r="A283" s="8">
        <v>46299</v>
      </c>
      <c r="B283" s="1" t="s">
        <v>191</v>
      </c>
      <c r="C283" s="2">
        <f t="shared" si="19"/>
        <v>2981.1</v>
      </c>
      <c r="D283" s="2">
        <f>SUMIFS(Kassenbuch!$H$9:$H$208,Kassenbuch!$A$9:$A$208,A283,Kassenbuch!$D$9:$D$208,"Einnahme")</f>
        <v>0</v>
      </c>
      <c r="E283" s="2">
        <f>SUMIFS(Kassenbuch!$H$9:$H$208,Kassenbuch!$A$9:$A$208,A283,Kassenbuch!$D$9:$D$208,"Einlage")</f>
        <v>0</v>
      </c>
      <c r="F283" s="2">
        <f>SUMIFS(Kassenbuch!$I$9:$I$208,Kassenbuch!$A$9:$A$208,A283,Kassenbuch!$D$9:$D$208,"Ausgabe")</f>
        <v>0</v>
      </c>
      <c r="G283" s="2">
        <f>SUMIFS(Kassenbuch!$I$9:$I$208,Kassenbuch!$A$9:$A$208,A283,Kassenbuch!$D$9:$D$208,"Entnahme")</f>
        <v>0</v>
      </c>
      <c r="H283" s="2">
        <f t="shared" si="16"/>
        <v>2981.1</v>
      </c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2" t="str">
        <f>IF(SUM(I283:V283)=0,"",SUMPRODUCT(I283:V283,Einstellungen!$K$4:$X$4))</f>
        <v/>
      </c>
      <c r="X283" s="2" t="str">
        <f t="shared" si="17"/>
        <v/>
      </c>
      <c r="Y283" s="1" t="str">
        <f t="shared" si="18"/>
        <v/>
      </c>
      <c r="Z283" s="1"/>
    </row>
    <row r="284" spans="1:26" x14ac:dyDescent="0.25">
      <c r="A284" s="8">
        <v>46300</v>
      </c>
      <c r="B284" s="1" t="s">
        <v>192</v>
      </c>
      <c r="C284" s="2">
        <f t="shared" si="19"/>
        <v>2981.1</v>
      </c>
      <c r="D284" s="2">
        <f>SUMIFS(Kassenbuch!$H$9:$H$208,Kassenbuch!$A$9:$A$208,A284,Kassenbuch!$D$9:$D$208,"Einnahme")</f>
        <v>0</v>
      </c>
      <c r="E284" s="2">
        <f>SUMIFS(Kassenbuch!$H$9:$H$208,Kassenbuch!$A$9:$A$208,A284,Kassenbuch!$D$9:$D$208,"Einlage")</f>
        <v>0</v>
      </c>
      <c r="F284" s="2">
        <f>SUMIFS(Kassenbuch!$I$9:$I$208,Kassenbuch!$A$9:$A$208,A284,Kassenbuch!$D$9:$D$208,"Ausgabe")</f>
        <v>0</v>
      </c>
      <c r="G284" s="2">
        <f>SUMIFS(Kassenbuch!$I$9:$I$208,Kassenbuch!$A$9:$A$208,A284,Kassenbuch!$D$9:$D$208,"Entnahme")</f>
        <v>0</v>
      </c>
      <c r="H284" s="2">
        <f t="shared" si="16"/>
        <v>2981.1</v>
      </c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2" t="str">
        <f>IF(SUM(I284:V284)=0,"",SUMPRODUCT(I284:V284,Einstellungen!$K$4:$X$4))</f>
        <v/>
      </c>
      <c r="X284" s="2" t="str">
        <f t="shared" si="17"/>
        <v/>
      </c>
      <c r="Y284" s="1" t="str">
        <f t="shared" si="18"/>
        <v/>
      </c>
      <c r="Z284" s="1"/>
    </row>
    <row r="285" spans="1:26" x14ac:dyDescent="0.25">
      <c r="A285" s="8">
        <v>46301</v>
      </c>
      <c r="B285" s="1" t="s">
        <v>193</v>
      </c>
      <c r="C285" s="2">
        <f t="shared" si="19"/>
        <v>2981.1</v>
      </c>
      <c r="D285" s="2">
        <f>SUMIFS(Kassenbuch!$H$9:$H$208,Kassenbuch!$A$9:$A$208,A285,Kassenbuch!$D$9:$D$208,"Einnahme")</f>
        <v>0</v>
      </c>
      <c r="E285" s="2">
        <f>SUMIFS(Kassenbuch!$H$9:$H$208,Kassenbuch!$A$9:$A$208,A285,Kassenbuch!$D$9:$D$208,"Einlage")</f>
        <v>0</v>
      </c>
      <c r="F285" s="2">
        <f>SUMIFS(Kassenbuch!$I$9:$I$208,Kassenbuch!$A$9:$A$208,A285,Kassenbuch!$D$9:$D$208,"Ausgabe")</f>
        <v>0</v>
      </c>
      <c r="G285" s="2">
        <f>SUMIFS(Kassenbuch!$I$9:$I$208,Kassenbuch!$A$9:$A$208,A285,Kassenbuch!$D$9:$D$208,"Entnahme")</f>
        <v>0</v>
      </c>
      <c r="H285" s="2">
        <f t="shared" si="16"/>
        <v>2981.1</v>
      </c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2" t="str">
        <f>IF(SUM(I285:V285)=0,"",SUMPRODUCT(I285:V285,Einstellungen!$K$4:$X$4))</f>
        <v/>
      </c>
      <c r="X285" s="2" t="str">
        <f t="shared" si="17"/>
        <v/>
      </c>
      <c r="Y285" s="1" t="str">
        <f t="shared" si="18"/>
        <v/>
      </c>
      <c r="Z285" s="1"/>
    </row>
    <row r="286" spans="1:26" x14ac:dyDescent="0.25">
      <c r="A286" s="8">
        <v>46302</v>
      </c>
      <c r="B286" s="1" t="s">
        <v>194</v>
      </c>
      <c r="C286" s="2">
        <f t="shared" si="19"/>
        <v>2981.1</v>
      </c>
      <c r="D286" s="2">
        <f>SUMIFS(Kassenbuch!$H$9:$H$208,Kassenbuch!$A$9:$A$208,A286,Kassenbuch!$D$9:$D$208,"Einnahme")</f>
        <v>0</v>
      </c>
      <c r="E286" s="2">
        <f>SUMIFS(Kassenbuch!$H$9:$H$208,Kassenbuch!$A$9:$A$208,A286,Kassenbuch!$D$9:$D$208,"Einlage")</f>
        <v>0</v>
      </c>
      <c r="F286" s="2">
        <f>SUMIFS(Kassenbuch!$I$9:$I$208,Kassenbuch!$A$9:$A$208,A286,Kassenbuch!$D$9:$D$208,"Ausgabe")</f>
        <v>0</v>
      </c>
      <c r="G286" s="2">
        <f>SUMIFS(Kassenbuch!$I$9:$I$208,Kassenbuch!$A$9:$A$208,A286,Kassenbuch!$D$9:$D$208,"Entnahme")</f>
        <v>0</v>
      </c>
      <c r="H286" s="2">
        <f t="shared" si="16"/>
        <v>2981.1</v>
      </c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2" t="str">
        <f>IF(SUM(I286:V286)=0,"",SUMPRODUCT(I286:V286,Einstellungen!$K$4:$X$4))</f>
        <v/>
      </c>
      <c r="X286" s="2" t="str">
        <f t="shared" si="17"/>
        <v/>
      </c>
      <c r="Y286" s="1" t="str">
        <f t="shared" si="18"/>
        <v/>
      </c>
      <c r="Z286" s="1"/>
    </row>
    <row r="287" spans="1:26" x14ac:dyDescent="0.25">
      <c r="A287" s="8">
        <v>46303</v>
      </c>
      <c r="B287" s="1" t="s">
        <v>188</v>
      </c>
      <c r="C287" s="2">
        <f t="shared" si="19"/>
        <v>2981.1</v>
      </c>
      <c r="D287" s="2">
        <f>SUMIFS(Kassenbuch!$H$9:$H$208,Kassenbuch!$A$9:$A$208,A287,Kassenbuch!$D$9:$D$208,"Einnahme")</f>
        <v>0</v>
      </c>
      <c r="E287" s="2">
        <f>SUMIFS(Kassenbuch!$H$9:$H$208,Kassenbuch!$A$9:$A$208,A287,Kassenbuch!$D$9:$D$208,"Einlage")</f>
        <v>0</v>
      </c>
      <c r="F287" s="2">
        <f>SUMIFS(Kassenbuch!$I$9:$I$208,Kassenbuch!$A$9:$A$208,A287,Kassenbuch!$D$9:$D$208,"Ausgabe")</f>
        <v>0</v>
      </c>
      <c r="G287" s="2">
        <f>SUMIFS(Kassenbuch!$I$9:$I$208,Kassenbuch!$A$9:$A$208,A287,Kassenbuch!$D$9:$D$208,"Entnahme")</f>
        <v>0</v>
      </c>
      <c r="H287" s="2">
        <f t="shared" si="16"/>
        <v>2981.1</v>
      </c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2" t="str">
        <f>IF(SUM(I287:V287)=0,"",SUMPRODUCT(I287:V287,Einstellungen!$K$4:$X$4))</f>
        <v/>
      </c>
      <c r="X287" s="2" t="str">
        <f t="shared" si="17"/>
        <v/>
      </c>
      <c r="Y287" s="1" t="str">
        <f t="shared" si="18"/>
        <v/>
      </c>
      <c r="Z287" s="1"/>
    </row>
    <row r="288" spans="1:26" x14ac:dyDescent="0.25">
      <c r="A288" s="8">
        <v>46304</v>
      </c>
      <c r="B288" s="1" t="s">
        <v>189</v>
      </c>
      <c r="C288" s="2">
        <f t="shared" si="19"/>
        <v>2981.1</v>
      </c>
      <c r="D288" s="2">
        <f>SUMIFS(Kassenbuch!$H$9:$H$208,Kassenbuch!$A$9:$A$208,A288,Kassenbuch!$D$9:$D$208,"Einnahme")</f>
        <v>0</v>
      </c>
      <c r="E288" s="2">
        <f>SUMIFS(Kassenbuch!$H$9:$H$208,Kassenbuch!$A$9:$A$208,A288,Kassenbuch!$D$9:$D$208,"Einlage")</f>
        <v>0</v>
      </c>
      <c r="F288" s="2">
        <f>SUMIFS(Kassenbuch!$I$9:$I$208,Kassenbuch!$A$9:$A$208,A288,Kassenbuch!$D$9:$D$208,"Ausgabe")</f>
        <v>0</v>
      </c>
      <c r="G288" s="2">
        <f>SUMIFS(Kassenbuch!$I$9:$I$208,Kassenbuch!$A$9:$A$208,A288,Kassenbuch!$D$9:$D$208,"Entnahme")</f>
        <v>0</v>
      </c>
      <c r="H288" s="2">
        <f t="shared" si="16"/>
        <v>2981.1</v>
      </c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2" t="str">
        <f>IF(SUM(I288:V288)=0,"",SUMPRODUCT(I288:V288,Einstellungen!$K$4:$X$4))</f>
        <v/>
      </c>
      <c r="X288" s="2" t="str">
        <f t="shared" si="17"/>
        <v/>
      </c>
      <c r="Y288" s="1" t="str">
        <f t="shared" si="18"/>
        <v/>
      </c>
      <c r="Z288" s="1"/>
    </row>
    <row r="289" spans="1:26" x14ac:dyDescent="0.25">
      <c r="A289" s="8">
        <v>46305</v>
      </c>
      <c r="B289" s="1" t="s">
        <v>190</v>
      </c>
      <c r="C289" s="2">
        <f t="shared" si="19"/>
        <v>2981.1</v>
      </c>
      <c r="D289" s="2">
        <f>SUMIFS(Kassenbuch!$H$9:$H$208,Kassenbuch!$A$9:$A$208,A289,Kassenbuch!$D$9:$D$208,"Einnahme")</f>
        <v>0</v>
      </c>
      <c r="E289" s="2">
        <f>SUMIFS(Kassenbuch!$H$9:$H$208,Kassenbuch!$A$9:$A$208,A289,Kassenbuch!$D$9:$D$208,"Einlage")</f>
        <v>0</v>
      </c>
      <c r="F289" s="2">
        <f>SUMIFS(Kassenbuch!$I$9:$I$208,Kassenbuch!$A$9:$A$208,A289,Kassenbuch!$D$9:$D$208,"Ausgabe")</f>
        <v>0</v>
      </c>
      <c r="G289" s="2">
        <f>SUMIFS(Kassenbuch!$I$9:$I$208,Kassenbuch!$A$9:$A$208,A289,Kassenbuch!$D$9:$D$208,"Entnahme")</f>
        <v>0</v>
      </c>
      <c r="H289" s="2">
        <f t="shared" si="16"/>
        <v>2981.1</v>
      </c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2" t="str">
        <f>IF(SUM(I289:V289)=0,"",SUMPRODUCT(I289:V289,Einstellungen!$K$4:$X$4))</f>
        <v/>
      </c>
      <c r="X289" s="2" t="str">
        <f t="shared" si="17"/>
        <v/>
      </c>
      <c r="Y289" s="1" t="str">
        <f t="shared" si="18"/>
        <v/>
      </c>
      <c r="Z289" s="1"/>
    </row>
    <row r="290" spans="1:26" x14ac:dyDescent="0.25">
      <c r="A290" s="8">
        <v>46306</v>
      </c>
      <c r="B290" s="1" t="s">
        <v>191</v>
      </c>
      <c r="C290" s="2">
        <f t="shared" si="19"/>
        <v>2981.1</v>
      </c>
      <c r="D290" s="2">
        <f>SUMIFS(Kassenbuch!$H$9:$H$208,Kassenbuch!$A$9:$A$208,A290,Kassenbuch!$D$9:$D$208,"Einnahme")</f>
        <v>0</v>
      </c>
      <c r="E290" s="2">
        <f>SUMIFS(Kassenbuch!$H$9:$H$208,Kassenbuch!$A$9:$A$208,A290,Kassenbuch!$D$9:$D$208,"Einlage")</f>
        <v>0</v>
      </c>
      <c r="F290" s="2">
        <f>SUMIFS(Kassenbuch!$I$9:$I$208,Kassenbuch!$A$9:$A$208,A290,Kassenbuch!$D$9:$D$208,"Ausgabe")</f>
        <v>0</v>
      </c>
      <c r="G290" s="2">
        <f>SUMIFS(Kassenbuch!$I$9:$I$208,Kassenbuch!$A$9:$A$208,A290,Kassenbuch!$D$9:$D$208,"Entnahme")</f>
        <v>0</v>
      </c>
      <c r="H290" s="2">
        <f t="shared" si="16"/>
        <v>2981.1</v>
      </c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2" t="str">
        <f>IF(SUM(I290:V290)=0,"",SUMPRODUCT(I290:V290,Einstellungen!$K$4:$X$4))</f>
        <v/>
      </c>
      <c r="X290" s="2" t="str">
        <f t="shared" si="17"/>
        <v/>
      </c>
      <c r="Y290" s="1" t="str">
        <f t="shared" si="18"/>
        <v/>
      </c>
      <c r="Z290" s="1"/>
    </row>
    <row r="291" spans="1:26" x14ac:dyDescent="0.25">
      <c r="A291" s="8">
        <v>46307</v>
      </c>
      <c r="B291" s="1" t="s">
        <v>192</v>
      </c>
      <c r="C291" s="2">
        <f t="shared" si="19"/>
        <v>2981.1</v>
      </c>
      <c r="D291" s="2">
        <f>SUMIFS(Kassenbuch!$H$9:$H$208,Kassenbuch!$A$9:$A$208,A291,Kassenbuch!$D$9:$D$208,"Einnahme")</f>
        <v>0</v>
      </c>
      <c r="E291" s="2">
        <f>SUMIFS(Kassenbuch!$H$9:$H$208,Kassenbuch!$A$9:$A$208,A291,Kassenbuch!$D$9:$D$208,"Einlage")</f>
        <v>0</v>
      </c>
      <c r="F291" s="2">
        <f>SUMIFS(Kassenbuch!$I$9:$I$208,Kassenbuch!$A$9:$A$208,A291,Kassenbuch!$D$9:$D$208,"Ausgabe")</f>
        <v>0</v>
      </c>
      <c r="G291" s="2">
        <f>SUMIFS(Kassenbuch!$I$9:$I$208,Kassenbuch!$A$9:$A$208,A291,Kassenbuch!$D$9:$D$208,"Entnahme")</f>
        <v>0</v>
      </c>
      <c r="H291" s="2">
        <f t="shared" si="16"/>
        <v>2981.1</v>
      </c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2" t="str">
        <f>IF(SUM(I291:V291)=0,"",SUMPRODUCT(I291:V291,Einstellungen!$K$4:$X$4))</f>
        <v/>
      </c>
      <c r="X291" s="2" t="str">
        <f t="shared" si="17"/>
        <v/>
      </c>
      <c r="Y291" s="1" t="str">
        <f t="shared" si="18"/>
        <v/>
      </c>
      <c r="Z291" s="1"/>
    </row>
    <row r="292" spans="1:26" x14ac:dyDescent="0.25">
      <c r="A292" s="8">
        <v>46308</v>
      </c>
      <c r="B292" s="1" t="s">
        <v>193</v>
      </c>
      <c r="C292" s="2">
        <f t="shared" si="19"/>
        <v>2981.1</v>
      </c>
      <c r="D292" s="2">
        <f>SUMIFS(Kassenbuch!$H$9:$H$208,Kassenbuch!$A$9:$A$208,A292,Kassenbuch!$D$9:$D$208,"Einnahme")</f>
        <v>0</v>
      </c>
      <c r="E292" s="2">
        <f>SUMIFS(Kassenbuch!$H$9:$H$208,Kassenbuch!$A$9:$A$208,A292,Kassenbuch!$D$9:$D$208,"Einlage")</f>
        <v>0</v>
      </c>
      <c r="F292" s="2">
        <f>SUMIFS(Kassenbuch!$I$9:$I$208,Kassenbuch!$A$9:$A$208,A292,Kassenbuch!$D$9:$D$208,"Ausgabe")</f>
        <v>0</v>
      </c>
      <c r="G292" s="2">
        <f>SUMIFS(Kassenbuch!$I$9:$I$208,Kassenbuch!$A$9:$A$208,A292,Kassenbuch!$D$9:$D$208,"Entnahme")</f>
        <v>0</v>
      </c>
      <c r="H292" s="2">
        <f t="shared" si="16"/>
        <v>2981.1</v>
      </c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2" t="str">
        <f>IF(SUM(I292:V292)=0,"",SUMPRODUCT(I292:V292,Einstellungen!$K$4:$X$4))</f>
        <v/>
      </c>
      <c r="X292" s="2" t="str">
        <f t="shared" si="17"/>
        <v/>
      </c>
      <c r="Y292" s="1" t="str">
        <f t="shared" si="18"/>
        <v/>
      </c>
      <c r="Z292" s="1"/>
    </row>
    <row r="293" spans="1:26" x14ac:dyDescent="0.25">
      <c r="A293" s="8">
        <v>46309</v>
      </c>
      <c r="B293" s="1" t="s">
        <v>194</v>
      </c>
      <c r="C293" s="2">
        <f t="shared" si="19"/>
        <v>2981.1</v>
      </c>
      <c r="D293" s="2">
        <f>SUMIFS(Kassenbuch!$H$9:$H$208,Kassenbuch!$A$9:$A$208,A293,Kassenbuch!$D$9:$D$208,"Einnahme")</f>
        <v>0</v>
      </c>
      <c r="E293" s="2">
        <f>SUMIFS(Kassenbuch!$H$9:$H$208,Kassenbuch!$A$9:$A$208,A293,Kassenbuch!$D$9:$D$208,"Einlage")</f>
        <v>0</v>
      </c>
      <c r="F293" s="2">
        <f>SUMIFS(Kassenbuch!$I$9:$I$208,Kassenbuch!$A$9:$A$208,A293,Kassenbuch!$D$9:$D$208,"Ausgabe")</f>
        <v>0</v>
      </c>
      <c r="G293" s="2">
        <f>SUMIFS(Kassenbuch!$I$9:$I$208,Kassenbuch!$A$9:$A$208,A293,Kassenbuch!$D$9:$D$208,"Entnahme")</f>
        <v>0</v>
      </c>
      <c r="H293" s="2">
        <f t="shared" si="16"/>
        <v>2981.1</v>
      </c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2" t="str">
        <f>IF(SUM(I293:V293)=0,"",SUMPRODUCT(I293:V293,Einstellungen!$K$4:$X$4))</f>
        <v/>
      </c>
      <c r="X293" s="2" t="str">
        <f t="shared" si="17"/>
        <v/>
      </c>
      <c r="Y293" s="1" t="str">
        <f t="shared" si="18"/>
        <v/>
      </c>
      <c r="Z293" s="1"/>
    </row>
    <row r="294" spans="1:26" x14ac:dyDescent="0.25">
      <c r="A294" s="8">
        <v>46310</v>
      </c>
      <c r="B294" s="1" t="s">
        <v>188</v>
      </c>
      <c r="C294" s="2">
        <f t="shared" si="19"/>
        <v>2981.1</v>
      </c>
      <c r="D294" s="2">
        <f>SUMIFS(Kassenbuch!$H$9:$H$208,Kassenbuch!$A$9:$A$208,A294,Kassenbuch!$D$9:$D$208,"Einnahme")</f>
        <v>0</v>
      </c>
      <c r="E294" s="2">
        <f>SUMIFS(Kassenbuch!$H$9:$H$208,Kassenbuch!$A$9:$A$208,A294,Kassenbuch!$D$9:$D$208,"Einlage")</f>
        <v>0</v>
      </c>
      <c r="F294" s="2">
        <f>SUMIFS(Kassenbuch!$I$9:$I$208,Kassenbuch!$A$9:$A$208,A294,Kassenbuch!$D$9:$D$208,"Ausgabe")</f>
        <v>0</v>
      </c>
      <c r="G294" s="2">
        <f>SUMIFS(Kassenbuch!$I$9:$I$208,Kassenbuch!$A$9:$A$208,A294,Kassenbuch!$D$9:$D$208,"Entnahme")</f>
        <v>0</v>
      </c>
      <c r="H294" s="2">
        <f t="shared" si="16"/>
        <v>2981.1</v>
      </c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2" t="str">
        <f>IF(SUM(I294:V294)=0,"",SUMPRODUCT(I294:V294,Einstellungen!$K$4:$X$4))</f>
        <v/>
      </c>
      <c r="X294" s="2" t="str">
        <f t="shared" si="17"/>
        <v/>
      </c>
      <c r="Y294" s="1" t="str">
        <f t="shared" si="18"/>
        <v/>
      </c>
      <c r="Z294" s="1"/>
    </row>
    <row r="295" spans="1:26" x14ac:dyDescent="0.25">
      <c r="A295" s="8">
        <v>46311</v>
      </c>
      <c r="B295" s="1" t="s">
        <v>189</v>
      </c>
      <c r="C295" s="2">
        <f t="shared" si="19"/>
        <v>2981.1</v>
      </c>
      <c r="D295" s="2">
        <f>SUMIFS(Kassenbuch!$H$9:$H$208,Kassenbuch!$A$9:$A$208,A295,Kassenbuch!$D$9:$D$208,"Einnahme")</f>
        <v>0</v>
      </c>
      <c r="E295" s="2">
        <f>SUMIFS(Kassenbuch!$H$9:$H$208,Kassenbuch!$A$9:$A$208,A295,Kassenbuch!$D$9:$D$208,"Einlage")</f>
        <v>0</v>
      </c>
      <c r="F295" s="2">
        <f>SUMIFS(Kassenbuch!$I$9:$I$208,Kassenbuch!$A$9:$A$208,A295,Kassenbuch!$D$9:$D$208,"Ausgabe")</f>
        <v>0</v>
      </c>
      <c r="G295" s="2">
        <f>SUMIFS(Kassenbuch!$I$9:$I$208,Kassenbuch!$A$9:$A$208,A295,Kassenbuch!$D$9:$D$208,"Entnahme")</f>
        <v>0</v>
      </c>
      <c r="H295" s="2">
        <f t="shared" si="16"/>
        <v>2981.1</v>
      </c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2" t="str">
        <f>IF(SUM(I295:V295)=0,"",SUMPRODUCT(I295:V295,Einstellungen!$K$4:$X$4))</f>
        <v/>
      </c>
      <c r="X295" s="2" t="str">
        <f t="shared" si="17"/>
        <v/>
      </c>
      <c r="Y295" s="1" t="str">
        <f t="shared" si="18"/>
        <v/>
      </c>
      <c r="Z295" s="1"/>
    </row>
    <row r="296" spans="1:26" x14ac:dyDescent="0.25">
      <c r="A296" s="8">
        <v>46312</v>
      </c>
      <c r="B296" s="1" t="s">
        <v>190</v>
      </c>
      <c r="C296" s="2">
        <f t="shared" si="19"/>
        <v>2981.1</v>
      </c>
      <c r="D296" s="2">
        <f>SUMIFS(Kassenbuch!$H$9:$H$208,Kassenbuch!$A$9:$A$208,A296,Kassenbuch!$D$9:$D$208,"Einnahme")</f>
        <v>0</v>
      </c>
      <c r="E296" s="2">
        <f>SUMIFS(Kassenbuch!$H$9:$H$208,Kassenbuch!$A$9:$A$208,A296,Kassenbuch!$D$9:$D$208,"Einlage")</f>
        <v>0</v>
      </c>
      <c r="F296" s="2">
        <f>SUMIFS(Kassenbuch!$I$9:$I$208,Kassenbuch!$A$9:$A$208,A296,Kassenbuch!$D$9:$D$208,"Ausgabe")</f>
        <v>0</v>
      </c>
      <c r="G296" s="2">
        <f>SUMIFS(Kassenbuch!$I$9:$I$208,Kassenbuch!$A$9:$A$208,A296,Kassenbuch!$D$9:$D$208,"Entnahme")</f>
        <v>0</v>
      </c>
      <c r="H296" s="2">
        <f t="shared" si="16"/>
        <v>2981.1</v>
      </c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2" t="str">
        <f>IF(SUM(I296:V296)=0,"",SUMPRODUCT(I296:V296,Einstellungen!$K$4:$X$4))</f>
        <v/>
      </c>
      <c r="X296" s="2" t="str">
        <f t="shared" si="17"/>
        <v/>
      </c>
      <c r="Y296" s="1" t="str">
        <f t="shared" si="18"/>
        <v/>
      </c>
      <c r="Z296" s="1"/>
    </row>
    <row r="297" spans="1:26" x14ac:dyDescent="0.25">
      <c r="A297" s="8">
        <v>46313</v>
      </c>
      <c r="B297" s="1" t="s">
        <v>191</v>
      </c>
      <c r="C297" s="2">
        <f t="shared" si="19"/>
        <v>2981.1</v>
      </c>
      <c r="D297" s="2">
        <f>SUMIFS(Kassenbuch!$H$9:$H$208,Kassenbuch!$A$9:$A$208,A297,Kassenbuch!$D$9:$D$208,"Einnahme")</f>
        <v>0</v>
      </c>
      <c r="E297" s="2">
        <f>SUMIFS(Kassenbuch!$H$9:$H$208,Kassenbuch!$A$9:$A$208,A297,Kassenbuch!$D$9:$D$208,"Einlage")</f>
        <v>0</v>
      </c>
      <c r="F297" s="2">
        <f>SUMIFS(Kassenbuch!$I$9:$I$208,Kassenbuch!$A$9:$A$208,A297,Kassenbuch!$D$9:$D$208,"Ausgabe")</f>
        <v>0</v>
      </c>
      <c r="G297" s="2">
        <f>SUMIFS(Kassenbuch!$I$9:$I$208,Kassenbuch!$A$9:$A$208,A297,Kassenbuch!$D$9:$D$208,"Entnahme")</f>
        <v>0</v>
      </c>
      <c r="H297" s="2">
        <f t="shared" si="16"/>
        <v>2981.1</v>
      </c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2" t="str">
        <f>IF(SUM(I297:V297)=0,"",SUMPRODUCT(I297:V297,Einstellungen!$K$4:$X$4))</f>
        <v/>
      </c>
      <c r="X297" s="2" t="str">
        <f t="shared" si="17"/>
        <v/>
      </c>
      <c r="Y297" s="1" t="str">
        <f t="shared" si="18"/>
        <v/>
      </c>
      <c r="Z297" s="1"/>
    </row>
    <row r="298" spans="1:26" x14ac:dyDescent="0.25">
      <c r="A298" s="8">
        <v>46314</v>
      </c>
      <c r="B298" s="1" t="s">
        <v>192</v>
      </c>
      <c r="C298" s="2">
        <f t="shared" si="19"/>
        <v>2981.1</v>
      </c>
      <c r="D298" s="2">
        <f>SUMIFS(Kassenbuch!$H$9:$H$208,Kassenbuch!$A$9:$A$208,A298,Kassenbuch!$D$9:$D$208,"Einnahme")</f>
        <v>0</v>
      </c>
      <c r="E298" s="2">
        <f>SUMIFS(Kassenbuch!$H$9:$H$208,Kassenbuch!$A$9:$A$208,A298,Kassenbuch!$D$9:$D$208,"Einlage")</f>
        <v>0</v>
      </c>
      <c r="F298" s="2">
        <f>SUMIFS(Kassenbuch!$I$9:$I$208,Kassenbuch!$A$9:$A$208,A298,Kassenbuch!$D$9:$D$208,"Ausgabe")</f>
        <v>0</v>
      </c>
      <c r="G298" s="2">
        <f>SUMIFS(Kassenbuch!$I$9:$I$208,Kassenbuch!$A$9:$A$208,A298,Kassenbuch!$D$9:$D$208,"Entnahme")</f>
        <v>0</v>
      </c>
      <c r="H298" s="2">
        <f t="shared" si="16"/>
        <v>2981.1</v>
      </c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2" t="str">
        <f>IF(SUM(I298:V298)=0,"",SUMPRODUCT(I298:V298,Einstellungen!$K$4:$X$4))</f>
        <v/>
      </c>
      <c r="X298" s="2" t="str">
        <f t="shared" si="17"/>
        <v/>
      </c>
      <c r="Y298" s="1" t="str">
        <f t="shared" si="18"/>
        <v/>
      </c>
      <c r="Z298" s="1"/>
    </row>
    <row r="299" spans="1:26" x14ac:dyDescent="0.25">
      <c r="A299" s="8">
        <v>46315</v>
      </c>
      <c r="B299" s="1" t="s">
        <v>193</v>
      </c>
      <c r="C299" s="2">
        <f t="shared" si="19"/>
        <v>2981.1</v>
      </c>
      <c r="D299" s="2">
        <f>SUMIFS(Kassenbuch!$H$9:$H$208,Kassenbuch!$A$9:$A$208,A299,Kassenbuch!$D$9:$D$208,"Einnahme")</f>
        <v>0</v>
      </c>
      <c r="E299" s="2">
        <f>SUMIFS(Kassenbuch!$H$9:$H$208,Kassenbuch!$A$9:$A$208,A299,Kassenbuch!$D$9:$D$208,"Einlage")</f>
        <v>0</v>
      </c>
      <c r="F299" s="2">
        <f>SUMIFS(Kassenbuch!$I$9:$I$208,Kassenbuch!$A$9:$A$208,A299,Kassenbuch!$D$9:$D$208,"Ausgabe")</f>
        <v>0</v>
      </c>
      <c r="G299" s="2">
        <f>SUMIFS(Kassenbuch!$I$9:$I$208,Kassenbuch!$A$9:$A$208,A299,Kassenbuch!$D$9:$D$208,"Entnahme")</f>
        <v>0</v>
      </c>
      <c r="H299" s="2">
        <f t="shared" si="16"/>
        <v>2981.1</v>
      </c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2" t="str">
        <f>IF(SUM(I299:V299)=0,"",SUMPRODUCT(I299:V299,Einstellungen!$K$4:$X$4))</f>
        <v/>
      </c>
      <c r="X299" s="2" t="str">
        <f t="shared" si="17"/>
        <v/>
      </c>
      <c r="Y299" s="1" t="str">
        <f t="shared" si="18"/>
        <v/>
      </c>
      <c r="Z299" s="1"/>
    </row>
    <row r="300" spans="1:26" x14ac:dyDescent="0.25">
      <c r="A300" s="8">
        <v>46316</v>
      </c>
      <c r="B300" s="1" t="s">
        <v>194</v>
      </c>
      <c r="C300" s="2">
        <f t="shared" si="19"/>
        <v>2981.1</v>
      </c>
      <c r="D300" s="2">
        <f>SUMIFS(Kassenbuch!$H$9:$H$208,Kassenbuch!$A$9:$A$208,A300,Kassenbuch!$D$9:$D$208,"Einnahme")</f>
        <v>0</v>
      </c>
      <c r="E300" s="2">
        <f>SUMIFS(Kassenbuch!$H$9:$H$208,Kassenbuch!$A$9:$A$208,A300,Kassenbuch!$D$9:$D$208,"Einlage")</f>
        <v>0</v>
      </c>
      <c r="F300" s="2">
        <f>SUMIFS(Kassenbuch!$I$9:$I$208,Kassenbuch!$A$9:$A$208,A300,Kassenbuch!$D$9:$D$208,"Ausgabe")</f>
        <v>0</v>
      </c>
      <c r="G300" s="2">
        <f>SUMIFS(Kassenbuch!$I$9:$I$208,Kassenbuch!$A$9:$A$208,A300,Kassenbuch!$D$9:$D$208,"Entnahme")</f>
        <v>0</v>
      </c>
      <c r="H300" s="2">
        <f t="shared" si="16"/>
        <v>2981.1</v>
      </c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2" t="str">
        <f>IF(SUM(I300:V300)=0,"",SUMPRODUCT(I300:V300,Einstellungen!$K$4:$X$4))</f>
        <v/>
      </c>
      <c r="X300" s="2" t="str">
        <f t="shared" si="17"/>
        <v/>
      </c>
      <c r="Y300" s="1" t="str">
        <f t="shared" si="18"/>
        <v/>
      </c>
      <c r="Z300" s="1"/>
    </row>
    <row r="301" spans="1:26" x14ac:dyDescent="0.25">
      <c r="A301" s="8">
        <v>46317</v>
      </c>
      <c r="B301" s="1" t="s">
        <v>188</v>
      </c>
      <c r="C301" s="2">
        <f t="shared" si="19"/>
        <v>2981.1</v>
      </c>
      <c r="D301" s="2">
        <f>SUMIFS(Kassenbuch!$H$9:$H$208,Kassenbuch!$A$9:$A$208,A301,Kassenbuch!$D$9:$D$208,"Einnahme")</f>
        <v>0</v>
      </c>
      <c r="E301" s="2">
        <f>SUMIFS(Kassenbuch!$H$9:$H$208,Kassenbuch!$A$9:$A$208,A301,Kassenbuch!$D$9:$D$208,"Einlage")</f>
        <v>0</v>
      </c>
      <c r="F301" s="2">
        <f>SUMIFS(Kassenbuch!$I$9:$I$208,Kassenbuch!$A$9:$A$208,A301,Kassenbuch!$D$9:$D$208,"Ausgabe")</f>
        <v>0</v>
      </c>
      <c r="G301" s="2">
        <f>SUMIFS(Kassenbuch!$I$9:$I$208,Kassenbuch!$A$9:$A$208,A301,Kassenbuch!$D$9:$D$208,"Entnahme")</f>
        <v>0</v>
      </c>
      <c r="H301" s="2">
        <f t="shared" si="16"/>
        <v>2981.1</v>
      </c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2" t="str">
        <f>IF(SUM(I301:V301)=0,"",SUMPRODUCT(I301:V301,Einstellungen!$K$4:$X$4))</f>
        <v/>
      </c>
      <c r="X301" s="2" t="str">
        <f t="shared" si="17"/>
        <v/>
      </c>
      <c r="Y301" s="1" t="str">
        <f t="shared" si="18"/>
        <v/>
      </c>
      <c r="Z301" s="1"/>
    </row>
    <row r="302" spans="1:26" x14ac:dyDescent="0.25">
      <c r="A302" s="8">
        <v>46318</v>
      </c>
      <c r="B302" s="1" t="s">
        <v>189</v>
      </c>
      <c r="C302" s="2">
        <f t="shared" si="19"/>
        <v>2981.1</v>
      </c>
      <c r="D302" s="2">
        <f>SUMIFS(Kassenbuch!$H$9:$H$208,Kassenbuch!$A$9:$A$208,A302,Kassenbuch!$D$9:$D$208,"Einnahme")</f>
        <v>0</v>
      </c>
      <c r="E302" s="2">
        <f>SUMIFS(Kassenbuch!$H$9:$H$208,Kassenbuch!$A$9:$A$208,A302,Kassenbuch!$D$9:$D$208,"Einlage")</f>
        <v>0</v>
      </c>
      <c r="F302" s="2">
        <f>SUMIFS(Kassenbuch!$I$9:$I$208,Kassenbuch!$A$9:$A$208,A302,Kassenbuch!$D$9:$D$208,"Ausgabe")</f>
        <v>0</v>
      </c>
      <c r="G302" s="2">
        <f>SUMIFS(Kassenbuch!$I$9:$I$208,Kassenbuch!$A$9:$A$208,A302,Kassenbuch!$D$9:$D$208,"Entnahme")</f>
        <v>0</v>
      </c>
      <c r="H302" s="2">
        <f t="shared" si="16"/>
        <v>2981.1</v>
      </c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2" t="str">
        <f>IF(SUM(I302:V302)=0,"",SUMPRODUCT(I302:V302,Einstellungen!$K$4:$X$4))</f>
        <v/>
      </c>
      <c r="X302" s="2" t="str">
        <f t="shared" si="17"/>
        <v/>
      </c>
      <c r="Y302" s="1" t="str">
        <f t="shared" si="18"/>
        <v/>
      </c>
      <c r="Z302" s="1"/>
    </row>
    <row r="303" spans="1:26" x14ac:dyDescent="0.25">
      <c r="A303" s="8">
        <v>46319</v>
      </c>
      <c r="B303" s="1" t="s">
        <v>190</v>
      </c>
      <c r="C303" s="2">
        <f t="shared" si="19"/>
        <v>2981.1</v>
      </c>
      <c r="D303" s="2">
        <f>SUMIFS(Kassenbuch!$H$9:$H$208,Kassenbuch!$A$9:$A$208,A303,Kassenbuch!$D$9:$D$208,"Einnahme")</f>
        <v>0</v>
      </c>
      <c r="E303" s="2">
        <f>SUMIFS(Kassenbuch!$H$9:$H$208,Kassenbuch!$A$9:$A$208,A303,Kassenbuch!$D$9:$D$208,"Einlage")</f>
        <v>0</v>
      </c>
      <c r="F303" s="2">
        <f>SUMIFS(Kassenbuch!$I$9:$I$208,Kassenbuch!$A$9:$A$208,A303,Kassenbuch!$D$9:$D$208,"Ausgabe")</f>
        <v>0</v>
      </c>
      <c r="G303" s="2">
        <f>SUMIFS(Kassenbuch!$I$9:$I$208,Kassenbuch!$A$9:$A$208,A303,Kassenbuch!$D$9:$D$208,"Entnahme")</f>
        <v>0</v>
      </c>
      <c r="H303" s="2">
        <f t="shared" si="16"/>
        <v>2981.1</v>
      </c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2" t="str">
        <f>IF(SUM(I303:V303)=0,"",SUMPRODUCT(I303:V303,Einstellungen!$K$4:$X$4))</f>
        <v/>
      </c>
      <c r="X303" s="2" t="str">
        <f t="shared" si="17"/>
        <v/>
      </c>
      <c r="Y303" s="1" t="str">
        <f t="shared" si="18"/>
        <v/>
      </c>
      <c r="Z303" s="1"/>
    </row>
    <row r="304" spans="1:26" x14ac:dyDescent="0.25">
      <c r="A304" s="8">
        <v>46320</v>
      </c>
      <c r="B304" s="1" t="s">
        <v>191</v>
      </c>
      <c r="C304" s="2">
        <f t="shared" si="19"/>
        <v>2981.1</v>
      </c>
      <c r="D304" s="2">
        <f>SUMIFS(Kassenbuch!$H$9:$H$208,Kassenbuch!$A$9:$A$208,A304,Kassenbuch!$D$9:$D$208,"Einnahme")</f>
        <v>0</v>
      </c>
      <c r="E304" s="2">
        <f>SUMIFS(Kassenbuch!$H$9:$H$208,Kassenbuch!$A$9:$A$208,A304,Kassenbuch!$D$9:$D$208,"Einlage")</f>
        <v>0</v>
      </c>
      <c r="F304" s="2">
        <f>SUMIFS(Kassenbuch!$I$9:$I$208,Kassenbuch!$A$9:$A$208,A304,Kassenbuch!$D$9:$D$208,"Ausgabe")</f>
        <v>0</v>
      </c>
      <c r="G304" s="2">
        <f>SUMIFS(Kassenbuch!$I$9:$I$208,Kassenbuch!$A$9:$A$208,A304,Kassenbuch!$D$9:$D$208,"Entnahme")</f>
        <v>0</v>
      </c>
      <c r="H304" s="2">
        <f t="shared" si="16"/>
        <v>2981.1</v>
      </c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2" t="str">
        <f>IF(SUM(I304:V304)=0,"",SUMPRODUCT(I304:V304,Einstellungen!$K$4:$X$4))</f>
        <v/>
      </c>
      <c r="X304" s="2" t="str">
        <f t="shared" si="17"/>
        <v/>
      </c>
      <c r="Y304" s="1" t="str">
        <f t="shared" si="18"/>
        <v/>
      </c>
      <c r="Z304" s="1"/>
    </row>
    <row r="305" spans="1:26" x14ac:dyDescent="0.25">
      <c r="A305" s="8">
        <v>46321</v>
      </c>
      <c r="B305" s="1" t="s">
        <v>192</v>
      </c>
      <c r="C305" s="2">
        <f t="shared" si="19"/>
        <v>2981.1</v>
      </c>
      <c r="D305" s="2">
        <f>SUMIFS(Kassenbuch!$H$9:$H$208,Kassenbuch!$A$9:$A$208,A305,Kassenbuch!$D$9:$D$208,"Einnahme")</f>
        <v>0</v>
      </c>
      <c r="E305" s="2">
        <f>SUMIFS(Kassenbuch!$H$9:$H$208,Kassenbuch!$A$9:$A$208,A305,Kassenbuch!$D$9:$D$208,"Einlage")</f>
        <v>0</v>
      </c>
      <c r="F305" s="2">
        <f>SUMIFS(Kassenbuch!$I$9:$I$208,Kassenbuch!$A$9:$A$208,A305,Kassenbuch!$D$9:$D$208,"Ausgabe")</f>
        <v>0</v>
      </c>
      <c r="G305" s="2">
        <f>SUMIFS(Kassenbuch!$I$9:$I$208,Kassenbuch!$A$9:$A$208,A305,Kassenbuch!$D$9:$D$208,"Entnahme")</f>
        <v>0</v>
      </c>
      <c r="H305" s="2">
        <f t="shared" si="16"/>
        <v>2981.1</v>
      </c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2" t="str">
        <f>IF(SUM(I305:V305)=0,"",SUMPRODUCT(I305:V305,Einstellungen!$K$4:$X$4))</f>
        <v/>
      </c>
      <c r="X305" s="2" t="str">
        <f t="shared" si="17"/>
        <v/>
      </c>
      <c r="Y305" s="1" t="str">
        <f t="shared" si="18"/>
        <v/>
      </c>
      <c r="Z305" s="1"/>
    </row>
    <row r="306" spans="1:26" x14ac:dyDescent="0.25">
      <c r="A306" s="8">
        <v>46322</v>
      </c>
      <c r="B306" s="1" t="s">
        <v>193</v>
      </c>
      <c r="C306" s="2">
        <f t="shared" si="19"/>
        <v>2981.1</v>
      </c>
      <c r="D306" s="2">
        <f>SUMIFS(Kassenbuch!$H$9:$H$208,Kassenbuch!$A$9:$A$208,A306,Kassenbuch!$D$9:$D$208,"Einnahme")</f>
        <v>0</v>
      </c>
      <c r="E306" s="2">
        <f>SUMIFS(Kassenbuch!$H$9:$H$208,Kassenbuch!$A$9:$A$208,A306,Kassenbuch!$D$9:$D$208,"Einlage")</f>
        <v>0</v>
      </c>
      <c r="F306" s="2">
        <f>SUMIFS(Kassenbuch!$I$9:$I$208,Kassenbuch!$A$9:$A$208,A306,Kassenbuch!$D$9:$D$208,"Ausgabe")</f>
        <v>0</v>
      </c>
      <c r="G306" s="2">
        <f>SUMIFS(Kassenbuch!$I$9:$I$208,Kassenbuch!$A$9:$A$208,A306,Kassenbuch!$D$9:$D$208,"Entnahme")</f>
        <v>0</v>
      </c>
      <c r="H306" s="2">
        <f t="shared" si="16"/>
        <v>2981.1</v>
      </c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2" t="str">
        <f>IF(SUM(I306:V306)=0,"",SUMPRODUCT(I306:V306,Einstellungen!$K$4:$X$4))</f>
        <v/>
      </c>
      <c r="X306" s="2" t="str">
        <f t="shared" si="17"/>
        <v/>
      </c>
      <c r="Y306" s="1" t="str">
        <f t="shared" si="18"/>
        <v/>
      </c>
      <c r="Z306" s="1"/>
    </row>
    <row r="307" spans="1:26" x14ac:dyDescent="0.25">
      <c r="A307" s="8">
        <v>46323</v>
      </c>
      <c r="B307" s="1" t="s">
        <v>194</v>
      </c>
      <c r="C307" s="2">
        <f t="shared" si="19"/>
        <v>2981.1</v>
      </c>
      <c r="D307" s="2">
        <f>SUMIFS(Kassenbuch!$H$9:$H$208,Kassenbuch!$A$9:$A$208,A307,Kassenbuch!$D$9:$D$208,"Einnahme")</f>
        <v>0</v>
      </c>
      <c r="E307" s="2">
        <f>SUMIFS(Kassenbuch!$H$9:$H$208,Kassenbuch!$A$9:$A$208,A307,Kassenbuch!$D$9:$D$208,"Einlage")</f>
        <v>0</v>
      </c>
      <c r="F307" s="2">
        <f>SUMIFS(Kassenbuch!$I$9:$I$208,Kassenbuch!$A$9:$A$208,A307,Kassenbuch!$D$9:$D$208,"Ausgabe")</f>
        <v>0</v>
      </c>
      <c r="G307" s="2">
        <f>SUMIFS(Kassenbuch!$I$9:$I$208,Kassenbuch!$A$9:$A$208,A307,Kassenbuch!$D$9:$D$208,"Entnahme")</f>
        <v>0</v>
      </c>
      <c r="H307" s="2">
        <f t="shared" si="16"/>
        <v>2981.1</v>
      </c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2" t="str">
        <f>IF(SUM(I307:V307)=0,"",SUMPRODUCT(I307:V307,Einstellungen!$K$4:$X$4))</f>
        <v/>
      </c>
      <c r="X307" s="2" t="str">
        <f t="shared" si="17"/>
        <v/>
      </c>
      <c r="Y307" s="1" t="str">
        <f t="shared" si="18"/>
        <v/>
      </c>
      <c r="Z307" s="1"/>
    </row>
    <row r="308" spans="1:26" x14ac:dyDescent="0.25">
      <c r="A308" s="8">
        <v>46324</v>
      </c>
      <c r="B308" s="1" t="s">
        <v>188</v>
      </c>
      <c r="C308" s="2">
        <f t="shared" si="19"/>
        <v>2981.1</v>
      </c>
      <c r="D308" s="2">
        <f>SUMIFS(Kassenbuch!$H$9:$H$208,Kassenbuch!$A$9:$A$208,A308,Kassenbuch!$D$9:$D$208,"Einnahme")</f>
        <v>0</v>
      </c>
      <c r="E308" s="2">
        <f>SUMIFS(Kassenbuch!$H$9:$H$208,Kassenbuch!$A$9:$A$208,A308,Kassenbuch!$D$9:$D$208,"Einlage")</f>
        <v>0</v>
      </c>
      <c r="F308" s="2">
        <f>SUMIFS(Kassenbuch!$I$9:$I$208,Kassenbuch!$A$9:$A$208,A308,Kassenbuch!$D$9:$D$208,"Ausgabe")</f>
        <v>0</v>
      </c>
      <c r="G308" s="2">
        <f>SUMIFS(Kassenbuch!$I$9:$I$208,Kassenbuch!$A$9:$A$208,A308,Kassenbuch!$D$9:$D$208,"Entnahme")</f>
        <v>0</v>
      </c>
      <c r="H308" s="2">
        <f t="shared" si="16"/>
        <v>2981.1</v>
      </c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2" t="str">
        <f>IF(SUM(I308:V308)=0,"",SUMPRODUCT(I308:V308,Einstellungen!$K$4:$X$4))</f>
        <v/>
      </c>
      <c r="X308" s="2" t="str">
        <f t="shared" si="17"/>
        <v/>
      </c>
      <c r="Y308" s="1" t="str">
        <f t="shared" si="18"/>
        <v/>
      </c>
      <c r="Z308" s="1"/>
    </row>
    <row r="309" spans="1:26" x14ac:dyDescent="0.25">
      <c r="A309" s="8">
        <v>46325</v>
      </c>
      <c r="B309" s="1" t="s">
        <v>189</v>
      </c>
      <c r="C309" s="2">
        <f t="shared" si="19"/>
        <v>2981.1</v>
      </c>
      <c r="D309" s="2">
        <f>SUMIFS(Kassenbuch!$H$9:$H$208,Kassenbuch!$A$9:$A$208,A309,Kassenbuch!$D$9:$D$208,"Einnahme")</f>
        <v>0</v>
      </c>
      <c r="E309" s="2">
        <f>SUMIFS(Kassenbuch!$H$9:$H$208,Kassenbuch!$A$9:$A$208,A309,Kassenbuch!$D$9:$D$208,"Einlage")</f>
        <v>0</v>
      </c>
      <c r="F309" s="2">
        <f>SUMIFS(Kassenbuch!$I$9:$I$208,Kassenbuch!$A$9:$A$208,A309,Kassenbuch!$D$9:$D$208,"Ausgabe")</f>
        <v>0</v>
      </c>
      <c r="G309" s="2">
        <f>SUMIFS(Kassenbuch!$I$9:$I$208,Kassenbuch!$A$9:$A$208,A309,Kassenbuch!$D$9:$D$208,"Entnahme")</f>
        <v>0</v>
      </c>
      <c r="H309" s="2">
        <f t="shared" si="16"/>
        <v>2981.1</v>
      </c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2" t="str">
        <f>IF(SUM(I309:V309)=0,"",SUMPRODUCT(I309:V309,Einstellungen!$K$4:$X$4))</f>
        <v/>
      </c>
      <c r="X309" s="2" t="str">
        <f t="shared" si="17"/>
        <v/>
      </c>
      <c r="Y309" s="1" t="str">
        <f t="shared" si="18"/>
        <v/>
      </c>
      <c r="Z309" s="1"/>
    </row>
    <row r="310" spans="1:26" x14ac:dyDescent="0.25">
      <c r="A310" s="8">
        <v>46326</v>
      </c>
      <c r="B310" s="1" t="s">
        <v>190</v>
      </c>
      <c r="C310" s="2">
        <f t="shared" si="19"/>
        <v>2981.1</v>
      </c>
      <c r="D310" s="2">
        <f>SUMIFS(Kassenbuch!$H$9:$H$208,Kassenbuch!$A$9:$A$208,A310,Kassenbuch!$D$9:$D$208,"Einnahme")</f>
        <v>0</v>
      </c>
      <c r="E310" s="2">
        <f>SUMIFS(Kassenbuch!$H$9:$H$208,Kassenbuch!$A$9:$A$208,A310,Kassenbuch!$D$9:$D$208,"Einlage")</f>
        <v>0</v>
      </c>
      <c r="F310" s="2">
        <f>SUMIFS(Kassenbuch!$I$9:$I$208,Kassenbuch!$A$9:$A$208,A310,Kassenbuch!$D$9:$D$208,"Ausgabe")</f>
        <v>0</v>
      </c>
      <c r="G310" s="2">
        <f>SUMIFS(Kassenbuch!$I$9:$I$208,Kassenbuch!$A$9:$A$208,A310,Kassenbuch!$D$9:$D$208,"Entnahme")</f>
        <v>0</v>
      </c>
      <c r="H310" s="2">
        <f t="shared" si="16"/>
        <v>2981.1</v>
      </c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2" t="str">
        <f>IF(SUM(I310:V310)=0,"",SUMPRODUCT(I310:V310,Einstellungen!$K$4:$X$4))</f>
        <v/>
      </c>
      <c r="X310" s="2" t="str">
        <f t="shared" si="17"/>
        <v/>
      </c>
      <c r="Y310" s="1" t="str">
        <f t="shared" si="18"/>
        <v/>
      </c>
      <c r="Z310" s="1"/>
    </row>
    <row r="311" spans="1:26" x14ac:dyDescent="0.25">
      <c r="A311" s="8">
        <v>46327</v>
      </c>
      <c r="B311" s="1" t="s">
        <v>191</v>
      </c>
      <c r="C311" s="2">
        <f t="shared" si="19"/>
        <v>2981.1</v>
      </c>
      <c r="D311" s="2">
        <f>SUMIFS(Kassenbuch!$H$9:$H$208,Kassenbuch!$A$9:$A$208,A311,Kassenbuch!$D$9:$D$208,"Einnahme")</f>
        <v>0</v>
      </c>
      <c r="E311" s="2">
        <f>SUMIFS(Kassenbuch!$H$9:$H$208,Kassenbuch!$A$9:$A$208,A311,Kassenbuch!$D$9:$D$208,"Einlage")</f>
        <v>0</v>
      </c>
      <c r="F311" s="2">
        <f>SUMIFS(Kassenbuch!$I$9:$I$208,Kassenbuch!$A$9:$A$208,A311,Kassenbuch!$D$9:$D$208,"Ausgabe")</f>
        <v>0</v>
      </c>
      <c r="G311" s="2">
        <f>SUMIFS(Kassenbuch!$I$9:$I$208,Kassenbuch!$A$9:$A$208,A311,Kassenbuch!$D$9:$D$208,"Entnahme")</f>
        <v>0</v>
      </c>
      <c r="H311" s="2">
        <f t="shared" si="16"/>
        <v>2981.1</v>
      </c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2" t="str">
        <f>IF(SUM(I311:V311)=0,"",SUMPRODUCT(I311:V311,Einstellungen!$K$4:$X$4))</f>
        <v/>
      </c>
      <c r="X311" s="2" t="str">
        <f t="shared" si="17"/>
        <v/>
      </c>
      <c r="Y311" s="1" t="str">
        <f t="shared" si="18"/>
        <v/>
      </c>
      <c r="Z311" s="1"/>
    </row>
    <row r="312" spans="1:26" x14ac:dyDescent="0.25">
      <c r="A312" s="8">
        <v>46328</v>
      </c>
      <c r="B312" s="1" t="s">
        <v>192</v>
      </c>
      <c r="C312" s="2">
        <f t="shared" si="19"/>
        <v>2981.1</v>
      </c>
      <c r="D312" s="2">
        <f>SUMIFS(Kassenbuch!$H$9:$H$208,Kassenbuch!$A$9:$A$208,A312,Kassenbuch!$D$9:$D$208,"Einnahme")</f>
        <v>0</v>
      </c>
      <c r="E312" s="2">
        <f>SUMIFS(Kassenbuch!$H$9:$H$208,Kassenbuch!$A$9:$A$208,A312,Kassenbuch!$D$9:$D$208,"Einlage")</f>
        <v>0</v>
      </c>
      <c r="F312" s="2">
        <f>SUMIFS(Kassenbuch!$I$9:$I$208,Kassenbuch!$A$9:$A$208,A312,Kassenbuch!$D$9:$D$208,"Ausgabe")</f>
        <v>0</v>
      </c>
      <c r="G312" s="2">
        <f>SUMIFS(Kassenbuch!$I$9:$I$208,Kassenbuch!$A$9:$A$208,A312,Kassenbuch!$D$9:$D$208,"Entnahme")</f>
        <v>0</v>
      </c>
      <c r="H312" s="2">
        <f t="shared" si="16"/>
        <v>2981.1</v>
      </c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2" t="str">
        <f>IF(SUM(I312:V312)=0,"",SUMPRODUCT(I312:V312,Einstellungen!$K$4:$X$4))</f>
        <v/>
      </c>
      <c r="X312" s="2" t="str">
        <f t="shared" si="17"/>
        <v/>
      </c>
      <c r="Y312" s="1" t="str">
        <f t="shared" si="18"/>
        <v/>
      </c>
      <c r="Z312" s="1"/>
    </row>
    <row r="313" spans="1:26" x14ac:dyDescent="0.25">
      <c r="A313" s="8">
        <v>46329</v>
      </c>
      <c r="B313" s="1" t="s">
        <v>193</v>
      </c>
      <c r="C313" s="2">
        <f t="shared" si="19"/>
        <v>2981.1</v>
      </c>
      <c r="D313" s="2">
        <f>SUMIFS(Kassenbuch!$H$9:$H$208,Kassenbuch!$A$9:$A$208,A313,Kassenbuch!$D$9:$D$208,"Einnahme")</f>
        <v>0</v>
      </c>
      <c r="E313" s="2">
        <f>SUMIFS(Kassenbuch!$H$9:$H$208,Kassenbuch!$A$9:$A$208,A313,Kassenbuch!$D$9:$D$208,"Einlage")</f>
        <v>0</v>
      </c>
      <c r="F313" s="2">
        <f>SUMIFS(Kassenbuch!$I$9:$I$208,Kassenbuch!$A$9:$A$208,A313,Kassenbuch!$D$9:$D$208,"Ausgabe")</f>
        <v>0</v>
      </c>
      <c r="G313" s="2">
        <f>SUMIFS(Kassenbuch!$I$9:$I$208,Kassenbuch!$A$9:$A$208,A313,Kassenbuch!$D$9:$D$208,"Entnahme")</f>
        <v>0</v>
      </c>
      <c r="H313" s="2">
        <f t="shared" si="16"/>
        <v>2981.1</v>
      </c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2" t="str">
        <f>IF(SUM(I313:V313)=0,"",SUMPRODUCT(I313:V313,Einstellungen!$K$4:$X$4))</f>
        <v/>
      </c>
      <c r="X313" s="2" t="str">
        <f t="shared" si="17"/>
        <v/>
      </c>
      <c r="Y313" s="1" t="str">
        <f t="shared" si="18"/>
        <v/>
      </c>
      <c r="Z313" s="1"/>
    </row>
    <row r="314" spans="1:26" x14ac:dyDescent="0.25">
      <c r="A314" s="8">
        <v>46330</v>
      </c>
      <c r="B314" s="1" t="s">
        <v>194</v>
      </c>
      <c r="C314" s="2">
        <f t="shared" si="19"/>
        <v>2981.1</v>
      </c>
      <c r="D314" s="2">
        <f>SUMIFS(Kassenbuch!$H$9:$H$208,Kassenbuch!$A$9:$A$208,A314,Kassenbuch!$D$9:$D$208,"Einnahme")</f>
        <v>0</v>
      </c>
      <c r="E314" s="2">
        <f>SUMIFS(Kassenbuch!$H$9:$H$208,Kassenbuch!$A$9:$A$208,A314,Kassenbuch!$D$9:$D$208,"Einlage")</f>
        <v>0</v>
      </c>
      <c r="F314" s="2">
        <f>SUMIFS(Kassenbuch!$I$9:$I$208,Kassenbuch!$A$9:$A$208,A314,Kassenbuch!$D$9:$D$208,"Ausgabe")</f>
        <v>0</v>
      </c>
      <c r="G314" s="2">
        <f>SUMIFS(Kassenbuch!$I$9:$I$208,Kassenbuch!$A$9:$A$208,A314,Kassenbuch!$D$9:$D$208,"Entnahme")</f>
        <v>0</v>
      </c>
      <c r="H314" s="2">
        <f t="shared" si="16"/>
        <v>2981.1</v>
      </c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2" t="str">
        <f>IF(SUM(I314:V314)=0,"",SUMPRODUCT(I314:V314,Einstellungen!$K$4:$X$4))</f>
        <v/>
      </c>
      <c r="X314" s="2" t="str">
        <f t="shared" si="17"/>
        <v/>
      </c>
      <c r="Y314" s="1" t="str">
        <f t="shared" si="18"/>
        <v/>
      </c>
      <c r="Z314" s="1"/>
    </row>
    <row r="315" spans="1:26" x14ac:dyDescent="0.25">
      <c r="A315" s="8">
        <v>46331</v>
      </c>
      <c r="B315" s="1" t="s">
        <v>188</v>
      </c>
      <c r="C315" s="2">
        <f t="shared" si="19"/>
        <v>2981.1</v>
      </c>
      <c r="D315" s="2">
        <f>SUMIFS(Kassenbuch!$H$9:$H$208,Kassenbuch!$A$9:$A$208,A315,Kassenbuch!$D$9:$D$208,"Einnahme")</f>
        <v>0</v>
      </c>
      <c r="E315" s="2">
        <f>SUMIFS(Kassenbuch!$H$9:$H$208,Kassenbuch!$A$9:$A$208,A315,Kassenbuch!$D$9:$D$208,"Einlage")</f>
        <v>0</v>
      </c>
      <c r="F315" s="2">
        <f>SUMIFS(Kassenbuch!$I$9:$I$208,Kassenbuch!$A$9:$A$208,A315,Kassenbuch!$D$9:$D$208,"Ausgabe")</f>
        <v>0</v>
      </c>
      <c r="G315" s="2">
        <f>SUMIFS(Kassenbuch!$I$9:$I$208,Kassenbuch!$A$9:$A$208,A315,Kassenbuch!$D$9:$D$208,"Entnahme")</f>
        <v>0</v>
      </c>
      <c r="H315" s="2">
        <f t="shared" si="16"/>
        <v>2981.1</v>
      </c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2" t="str">
        <f>IF(SUM(I315:V315)=0,"",SUMPRODUCT(I315:V315,Einstellungen!$K$4:$X$4))</f>
        <v/>
      </c>
      <c r="X315" s="2" t="str">
        <f t="shared" si="17"/>
        <v/>
      </c>
      <c r="Y315" s="1" t="str">
        <f t="shared" si="18"/>
        <v/>
      </c>
      <c r="Z315" s="1"/>
    </row>
    <row r="316" spans="1:26" x14ac:dyDescent="0.25">
      <c r="A316" s="8">
        <v>46332</v>
      </c>
      <c r="B316" s="1" t="s">
        <v>189</v>
      </c>
      <c r="C316" s="2">
        <f t="shared" si="19"/>
        <v>2981.1</v>
      </c>
      <c r="D316" s="2">
        <f>SUMIFS(Kassenbuch!$H$9:$H$208,Kassenbuch!$A$9:$A$208,A316,Kassenbuch!$D$9:$D$208,"Einnahme")</f>
        <v>0</v>
      </c>
      <c r="E316" s="2">
        <f>SUMIFS(Kassenbuch!$H$9:$H$208,Kassenbuch!$A$9:$A$208,A316,Kassenbuch!$D$9:$D$208,"Einlage")</f>
        <v>0</v>
      </c>
      <c r="F316" s="2">
        <f>SUMIFS(Kassenbuch!$I$9:$I$208,Kassenbuch!$A$9:$A$208,A316,Kassenbuch!$D$9:$D$208,"Ausgabe")</f>
        <v>0</v>
      </c>
      <c r="G316" s="2">
        <f>SUMIFS(Kassenbuch!$I$9:$I$208,Kassenbuch!$A$9:$A$208,A316,Kassenbuch!$D$9:$D$208,"Entnahme")</f>
        <v>0</v>
      </c>
      <c r="H316" s="2">
        <f t="shared" si="16"/>
        <v>2981.1</v>
      </c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2" t="str">
        <f>IF(SUM(I316:V316)=0,"",SUMPRODUCT(I316:V316,Einstellungen!$K$4:$X$4))</f>
        <v/>
      </c>
      <c r="X316" s="2" t="str">
        <f t="shared" si="17"/>
        <v/>
      </c>
      <c r="Y316" s="1" t="str">
        <f t="shared" si="18"/>
        <v/>
      </c>
      <c r="Z316" s="1"/>
    </row>
    <row r="317" spans="1:26" x14ac:dyDescent="0.25">
      <c r="A317" s="8">
        <v>46333</v>
      </c>
      <c r="B317" s="1" t="s">
        <v>190</v>
      </c>
      <c r="C317" s="2">
        <f t="shared" si="19"/>
        <v>2981.1</v>
      </c>
      <c r="D317" s="2">
        <f>SUMIFS(Kassenbuch!$H$9:$H$208,Kassenbuch!$A$9:$A$208,A317,Kassenbuch!$D$9:$D$208,"Einnahme")</f>
        <v>0</v>
      </c>
      <c r="E317" s="2">
        <f>SUMIFS(Kassenbuch!$H$9:$H$208,Kassenbuch!$A$9:$A$208,A317,Kassenbuch!$D$9:$D$208,"Einlage")</f>
        <v>0</v>
      </c>
      <c r="F317" s="2">
        <f>SUMIFS(Kassenbuch!$I$9:$I$208,Kassenbuch!$A$9:$A$208,A317,Kassenbuch!$D$9:$D$208,"Ausgabe")</f>
        <v>0</v>
      </c>
      <c r="G317" s="2">
        <f>SUMIFS(Kassenbuch!$I$9:$I$208,Kassenbuch!$A$9:$A$208,A317,Kassenbuch!$D$9:$D$208,"Entnahme")</f>
        <v>0</v>
      </c>
      <c r="H317" s="2">
        <f t="shared" si="16"/>
        <v>2981.1</v>
      </c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2" t="str">
        <f>IF(SUM(I317:V317)=0,"",SUMPRODUCT(I317:V317,Einstellungen!$K$4:$X$4))</f>
        <v/>
      </c>
      <c r="X317" s="2" t="str">
        <f t="shared" si="17"/>
        <v/>
      </c>
      <c r="Y317" s="1" t="str">
        <f t="shared" si="18"/>
        <v/>
      </c>
      <c r="Z317" s="1"/>
    </row>
    <row r="318" spans="1:26" x14ac:dyDescent="0.25">
      <c r="A318" s="8">
        <v>46334</v>
      </c>
      <c r="B318" s="1" t="s">
        <v>191</v>
      </c>
      <c r="C318" s="2">
        <f t="shared" si="19"/>
        <v>2981.1</v>
      </c>
      <c r="D318" s="2">
        <f>SUMIFS(Kassenbuch!$H$9:$H$208,Kassenbuch!$A$9:$A$208,A318,Kassenbuch!$D$9:$D$208,"Einnahme")</f>
        <v>0</v>
      </c>
      <c r="E318" s="2">
        <f>SUMIFS(Kassenbuch!$H$9:$H$208,Kassenbuch!$A$9:$A$208,A318,Kassenbuch!$D$9:$D$208,"Einlage")</f>
        <v>0</v>
      </c>
      <c r="F318" s="2">
        <f>SUMIFS(Kassenbuch!$I$9:$I$208,Kassenbuch!$A$9:$A$208,A318,Kassenbuch!$D$9:$D$208,"Ausgabe")</f>
        <v>0</v>
      </c>
      <c r="G318" s="2">
        <f>SUMIFS(Kassenbuch!$I$9:$I$208,Kassenbuch!$A$9:$A$208,A318,Kassenbuch!$D$9:$D$208,"Entnahme")</f>
        <v>0</v>
      </c>
      <c r="H318" s="2">
        <f t="shared" si="16"/>
        <v>2981.1</v>
      </c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2" t="str">
        <f>IF(SUM(I318:V318)=0,"",SUMPRODUCT(I318:V318,Einstellungen!$K$4:$X$4))</f>
        <v/>
      </c>
      <c r="X318" s="2" t="str">
        <f t="shared" si="17"/>
        <v/>
      </c>
      <c r="Y318" s="1" t="str">
        <f t="shared" si="18"/>
        <v/>
      </c>
      <c r="Z318" s="1"/>
    </row>
    <row r="319" spans="1:26" x14ac:dyDescent="0.25">
      <c r="A319" s="8">
        <v>46335</v>
      </c>
      <c r="B319" s="1" t="s">
        <v>192</v>
      </c>
      <c r="C319" s="2">
        <f t="shared" si="19"/>
        <v>2981.1</v>
      </c>
      <c r="D319" s="2">
        <f>SUMIFS(Kassenbuch!$H$9:$H$208,Kassenbuch!$A$9:$A$208,A319,Kassenbuch!$D$9:$D$208,"Einnahme")</f>
        <v>0</v>
      </c>
      <c r="E319" s="2">
        <f>SUMIFS(Kassenbuch!$H$9:$H$208,Kassenbuch!$A$9:$A$208,A319,Kassenbuch!$D$9:$D$208,"Einlage")</f>
        <v>0</v>
      </c>
      <c r="F319" s="2">
        <f>SUMIFS(Kassenbuch!$I$9:$I$208,Kassenbuch!$A$9:$A$208,A319,Kassenbuch!$D$9:$D$208,"Ausgabe")</f>
        <v>0</v>
      </c>
      <c r="G319" s="2">
        <f>SUMIFS(Kassenbuch!$I$9:$I$208,Kassenbuch!$A$9:$A$208,A319,Kassenbuch!$D$9:$D$208,"Entnahme")</f>
        <v>0</v>
      </c>
      <c r="H319" s="2">
        <f t="shared" si="16"/>
        <v>2981.1</v>
      </c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2" t="str">
        <f>IF(SUM(I319:V319)=0,"",SUMPRODUCT(I319:V319,Einstellungen!$K$4:$X$4))</f>
        <v/>
      </c>
      <c r="X319" s="2" t="str">
        <f t="shared" si="17"/>
        <v/>
      </c>
      <c r="Y319" s="1" t="str">
        <f t="shared" si="18"/>
        <v/>
      </c>
      <c r="Z319" s="1"/>
    </row>
    <row r="320" spans="1:26" x14ac:dyDescent="0.25">
      <c r="A320" s="8">
        <v>46336</v>
      </c>
      <c r="B320" s="1" t="s">
        <v>193</v>
      </c>
      <c r="C320" s="2">
        <f t="shared" si="19"/>
        <v>2981.1</v>
      </c>
      <c r="D320" s="2">
        <f>SUMIFS(Kassenbuch!$H$9:$H$208,Kassenbuch!$A$9:$A$208,A320,Kassenbuch!$D$9:$D$208,"Einnahme")</f>
        <v>0</v>
      </c>
      <c r="E320" s="2">
        <f>SUMIFS(Kassenbuch!$H$9:$H$208,Kassenbuch!$A$9:$A$208,A320,Kassenbuch!$D$9:$D$208,"Einlage")</f>
        <v>0</v>
      </c>
      <c r="F320" s="2">
        <f>SUMIFS(Kassenbuch!$I$9:$I$208,Kassenbuch!$A$9:$A$208,A320,Kassenbuch!$D$9:$D$208,"Ausgabe")</f>
        <v>0</v>
      </c>
      <c r="G320" s="2">
        <f>SUMIFS(Kassenbuch!$I$9:$I$208,Kassenbuch!$A$9:$A$208,A320,Kassenbuch!$D$9:$D$208,"Entnahme")</f>
        <v>0</v>
      </c>
      <c r="H320" s="2">
        <f t="shared" si="16"/>
        <v>2981.1</v>
      </c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2" t="str">
        <f>IF(SUM(I320:V320)=0,"",SUMPRODUCT(I320:V320,Einstellungen!$K$4:$X$4))</f>
        <v/>
      </c>
      <c r="X320" s="2" t="str">
        <f t="shared" si="17"/>
        <v/>
      </c>
      <c r="Y320" s="1" t="str">
        <f t="shared" si="18"/>
        <v/>
      </c>
      <c r="Z320" s="1"/>
    </row>
    <row r="321" spans="1:26" x14ac:dyDescent="0.25">
      <c r="A321" s="8">
        <v>46337</v>
      </c>
      <c r="B321" s="1" t="s">
        <v>194</v>
      </c>
      <c r="C321" s="2">
        <f t="shared" si="19"/>
        <v>2981.1</v>
      </c>
      <c r="D321" s="2">
        <f>SUMIFS(Kassenbuch!$H$9:$H$208,Kassenbuch!$A$9:$A$208,A321,Kassenbuch!$D$9:$D$208,"Einnahme")</f>
        <v>0</v>
      </c>
      <c r="E321" s="2">
        <f>SUMIFS(Kassenbuch!$H$9:$H$208,Kassenbuch!$A$9:$A$208,A321,Kassenbuch!$D$9:$D$208,"Einlage")</f>
        <v>0</v>
      </c>
      <c r="F321" s="2">
        <f>SUMIFS(Kassenbuch!$I$9:$I$208,Kassenbuch!$A$9:$A$208,A321,Kassenbuch!$D$9:$D$208,"Ausgabe")</f>
        <v>0</v>
      </c>
      <c r="G321" s="2">
        <f>SUMIFS(Kassenbuch!$I$9:$I$208,Kassenbuch!$A$9:$A$208,A321,Kassenbuch!$D$9:$D$208,"Entnahme")</f>
        <v>0</v>
      </c>
      <c r="H321" s="2">
        <f t="shared" si="16"/>
        <v>2981.1</v>
      </c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2" t="str">
        <f>IF(SUM(I321:V321)=0,"",SUMPRODUCT(I321:V321,Einstellungen!$K$4:$X$4))</f>
        <v/>
      </c>
      <c r="X321" s="2" t="str">
        <f t="shared" si="17"/>
        <v/>
      </c>
      <c r="Y321" s="1" t="str">
        <f t="shared" si="18"/>
        <v/>
      </c>
      <c r="Z321" s="1"/>
    </row>
    <row r="322" spans="1:26" x14ac:dyDescent="0.25">
      <c r="A322" s="8">
        <v>46338</v>
      </c>
      <c r="B322" s="1" t="s">
        <v>188</v>
      </c>
      <c r="C322" s="2">
        <f t="shared" si="19"/>
        <v>2981.1</v>
      </c>
      <c r="D322" s="2">
        <f>SUMIFS(Kassenbuch!$H$9:$H$208,Kassenbuch!$A$9:$A$208,A322,Kassenbuch!$D$9:$D$208,"Einnahme")</f>
        <v>0</v>
      </c>
      <c r="E322" s="2">
        <f>SUMIFS(Kassenbuch!$H$9:$H$208,Kassenbuch!$A$9:$A$208,A322,Kassenbuch!$D$9:$D$208,"Einlage")</f>
        <v>0</v>
      </c>
      <c r="F322" s="2">
        <f>SUMIFS(Kassenbuch!$I$9:$I$208,Kassenbuch!$A$9:$A$208,A322,Kassenbuch!$D$9:$D$208,"Ausgabe")</f>
        <v>0</v>
      </c>
      <c r="G322" s="2">
        <f>SUMIFS(Kassenbuch!$I$9:$I$208,Kassenbuch!$A$9:$A$208,A322,Kassenbuch!$D$9:$D$208,"Entnahme")</f>
        <v>0</v>
      </c>
      <c r="H322" s="2">
        <f t="shared" si="16"/>
        <v>2981.1</v>
      </c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2" t="str">
        <f>IF(SUM(I322:V322)=0,"",SUMPRODUCT(I322:V322,Einstellungen!$K$4:$X$4))</f>
        <v/>
      </c>
      <c r="X322" s="2" t="str">
        <f t="shared" si="17"/>
        <v/>
      </c>
      <c r="Y322" s="1" t="str">
        <f t="shared" si="18"/>
        <v/>
      </c>
      <c r="Z322" s="1"/>
    </row>
    <row r="323" spans="1:26" x14ac:dyDescent="0.25">
      <c r="A323" s="8">
        <v>46339</v>
      </c>
      <c r="B323" s="1" t="s">
        <v>189</v>
      </c>
      <c r="C323" s="2">
        <f t="shared" si="19"/>
        <v>2981.1</v>
      </c>
      <c r="D323" s="2">
        <f>SUMIFS(Kassenbuch!$H$9:$H$208,Kassenbuch!$A$9:$A$208,A323,Kassenbuch!$D$9:$D$208,"Einnahme")</f>
        <v>0</v>
      </c>
      <c r="E323" s="2">
        <f>SUMIFS(Kassenbuch!$H$9:$H$208,Kassenbuch!$A$9:$A$208,A323,Kassenbuch!$D$9:$D$208,"Einlage")</f>
        <v>0</v>
      </c>
      <c r="F323" s="2">
        <f>SUMIFS(Kassenbuch!$I$9:$I$208,Kassenbuch!$A$9:$A$208,A323,Kassenbuch!$D$9:$D$208,"Ausgabe")</f>
        <v>0</v>
      </c>
      <c r="G323" s="2">
        <f>SUMIFS(Kassenbuch!$I$9:$I$208,Kassenbuch!$A$9:$A$208,A323,Kassenbuch!$D$9:$D$208,"Entnahme")</f>
        <v>0</v>
      </c>
      <c r="H323" s="2">
        <f t="shared" si="16"/>
        <v>2981.1</v>
      </c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2" t="str">
        <f>IF(SUM(I323:V323)=0,"",SUMPRODUCT(I323:V323,Einstellungen!$K$4:$X$4))</f>
        <v/>
      </c>
      <c r="X323" s="2" t="str">
        <f t="shared" si="17"/>
        <v/>
      </c>
      <c r="Y323" s="1" t="str">
        <f t="shared" si="18"/>
        <v/>
      </c>
      <c r="Z323" s="1"/>
    </row>
    <row r="324" spans="1:26" x14ac:dyDescent="0.25">
      <c r="A324" s="8">
        <v>46340</v>
      </c>
      <c r="B324" s="1" t="s">
        <v>190</v>
      </c>
      <c r="C324" s="2">
        <f t="shared" si="19"/>
        <v>2981.1</v>
      </c>
      <c r="D324" s="2">
        <f>SUMIFS(Kassenbuch!$H$9:$H$208,Kassenbuch!$A$9:$A$208,A324,Kassenbuch!$D$9:$D$208,"Einnahme")</f>
        <v>0</v>
      </c>
      <c r="E324" s="2">
        <f>SUMIFS(Kassenbuch!$H$9:$H$208,Kassenbuch!$A$9:$A$208,A324,Kassenbuch!$D$9:$D$208,"Einlage")</f>
        <v>0</v>
      </c>
      <c r="F324" s="2">
        <f>SUMIFS(Kassenbuch!$I$9:$I$208,Kassenbuch!$A$9:$A$208,A324,Kassenbuch!$D$9:$D$208,"Ausgabe")</f>
        <v>0</v>
      </c>
      <c r="G324" s="2">
        <f>SUMIFS(Kassenbuch!$I$9:$I$208,Kassenbuch!$A$9:$A$208,A324,Kassenbuch!$D$9:$D$208,"Entnahme")</f>
        <v>0</v>
      </c>
      <c r="H324" s="2">
        <f t="shared" si="16"/>
        <v>2981.1</v>
      </c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2" t="str">
        <f>IF(SUM(I324:V324)=0,"",SUMPRODUCT(I324:V324,Einstellungen!$K$4:$X$4))</f>
        <v/>
      </c>
      <c r="X324" s="2" t="str">
        <f t="shared" si="17"/>
        <v/>
      </c>
      <c r="Y324" s="1" t="str">
        <f t="shared" si="18"/>
        <v/>
      </c>
      <c r="Z324" s="1"/>
    </row>
    <row r="325" spans="1:26" x14ac:dyDescent="0.25">
      <c r="A325" s="8">
        <v>46341</v>
      </c>
      <c r="B325" s="1" t="s">
        <v>191</v>
      </c>
      <c r="C325" s="2">
        <f t="shared" si="19"/>
        <v>2981.1</v>
      </c>
      <c r="D325" s="2">
        <f>SUMIFS(Kassenbuch!$H$9:$H$208,Kassenbuch!$A$9:$A$208,A325,Kassenbuch!$D$9:$D$208,"Einnahme")</f>
        <v>0</v>
      </c>
      <c r="E325" s="2">
        <f>SUMIFS(Kassenbuch!$H$9:$H$208,Kassenbuch!$A$9:$A$208,A325,Kassenbuch!$D$9:$D$208,"Einlage")</f>
        <v>0</v>
      </c>
      <c r="F325" s="2">
        <f>SUMIFS(Kassenbuch!$I$9:$I$208,Kassenbuch!$A$9:$A$208,A325,Kassenbuch!$D$9:$D$208,"Ausgabe")</f>
        <v>0</v>
      </c>
      <c r="G325" s="2">
        <f>SUMIFS(Kassenbuch!$I$9:$I$208,Kassenbuch!$A$9:$A$208,A325,Kassenbuch!$D$9:$D$208,"Entnahme")</f>
        <v>0</v>
      </c>
      <c r="H325" s="2">
        <f t="shared" si="16"/>
        <v>2981.1</v>
      </c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2" t="str">
        <f>IF(SUM(I325:V325)=0,"",SUMPRODUCT(I325:V325,Einstellungen!$K$4:$X$4))</f>
        <v/>
      </c>
      <c r="X325" s="2" t="str">
        <f t="shared" si="17"/>
        <v/>
      </c>
      <c r="Y325" s="1" t="str">
        <f t="shared" si="18"/>
        <v/>
      </c>
      <c r="Z325" s="1"/>
    </row>
    <row r="326" spans="1:26" x14ac:dyDescent="0.25">
      <c r="A326" s="8">
        <v>46342</v>
      </c>
      <c r="B326" s="1" t="s">
        <v>192</v>
      </c>
      <c r="C326" s="2">
        <f t="shared" si="19"/>
        <v>2981.1</v>
      </c>
      <c r="D326" s="2">
        <f>SUMIFS(Kassenbuch!$H$9:$H$208,Kassenbuch!$A$9:$A$208,A326,Kassenbuch!$D$9:$D$208,"Einnahme")</f>
        <v>0</v>
      </c>
      <c r="E326" s="2">
        <f>SUMIFS(Kassenbuch!$H$9:$H$208,Kassenbuch!$A$9:$A$208,A326,Kassenbuch!$D$9:$D$208,"Einlage")</f>
        <v>0</v>
      </c>
      <c r="F326" s="2">
        <f>SUMIFS(Kassenbuch!$I$9:$I$208,Kassenbuch!$A$9:$A$208,A326,Kassenbuch!$D$9:$D$208,"Ausgabe")</f>
        <v>0</v>
      </c>
      <c r="G326" s="2">
        <f>SUMIFS(Kassenbuch!$I$9:$I$208,Kassenbuch!$A$9:$A$208,A326,Kassenbuch!$D$9:$D$208,"Entnahme")</f>
        <v>0</v>
      </c>
      <c r="H326" s="2">
        <f t="shared" si="16"/>
        <v>2981.1</v>
      </c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2" t="str">
        <f>IF(SUM(I326:V326)=0,"",SUMPRODUCT(I326:V326,Einstellungen!$K$4:$X$4))</f>
        <v/>
      </c>
      <c r="X326" s="2" t="str">
        <f t="shared" si="17"/>
        <v/>
      </c>
      <c r="Y326" s="1" t="str">
        <f t="shared" si="18"/>
        <v/>
      </c>
      <c r="Z326" s="1"/>
    </row>
    <row r="327" spans="1:26" x14ac:dyDescent="0.25">
      <c r="A327" s="8">
        <v>46343</v>
      </c>
      <c r="B327" s="1" t="s">
        <v>193</v>
      </c>
      <c r="C327" s="2">
        <f t="shared" si="19"/>
        <v>2981.1</v>
      </c>
      <c r="D327" s="2">
        <f>SUMIFS(Kassenbuch!$H$9:$H$208,Kassenbuch!$A$9:$A$208,A327,Kassenbuch!$D$9:$D$208,"Einnahme")</f>
        <v>0</v>
      </c>
      <c r="E327" s="2">
        <f>SUMIFS(Kassenbuch!$H$9:$H$208,Kassenbuch!$A$9:$A$208,A327,Kassenbuch!$D$9:$D$208,"Einlage")</f>
        <v>0</v>
      </c>
      <c r="F327" s="2">
        <f>SUMIFS(Kassenbuch!$I$9:$I$208,Kassenbuch!$A$9:$A$208,A327,Kassenbuch!$D$9:$D$208,"Ausgabe")</f>
        <v>0</v>
      </c>
      <c r="G327" s="2">
        <f>SUMIFS(Kassenbuch!$I$9:$I$208,Kassenbuch!$A$9:$A$208,A327,Kassenbuch!$D$9:$D$208,"Entnahme")</f>
        <v>0</v>
      </c>
      <c r="H327" s="2">
        <f t="shared" ref="H327:H390" si="20">IF(A327="","",C327+D327+E327-F327-G327)</f>
        <v>2981.1</v>
      </c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2" t="str">
        <f>IF(SUM(I327:V327)=0,"",SUMPRODUCT(I327:V327,Einstellungen!$K$4:$X$4))</f>
        <v/>
      </c>
      <c r="X327" s="2" t="str">
        <f t="shared" ref="X327:X390" si="21">IF(W327="","",ROUND(W327-H327,2))</f>
        <v/>
      </c>
      <c r="Y327" s="1" t="str">
        <f t="shared" ref="Y327:Y390" si="22">IF(A327="","",IF(W327="",IF(SUM(D327:G327)=0,"","offen"),IF(ABS(X327)&lt;=0.01,"OK",IF(ABS(X327)&lt;=2,"kleine Differenz","prüfen"))))</f>
        <v/>
      </c>
      <c r="Z327" s="1"/>
    </row>
    <row r="328" spans="1:26" x14ac:dyDescent="0.25">
      <c r="A328" s="8">
        <v>46344</v>
      </c>
      <c r="B328" s="1" t="s">
        <v>194</v>
      </c>
      <c r="C328" s="2">
        <f t="shared" ref="C328:C371" si="23">IF(A328="","",H327)</f>
        <v>2981.1</v>
      </c>
      <c r="D328" s="2">
        <f>SUMIFS(Kassenbuch!$H$9:$H$208,Kassenbuch!$A$9:$A$208,A328,Kassenbuch!$D$9:$D$208,"Einnahme")</f>
        <v>0</v>
      </c>
      <c r="E328" s="2">
        <f>SUMIFS(Kassenbuch!$H$9:$H$208,Kassenbuch!$A$9:$A$208,A328,Kassenbuch!$D$9:$D$208,"Einlage")</f>
        <v>0</v>
      </c>
      <c r="F328" s="2">
        <f>SUMIFS(Kassenbuch!$I$9:$I$208,Kassenbuch!$A$9:$A$208,A328,Kassenbuch!$D$9:$D$208,"Ausgabe")</f>
        <v>0</v>
      </c>
      <c r="G328" s="2">
        <f>SUMIFS(Kassenbuch!$I$9:$I$208,Kassenbuch!$A$9:$A$208,A328,Kassenbuch!$D$9:$D$208,"Entnahme")</f>
        <v>0</v>
      </c>
      <c r="H328" s="2">
        <f t="shared" si="20"/>
        <v>2981.1</v>
      </c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2" t="str">
        <f>IF(SUM(I328:V328)=0,"",SUMPRODUCT(I328:V328,Einstellungen!$K$4:$X$4))</f>
        <v/>
      </c>
      <c r="X328" s="2" t="str">
        <f t="shared" si="21"/>
        <v/>
      </c>
      <c r="Y328" s="1" t="str">
        <f t="shared" si="22"/>
        <v/>
      </c>
      <c r="Z328" s="1"/>
    </row>
    <row r="329" spans="1:26" x14ac:dyDescent="0.25">
      <c r="A329" s="8">
        <v>46345</v>
      </c>
      <c r="B329" s="1" t="s">
        <v>188</v>
      </c>
      <c r="C329" s="2">
        <f t="shared" si="23"/>
        <v>2981.1</v>
      </c>
      <c r="D329" s="2">
        <f>SUMIFS(Kassenbuch!$H$9:$H$208,Kassenbuch!$A$9:$A$208,A329,Kassenbuch!$D$9:$D$208,"Einnahme")</f>
        <v>0</v>
      </c>
      <c r="E329" s="2">
        <f>SUMIFS(Kassenbuch!$H$9:$H$208,Kassenbuch!$A$9:$A$208,A329,Kassenbuch!$D$9:$D$208,"Einlage")</f>
        <v>0</v>
      </c>
      <c r="F329" s="2">
        <f>SUMIFS(Kassenbuch!$I$9:$I$208,Kassenbuch!$A$9:$A$208,A329,Kassenbuch!$D$9:$D$208,"Ausgabe")</f>
        <v>0</v>
      </c>
      <c r="G329" s="2">
        <f>SUMIFS(Kassenbuch!$I$9:$I$208,Kassenbuch!$A$9:$A$208,A329,Kassenbuch!$D$9:$D$208,"Entnahme")</f>
        <v>0</v>
      </c>
      <c r="H329" s="2">
        <f t="shared" si="20"/>
        <v>2981.1</v>
      </c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2" t="str">
        <f>IF(SUM(I329:V329)=0,"",SUMPRODUCT(I329:V329,Einstellungen!$K$4:$X$4))</f>
        <v/>
      </c>
      <c r="X329" s="2" t="str">
        <f t="shared" si="21"/>
        <v/>
      </c>
      <c r="Y329" s="1" t="str">
        <f t="shared" si="22"/>
        <v/>
      </c>
      <c r="Z329" s="1"/>
    </row>
    <row r="330" spans="1:26" x14ac:dyDescent="0.25">
      <c r="A330" s="8">
        <v>46346</v>
      </c>
      <c r="B330" s="1" t="s">
        <v>189</v>
      </c>
      <c r="C330" s="2">
        <f t="shared" si="23"/>
        <v>2981.1</v>
      </c>
      <c r="D330" s="2">
        <f>SUMIFS(Kassenbuch!$H$9:$H$208,Kassenbuch!$A$9:$A$208,A330,Kassenbuch!$D$9:$D$208,"Einnahme")</f>
        <v>0</v>
      </c>
      <c r="E330" s="2">
        <f>SUMIFS(Kassenbuch!$H$9:$H$208,Kassenbuch!$A$9:$A$208,A330,Kassenbuch!$D$9:$D$208,"Einlage")</f>
        <v>0</v>
      </c>
      <c r="F330" s="2">
        <f>SUMIFS(Kassenbuch!$I$9:$I$208,Kassenbuch!$A$9:$A$208,A330,Kassenbuch!$D$9:$D$208,"Ausgabe")</f>
        <v>0</v>
      </c>
      <c r="G330" s="2">
        <f>SUMIFS(Kassenbuch!$I$9:$I$208,Kassenbuch!$A$9:$A$208,A330,Kassenbuch!$D$9:$D$208,"Entnahme")</f>
        <v>0</v>
      </c>
      <c r="H330" s="2">
        <f t="shared" si="20"/>
        <v>2981.1</v>
      </c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2" t="str">
        <f>IF(SUM(I330:V330)=0,"",SUMPRODUCT(I330:V330,Einstellungen!$K$4:$X$4))</f>
        <v/>
      </c>
      <c r="X330" s="2" t="str">
        <f t="shared" si="21"/>
        <v/>
      </c>
      <c r="Y330" s="1" t="str">
        <f t="shared" si="22"/>
        <v/>
      </c>
      <c r="Z330" s="1"/>
    </row>
    <row r="331" spans="1:26" x14ac:dyDescent="0.25">
      <c r="A331" s="8">
        <v>46347</v>
      </c>
      <c r="B331" s="1" t="s">
        <v>190</v>
      </c>
      <c r="C331" s="2">
        <f t="shared" si="23"/>
        <v>2981.1</v>
      </c>
      <c r="D331" s="2">
        <f>SUMIFS(Kassenbuch!$H$9:$H$208,Kassenbuch!$A$9:$A$208,A331,Kassenbuch!$D$9:$D$208,"Einnahme")</f>
        <v>0</v>
      </c>
      <c r="E331" s="2">
        <f>SUMIFS(Kassenbuch!$H$9:$H$208,Kassenbuch!$A$9:$A$208,A331,Kassenbuch!$D$9:$D$208,"Einlage")</f>
        <v>0</v>
      </c>
      <c r="F331" s="2">
        <f>SUMIFS(Kassenbuch!$I$9:$I$208,Kassenbuch!$A$9:$A$208,A331,Kassenbuch!$D$9:$D$208,"Ausgabe")</f>
        <v>0</v>
      </c>
      <c r="G331" s="2">
        <f>SUMIFS(Kassenbuch!$I$9:$I$208,Kassenbuch!$A$9:$A$208,A331,Kassenbuch!$D$9:$D$208,"Entnahme")</f>
        <v>0</v>
      </c>
      <c r="H331" s="2">
        <f t="shared" si="20"/>
        <v>2981.1</v>
      </c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2" t="str">
        <f>IF(SUM(I331:V331)=0,"",SUMPRODUCT(I331:V331,Einstellungen!$K$4:$X$4))</f>
        <v/>
      </c>
      <c r="X331" s="2" t="str">
        <f t="shared" si="21"/>
        <v/>
      </c>
      <c r="Y331" s="1" t="str">
        <f t="shared" si="22"/>
        <v/>
      </c>
      <c r="Z331" s="1"/>
    </row>
    <row r="332" spans="1:26" x14ac:dyDescent="0.25">
      <c r="A332" s="8">
        <v>46348</v>
      </c>
      <c r="B332" s="1" t="s">
        <v>191</v>
      </c>
      <c r="C332" s="2">
        <f t="shared" si="23"/>
        <v>2981.1</v>
      </c>
      <c r="D332" s="2">
        <f>SUMIFS(Kassenbuch!$H$9:$H$208,Kassenbuch!$A$9:$A$208,A332,Kassenbuch!$D$9:$D$208,"Einnahme")</f>
        <v>0</v>
      </c>
      <c r="E332" s="2">
        <f>SUMIFS(Kassenbuch!$H$9:$H$208,Kassenbuch!$A$9:$A$208,A332,Kassenbuch!$D$9:$D$208,"Einlage")</f>
        <v>0</v>
      </c>
      <c r="F332" s="2">
        <f>SUMIFS(Kassenbuch!$I$9:$I$208,Kassenbuch!$A$9:$A$208,A332,Kassenbuch!$D$9:$D$208,"Ausgabe")</f>
        <v>0</v>
      </c>
      <c r="G332" s="2">
        <f>SUMIFS(Kassenbuch!$I$9:$I$208,Kassenbuch!$A$9:$A$208,A332,Kassenbuch!$D$9:$D$208,"Entnahme")</f>
        <v>0</v>
      </c>
      <c r="H332" s="2">
        <f t="shared" si="20"/>
        <v>2981.1</v>
      </c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2" t="str">
        <f>IF(SUM(I332:V332)=0,"",SUMPRODUCT(I332:V332,Einstellungen!$K$4:$X$4))</f>
        <v/>
      </c>
      <c r="X332" s="2" t="str">
        <f t="shared" si="21"/>
        <v/>
      </c>
      <c r="Y332" s="1" t="str">
        <f t="shared" si="22"/>
        <v/>
      </c>
      <c r="Z332" s="1"/>
    </row>
    <row r="333" spans="1:26" x14ac:dyDescent="0.25">
      <c r="A333" s="8">
        <v>46349</v>
      </c>
      <c r="B333" s="1" t="s">
        <v>192</v>
      </c>
      <c r="C333" s="2">
        <f t="shared" si="23"/>
        <v>2981.1</v>
      </c>
      <c r="D333" s="2">
        <f>SUMIFS(Kassenbuch!$H$9:$H$208,Kassenbuch!$A$9:$A$208,A333,Kassenbuch!$D$9:$D$208,"Einnahme")</f>
        <v>0</v>
      </c>
      <c r="E333" s="2">
        <f>SUMIFS(Kassenbuch!$H$9:$H$208,Kassenbuch!$A$9:$A$208,A333,Kassenbuch!$D$9:$D$208,"Einlage")</f>
        <v>0</v>
      </c>
      <c r="F333" s="2">
        <f>SUMIFS(Kassenbuch!$I$9:$I$208,Kassenbuch!$A$9:$A$208,A333,Kassenbuch!$D$9:$D$208,"Ausgabe")</f>
        <v>0</v>
      </c>
      <c r="G333" s="2">
        <f>SUMIFS(Kassenbuch!$I$9:$I$208,Kassenbuch!$A$9:$A$208,A333,Kassenbuch!$D$9:$D$208,"Entnahme")</f>
        <v>0</v>
      </c>
      <c r="H333" s="2">
        <f t="shared" si="20"/>
        <v>2981.1</v>
      </c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2" t="str">
        <f>IF(SUM(I333:V333)=0,"",SUMPRODUCT(I333:V333,Einstellungen!$K$4:$X$4))</f>
        <v/>
      </c>
      <c r="X333" s="2" t="str">
        <f t="shared" si="21"/>
        <v/>
      </c>
      <c r="Y333" s="1" t="str">
        <f t="shared" si="22"/>
        <v/>
      </c>
      <c r="Z333" s="1"/>
    </row>
    <row r="334" spans="1:26" x14ac:dyDescent="0.25">
      <c r="A334" s="8">
        <v>46350</v>
      </c>
      <c r="B334" s="1" t="s">
        <v>193</v>
      </c>
      <c r="C334" s="2">
        <f t="shared" si="23"/>
        <v>2981.1</v>
      </c>
      <c r="D334" s="2">
        <f>SUMIFS(Kassenbuch!$H$9:$H$208,Kassenbuch!$A$9:$A$208,A334,Kassenbuch!$D$9:$D$208,"Einnahme")</f>
        <v>0</v>
      </c>
      <c r="E334" s="2">
        <f>SUMIFS(Kassenbuch!$H$9:$H$208,Kassenbuch!$A$9:$A$208,A334,Kassenbuch!$D$9:$D$208,"Einlage")</f>
        <v>0</v>
      </c>
      <c r="F334" s="2">
        <f>SUMIFS(Kassenbuch!$I$9:$I$208,Kassenbuch!$A$9:$A$208,A334,Kassenbuch!$D$9:$D$208,"Ausgabe")</f>
        <v>0</v>
      </c>
      <c r="G334" s="2">
        <f>SUMIFS(Kassenbuch!$I$9:$I$208,Kassenbuch!$A$9:$A$208,A334,Kassenbuch!$D$9:$D$208,"Entnahme")</f>
        <v>0</v>
      </c>
      <c r="H334" s="2">
        <f t="shared" si="20"/>
        <v>2981.1</v>
      </c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2" t="str">
        <f>IF(SUM(I334:V334)=0,"",SUMPRODUCT(I334:V334,Einstellungen!$K$4:$X$4))</f>
        <v/>
      </c>
      <c r="X334" s="2" t="str">
        <f t="shared" si="21"/>
        <v/>
      </c>
      <c r="Y334" s="1" t="str">
        <f t="shared" si="22"/>
        <v/>
      </c>
      <c r="Z334" s="1"/>
    </row>
    <row r="335" spans="1:26" x14ac:dyDescent="0.25">
      <c r="A335" s="8">
        <v>46351</v>
      </c>
      <c r="B335" s="1" t="s">
        <v>194</v>
      </c>
      <c r="C335" s="2">
        <f t="shared" si="23"/>
        <v>2981.1</v>
      </c>
      <c r="D335" s="2">
        <f>SUMIFS(Kassenbuch!$H$9:$H$208,Kassenbuch!$A$9:$A$208,A335,Kassenbuch!$D$9:$D$208,"Einnahme")</f>
        <v>0</v>
      </c>
      <c r="E335" s="2">
        <f>SUMIFS(Kassenbuch!$H$9:$H$208,Kassenbuch!$A$9:$A$208,A335,Kassenbuch!$D$9:$D$208,"Einlage")</f>
        <v>0</v>
      </c>
      <c r="F335" s="2">
        <f>SUMIFS(Kassenbuch!$I$9:$I$208,Kassenbuch!$A$9:$A$208,A335,Kassenbuch!$D$9:$D$208,"Ausgabe")</f>
        <v>0</v>
      </c>
      <c r="G335" s="2">
        <f>SUMIFS(Kassenbuch!$I$9:$I$208,Kassenbuch!$A$9:$A$208,A335,Kassenbuch!$D$9:$D$208,"Entnahme")</f>
        <v>0</v>
      </c>
      <c r="H335" s="2">
        <f t="shared" si="20"/>
        <v>2981.1</v>
      </c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2" t="str">
        <f>IF(SUM(I335:V335)=0,"",SUMPRODUCT(I335:V335,Einstellungen!$K$4:$X$4))</f>
        <v/>
      </c>
      <c r="X335" s="2" t="str">
        <f t="shared" si="21"/>
        <v/>
      </c>
      <c r="Y335" s="1" t="str">
        <f t="shared" si="22"/>
        <v/>
      </c>
      <c r="Z335" s="1"/>
    </row>
    <row r="336" spans="1:26" x14ac:dyDescent="0.25">
      <c r="A336" s="8">
        <v>46352</v>
      </c>
      <c r="B336" s="1" t="s">
        <v>188</v>
      </c>
      <c r="C336" s="2">
        <f t="shared" si="23"/>
        <v>2981.1</v>
      </c>
      <c r="D336" s="2">
        <f>SUMIFS(Kassenbuch!$H$9:$H$208,Kassenbuch!$A$9:$A$208,A336,Kassenbuch!$D$9:$D$208,"Einnahme")</f>
        <v>0</v>
      </c>
      <c r="E336" s="2">
        <f>SUMIFS(Kassenbuch!$H$9:$H$208,Kassenbuch!$A$9:$A$208,A336,Kassenbuch!$D$9:$D$208,"Einlage")</f>
        <v>0</v>
      </c>
      <c r="F336" s="2">
        <f>SUMIFS(Kassenbuch!$I$9:$I$208,Kassenbuch!$A$9:$A$208,A336,Kassenbuch!$D$9:$D$208,"Ausgabe")</f>
        <v>0</v>
      </c>
      <c r="G336" s="2">
        <f>SUMIFS(Kassenbuch!$I$9:$I$208,Kassenbuch!$A$9:$A$208,A336,Kassenbuch!$D$9:$D$208,"Entnahme")</f>
        <v>0</v>
      </c>
      <c r="H336" s="2">
        <f t="shared" si="20"/>
        <v>2981.1</v>
      </c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2" t="str">
        <f>IF(SUM(I336:V336)=0,"",SUMPRODUCT(I336:V336,Einstellungen!$K$4:$X$4))</f>
        <v/>
      </c>
      <c r="X336" s="2" t="str">
        <f t="shared" si="21"/>
        <v/>
      </c>
      <c r="Y336" s="1" t="str">
        <f t="shared" si="22"/>
        <v/>
      </c>
      <c r="Z336" s="1"/>
    </row>
    <row r="337" spans="1:26" x14ac:dyDescent="0.25">
      <c r="A337" s="8">
        <v>46353</v>
      </c>
      <c r="B337" s="1" t="s">
        <v>189</v>
      </c>
      <c r="C337" s="2">
        <f t="shared" si="23"/>
        <v>2981.1</v>
      </c>
      <c r="D337" s="2">
        <f>SUMIFS(Kassenbuch!$H$9:$H$208,Kassenbuch!$A$9:$A$208,A337,Kassenbuch!$D$9:$D$208,"Einnahme")</f>
        <v>0</v>
      </c>
      <c r="E337" s="2">
        <f>SUMIFS(Kassenbuch!$H$9:$H$208,Kassenbuch!$A$9:$A$208,A337,Kassenbuch!$D$9:$D$208,"Einlage")</f>
        <v>0</v>
      </c>
      <c r="F337" s="2">
        <f>SUMIFS(Kassenbuch!$I$9:$I$208,Kassenbuch!$A$9:$A$208,A337,Kassenbuch!$D$9:$D$208,"Ausgabe")</f>
        <v>0</v>
      </c>
      <c r="G337" s="2">
        <f>SUMIFS(Kassenbuch!$I$9:$I$208,Kassenbuch!$A$9:$A$208,A337,Kassenbuch!$D$9:$D$208,"Entnahme")</f>
        <v>0</v>
      </c>
      <c r="H337" s="2">
        <f t="shared" si="20"/>
        <v>2981.1</v>
      </c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2" t="str">
        <f>IF(SUM(I337:V337)=0,"",SUMPRODUCT(I337:V337,Einstellungen!$K$4:$X$4))</f>
        <v/>
      </c>
      <c r="X337" s="2" t="str">
        <f t="shared" si="21"/>
        <v/>
      </c>
      <c r="Y337" s="1" t="str">
        <f t="shared" si="22"/>
        <v/>
      </c>
      <c r="Z337" s="1"/>
    </row>
    <row r="338" spans="1:26" x14ac:dyDescent="0.25">
      <c r="A338" s="8">
        <v>46354</v>
      </c>
      <c r="B338" s="1" t="s">
        <v>190</v>
      </c>
      <c r="C338" s="2">
        <f t="shared" si="23"/>
        <v>2981.1</v>
      </c>
      <c r="D338" s="2">
        <f>SUMIFS(Kassenbuch!$H$9:$H$208,Kassenbuch!$A$9:$A$208,A338,Kassenbuch!$D$9:$D$208,"Einnahme")</f>
        <v>0</v>
      </c>
      <c r="E338" s="2">
        <f>SUMIFS(Kassenbuch!$H$9:$H$208,Kassenbuch!$A$9:$A$208,A338,Kassenbuch!$D$9:$D$208,"Einlage")</f>
        <v>0</v>
      </c>
      <c r="F338" s="2">
        <f>SUMIFS(Kassenbuch!$I$9:$I$208,Kassenbuch!$A$9:$A$208,A338,Kassenbuch!$D$9:$D$208,"Ausgabe")</f>
        <v>0</v>
      </c>
      <c r="G338" s="2">
        <f>SUMIFS(Kassenbuch!$I$9:$I$208,Kassenbuch!$A$9:$A$208,A338,Kassenbuch!$D$9:$D$208,"Entnahme")</f>
        <v>0</v>
      </c>
      <c r="H338" s="2">
        <f t="shared" si="20"/>
        <v>2981.1</v>
      </c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2" t="str">
        <f>IF(SUM(I338:V338)=0,"",SUMPRODUCT(I338:V338,Einstellungen!$K$4:$X$4))</f>
        <v/>
      </c>
      <c r="X338" s="2" t="str">
        <f t="shared" si="21"/>
        <v/>
      </c>
      <c r="Y338" s="1" t="str">
        <f t="shared" si="22"/>
        <v/>
      </c>
      <c r="Z338" s="1"/>
    </row>
    <row r="339" spans="1:26" x14ac:dyDescent="0.25">
      <c r="A339" s="8">
        <v>46355</v>
      </c>
      <c r="B339" s="1" t="s">
        <v>191</v>
      </c>
      <c r="C339" s="2">
        <f t="shared" si="23"/>
        <v>2981.1</v>
      </c>
      <c r="D339" s="2">
        <f>SUMIFS(Kassenbuch!$H$9:$H$208,Kassenbuch!$A$9:$A$208,A339,Kassenbuch!$D$9:$D$208,"Einnahme")</f>
        <v>0</v>
      </c>
      <c r="E339" s="2">
        <f>SUMIFS(Kassenbuch!$H$9:$H$208,Kassenbuch!$A$9:$A$208,A339,Kassenbuch!$D$9:$D$208,"Einlage")</f>
        <v>0</v>
      </c>
      <c r="F339" s="2">
        <f>SUMIFS(Kassenbuch!$I$9:$I$208,Kassenbuch!$A$9:$A$208,A339,Kassenbuch!$D$9:$D$208,"Ausgabe")</f>
        <v>0</v>
      </c>
      <c r="G339" s="2">
        <f>SUMIFS(Kassenbuch!$I$9:$I$208,Kassenbuch!$A$9:$A$208,A339,Kassenbuch!$D$9:$D$208,"Entnahme")</f>
        <v>0</v>
      </c>
      <c r="H339" s="2">
        <f t="shared" si="20"/>
        <v>2981.1</v>
      </c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2" t="str">
        <f>IF(SUM(I339:V339)=0,"",SUMPRODUCT(I339:V339,Einstellungen!$K$4:$X$4))</f>
        <v/>
      </c>
      <c r="X339" s="2" t="str">
        <f t="shared" si="21"/>
        <v/>
      </c>
      <c r="Y339" s="1" t="str">
        <f t="shared" si="22"/>
        <v/>
      </c>
      <c r="Z339" s="1"/>
    </row>
    <row r="340" spans="1:26" x14ac:dyDescent="0.25">
      <c r="A340" s="8">
        <v>46356</v>
      </c>
      <c r="B340" s="1" t="s">
        <v>192</v>
      </c>
      <c r="C340" s="2">
        <f t="shared" si="23"/>
        <v>2981.1</v>
      </c>
      <c r="D340" s="2">
        <f>SUMIFS(Kassenbuch!$H$9:$H$208,Kassenbuch!$A$9:$A$208,A340,Kassenbuch!$D$9:$D$208,"Einnahme")</f>
        <v>0</v>
      </c>
      <c r="E340" s="2">
        <f>SUMIFS(Kassenbuch!$H$9:$H$208,Kassenbuch!$A$9:$A$208,A340,Kassenbuch!$D$9:$D$208,"Einlage")</f>
        <v>0</v>
      </c>
      <c r="F340" s="2">
        <f>SUMIFS(Kassenbuch!$I$9:$I$208,Kassenbuch!$A$9:$A$208,A340,Kassenbuch!$D$9:$D$208,"Ausgabe")</f>
        <v>0</v>
      </c>
      <c r="G340" s="2">
        <f>SUMIFS(Kassenbuch!$I$9:$I$208,Kassenbuch!$A$9:$A$208,A340,Kassenbuch!$D$9:$D$208,"Entnahme")</f>
        <v>0</v>
      </c>
      <c r="H340" s="2">
        <f t="shared" si="20"/>
        <v>2981.1</v>
      </c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2" t="str">
        <f>IF(SUM(I340:V340)=0,"",SUMPRODUCT(I340:V340,Einstellungen!$K$4:$X$4))</f>
        <v/>
      </c>
      <c r="X340" s="2" t="str">
        <f t="shared" si="21"/>
        <v/>
      </c>
      <c r="Y340" s="1" t="str">
        <f t="shared" si="22"/>
        <v/>
      </c>
      <c r="Z340" s="1"/>
    </row>
    <row r="341" spans="1:26" x14ac:dyDescent="0.25">
      <c r="A341" s="8">
        <v>46357</v>
      </c>
      <c r="B341" s="1" t="s">
        <v>193</v>
      </c>
      <c r="C341" s="2">
        <f t="shared" si="23"/>
        <v>2981.1</v>
      </c>
      <c r="D341" s="2">
        <f>SUMIFS(Kassenbuch!$H$9:$H$208,Kassenbuch!$A$9:$A$208,A341,Kassenbuch!$D$9:$D$208,"Einnahme")</f>
        <v>0</v>
      </c>
      <c r="E341" s="2">
        <f>SUMIFS(Kassenbuch!$H$9:$H$208,Kassenbuch!$A$9:$A$208,A341,Kassenbuch!$D$9:$D$208,"Einlage")</f>
        <v>0</v>
      </c>
      <c r="F341" s="2">
        <f>SUMIFS(Kassenbuch!$I$9:$I$208,Kassenbuch!$A$9:$A$208,A341,Kassenbuch!$D$9:$D$208,"Ausgabe")</f>
        <v>0</v>
      </c>
      <c r="G341" s="2">
        <f>SUMIFS(Kassenbuch!$I$9:$I$208,Kassenbuch!$A$9:$A$208,A341,Kassenbuch!$D$9:$D$208,"Entnahme")</f>
        <v>0</v>
      </c>
      <c r="H341" s="2">
        <f t="shared" si="20"/>
        <v>2981.1</v>
      </c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2" t="str">
        <f>IF(SUM(I341:V341)=0,"",SUMPRODUCT(I341:V341,Einstellungen!$K$4:$X$4))</f>
        <v/>
      </c>
      <c r="X341" s="2" t="str">
        <f t="shared" si="21"/>
        <v/>
      </c>
      <c r="Y341" s="1" t="str">
        <f t="shared" si="22"/>
        <v/>
      </c>
      <c r="Z341" s="1"/>
    </row>
    <row r="342" spans="1:26" x14ac:dyDescent="0.25">
      <c r="A342" s="8">
        <v>46358</v>
      </c>
      <c r="B342" s="1" t="s">
        <v>194</v>
      </c>
      <c r="C342" s="2">
        <f t="shared" si="23"/>
        <v>2981.1</v>
      </c>
      <c r="D342" s="2">
        <f>SUMIFS(Kassenbuch!$H$9:$H$208,Kassenbuch!$A$9:$A$208,A342,Kassenbuch!$D$9:$D$208,"Einnahme")</f>
        <v>0</v>
      </c>
      <c r="E342" s="2">
        <f>SUMIFS(Kassenbuch!$H$9:$H$208,Kassenbuch!$A$9:$A$208,A342,Kassenbuch!$D$9:$D$208,"Einlage")</f>
        <v>0</v>
      </c>
      <c r="F342" s="2">
        <f>SUMIFS(Kassenbuch!$I$9:$I$208,Kassenbuch!$A$9:$A$208,A342,Kassenbuch!$D$9:$D$208,"Ausgabe")</f>
        <v>0</v>
      </c>
      <c r="G342" s="2">
        <f>SUMIFS(Kassenbuch!$I$9:$I$208,Kassenbuch!$A$9:$A$208,A342,Kassenbuch!$D$9:$D$208,"Entnahme")</f>
        <v>0</v>
      </c>
      <c r="H342" s="2">
        <f t="shared" si="20"/>
        <v>2981.1</v>
      </c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2" t="str">
        <f>IF(SUM(I342:V342)=0,"",SUMPRODUCT(I342:V342,Einstellungen!$K$4:$X$4))</f>
        <v/>
      </c>
      <c r="X342" s="2" t="str">
        <f t="shared" si="21"/>
        <v/>
      </c>
      <c r="Y342" s="1" t="str">
        <f t="shared" si="22"/>
        <v/>
      </c>
      <c r="Z342" s="1"/>
    </row>
    <row r="343" spans="1:26" x14ac:dyDescent="0.25">
      <c r="A343" s="8">
        <v>46359</v>
      </c>
      <c r="B343" s="1" t="s">
        <v>188</v>
      </c>
      <c r="C343" s="2">
        <f t="shared" si="23"/>
        <v>2981.1</v>
      </c>
      <c r="D343" s="2">
        <f>SUMIFS(Kassenbuch!$H$9:$H$208,Kassenbuch!$A$9:$A$208,A343,Kassenbuch!$D$9:$D$208,"Einnahme")</f>
        <v>0</v>
      </c>
      <c r="E343" s="2">
        <f>SUMIFS(Kassenbuch!$H$9:$H$208,Kassenbuch!$A$9:$A$208,A343,Kassenbuch!$D$9:$D$208,"Einlage")</f>
        <v>0</v>
      </c>
      <c r="F343" s="2">
        <f>SUMIFS(Kassenbuch!$I$9:$I$208,Kassenbuch!$A$9:$A$208,A343,Kassenbuch!$D$9:$D$208,"Ausgabe")</f>
        <v>0</v>
      </c>
      <c r="G343" s="2">
        <f>SUMIFS(Kassenbuch!$I$9:$I$208,Kassenbuch!$A$9:$A$208,A343,Kassenbuch!$D$9:$D$208,"Entnahme")</f>
        <v>0</v>
      </c>
      <c r="H343" s="2">
        <f t="shared" si="20"/>
        <v>2981.1</v>
      </c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2" t="str">
        <f>IF(SUM(I343:V343)=0,"",SUMPRODUCT(I343:V343,Einstellungen!$K$4:$X$4))</f>
        <v/>
      </c>
      <c r="X343" s="2" t="str">
        <f t="shared" si="21"/>
        <v/>
      </c>
      <c r="Y343" s="1" t="str">
        <f t="shared" si="22"/>
        <v/>
      </c>
      <c r="Z343" s="1"/>
    </row>
    <row r="344" spans="1:26" x14ac:dyDescent="0.25">
      <c r="A344" s="8">
        <v>46360</v>
      </c>
      <c r="B344" s="1" t="s">
        <v>189</v>
      </c>
      <c r="C344" s="2">
        <f t="shared" si="23"/>
        <v>2981.1</v>
      </c>
      <c r="D344" s="2">
        <f>SUMIFS(Kassenbuch!$H$9:$H$208,Kassenbuch!$A$9:$A$208,A344,Kassenbuch!$D$9:$D$208,"Einnahme")</f>
        <v>0</v>
      </c>
      <c r="E344" s="2">
        <f>SUMIFS(Kassenbuch!$H$9:$H$208,Kassenbuch!$A$9:$A$208,A344,Kassenbuch!$D$9:$D$208,"Einlage")</f>
        <v>0</v>
      </c>
      <c r="F344" s="2">
        <f>SUMIFS(Kassenbuch!$I$9:$I$208,Kassenbuch!$A$9:$A$208,A344,Kassenbuch!$D$9:$D$208,"Ausgabe")</f>
        <v>0</v>
      </c>
      <c r="G344" s="2">
        <f>SUMIFS(Kassenbuch!$I$9:$I$208,Kassenbuch!$A$9:$A$208,A344,Kassenbuch!$D$9:$D$208,"Entnahme")</f>
        <v>0</v>
      </c>
      <c r="H344" s="2">
        <f t="shared" si="20"/>
        <v>2981.1</v>
      </c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2" t="str">
        <f>IF(SUM(I344:V344)=0,"",SUMPRODUCT(I344:V344,Einstellungen!$K$4:$X$4))</f>
        <v/>
      </c>
      <c r="X344" s="2" t="str">
        <f t="shared" si="21"/>
        <v/>
      </c>
      <c r="Y344" s="1" t="str">
        <f t="shared" si="22"/>
        <v/>
      </c>
      <c r="Z344" s="1"/>
    </row>
    <row r="345" spans="1:26" x14ac:dyDescent="0.25">
      <c r="A345" s="8">
        <v>46361</v>
      </c>
      <c r="B345" s="1" t="s">
        <v>190</v>
      </c>
      <c r="C345" s="2">
        <f t="shared" si="23"/>
        <v>2981.1</v>
      </c>
      <c r="D345" s="2">
        <f>SUMIFS(Kassenbuch!$H$9:$H$208,Kassenbuch!$A$9:$A$208,A345,Kassenbuch!$D$9:$D$208,"Einnahme")</f>
        <v>0</v>
      </c>
      <c r="E345" s="2">
        <f>SUMIFS(Kassenbuch!$H$9:$H$208,Kassenbuch!$A$9:$A$208,A345,Kassenbuch!$D$9:$D$208,"Einlage")</f>
        <v>0</v>
      </c>
      <c r="F345" s="2">
        <f>SUMIFS(Kassenbuch!$I$9:$I$208,Kassenbuch!$A$9:$A$208,A345,Kassenbuch!$D$9:$D$208,"Ausgabe")</f>
        <v>0</v>
      </c>
      <c r="G345" s="2">
        <f>SUMIFS(Kassenbuch!$I$9:$I$208,Kassenbuch!$A$9:$A$208,A345,Kassenbuch!$D$9:$D$208,"Entnahme")</f>
        <v>0</v>
      </c>
      <c r="H345" s="2">
        <f t="shared" si="20"/>
        <v>2981.1</v>
      </c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2" t="str">
        <f>IF(SUM(I345:V345)=0,"",SUMPRODUCT(I345:V345,Einstellungen!$K$4:$X$4))</f>
        <v/>
      </c>
      <c r="X345" s="2" t="str">
        <f t="shared" si="21"/>
        <v/>
      </c>
      <c r="Y345" s="1" t="str">
        <f t="shared" si="22"/>
        <v/>
      </c>
      <c r="Z345" s="1"/>
    </row>
    <row r="346" spans="1:26" x14ac:dyDescent="0.25">
      <c r="A346" s="8">
        <v>46362</v>
      </c>
      <c r="B346" s="1" t="s">
        <v>191</v>
      </c>
      <c r="C346" s="2">
        <f t="shared" si="23"/>
        <v>2981.1</v>
      </c>
      <c r="D346" s="2">
        <f>SUMIFS(Kassenbuch!$H$9:$H$208,Kassenbuch!$A$9:$A$208,A346,Kassenbuch!$D$9:$D$208,"Einnahme")</f>
        <v>0</v>
      </c>
      <c r="E346" s="2">
        <f>SUMIFS(Kassenbuch!$H$9:$H$208,Kassenbuch!$A$9:$A$208,A346,Kassenbuch!$D$9:$D$208,"Einlage")</f>
        <v>0</v>
      </c>
      <c r="F346" s="2">
        <f>SUMIFS(Kassenbuch!$I$9:$I$208,Kassenbuch!$A$9:$A$208,A346,Kassenbuch!$D$9:$D$208,"Ausgabe")</f>
        <v>0</v>
      </c>
      <c r="G346" s="2">
        <f>SUMIFS(Kassenbuch!$I$9:$I$208,Kassenbuch!$A$9:$A$208,A346,Kassenbuch!$D$9:$D$208,"Entnahme")</f>
        <v>0</v>
      </c>
      <c r="H346" s="2">
        <f t="shared" si="20"/>
        <v>2981.1</v>
      </c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2" t="str">
        <f>IF(SUM(I346:V346)=0,"",SUMPRODUCT(I346:V346,Einstellungen!$K$4:$X$4))</f>
        <v/>
      </c>
      <c r="X346" s="2" t="str">
        <f t="shared" si="21"/>
        <v/>
      </c>
      <c r="Y346" s="1" t="str">
        <f t="shared" si="22"/>
        <v/>
      </c>
      <c r="Z346" s="1"/>
    </row>
    <row r="347" spans="1:26" x14ac:dyDescent="0.25">
      <c r="A347" s="8">
        <v>46363</v>
      </c>
      <c r="B347" s="1" t="s">
        <v>192</v>
      </c>
      <c r="C347" s="2">
        <f t="shared" si="23"/>
        <v>2981.1</v>
      </c>
      <c r="D347" s="2">
        <f>SUMIFS(Kassenbuch!$H$9:$H$208,Kassenbuch!$A$9:$A$208,A347,Kassenbuch!$D$9:$D$208,"Einnahme")</f>
        <v>0</v>
      </c>
      <c r="E347" s="2">
        <f>SUMIFS(Kassenbuch!$H$9:$H$208,Kassenbuch!$A$9:$A$208,A347,Kassenbuch!$D$9:$D$208,"Einlage")</f>
        <v>0</v>
      </c>
      <c r="F347" s="2">
        <f>SUMIFS(Kassenbuch!$I$9:$I$208,Kassenbuch!$A$9:$A$208,A347,Kassenbuch!$D$9:$D$208,"Ausgabe")</f>
        <v>0</v>
      </c>
      <c r="G347" s="2">
        <f>SUMIFS(Kassenbuch!$I$9:$I$208,Kassenbuch!$A$9:$A$208,A347,Kassenbuch!$D$9:$D$208,"Entnahme")</f>
        <v>0</v>
      </c>
      <c r="H347" s="2">
        <f t="shared" si="20"/>
        <v>2981.1</v>
      </c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2" t="str">
        <f>IF(SUM(I347:V347)=0,"",SUMPRODUCT(I347:V347,Einstellungen!$K$4:$X$4))</f>
        <v/>
      </c>
      <c r="X347" s="2" t="str">
        <f t="shared" si="21"/>
        <v/>
      </c>
      <c r="Y347" s="1" t="str">
        <f t="shared" si="22"/>
        <v/>
      </c>
      <c r="Z347" s="1"/>
    </row>
    <row r="348" spans="1:26" x14ac:dyDescent="0.25">
      <c r="A348" s="8">
        <v>46364</v>
      </c>
      <c r="B348" s="1" t="s">
        <v>193</v>
      </c>
      <c r="C348" s="2">
        <f t="shared" si="23"/>
        <v>2981.1</v>
      </c>
      <c r="D348" s="2">
        <f>SUMIFS(Kassenbuch!$H$9:$H$208,Kassenbuch!$A$9:$A$208,A348,Kassenbuch!$D$9:$D$208,"Einnahme")</f>
        <v>0</v>
      </c>
      <c r="E348" s="2">
        <f>SUMIFS(Kassenbuch!$H$9:$H$208,Kassenbuch!$A$9:$A$208,A348,Kassenbuch!$D$9:$D$208,"Einlage")</f>
        <v>0</v>
      </c>
      <c r="F348" s="2">
        <f>SUMIFS(Kassenbuch!$I$9:$I$208,Kassenbuch!$A$9:$A$208,A348,Kassenbuch!$D$9:$D$208,"Ausgabe")</f>
        <v>0</v>
      </c>
      <c r="G348" s="2">
        <f>SUMIFS(Kassenbuch!$I$9:$I$208,Kassenbuch!$A$9:$A$208,A348,Kassenbuch!$D$9:$D$208,"Entnahme")</f>
        <v>0</v>
      </c>
      <c r="H348" s="2">
        <f t="shared" si="20"/>
        <v>2981.1</v>
      </c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2" t="str">
        <f>IF(SUM(I348:V348)=0,"",SUMPRODUCT(I348:V348,Einstellungen!$K$4:$X$4))</f>
        <v/>
      </c>
      <c r="X348" s="2" t="str">
        <f t="shared" si="21"/>
        <v/>
      </c>
      <c r="Y348" s="1" t="str">
        <f t="shared" si="22"/>
        <v/>
      </c>
      <c r="Z348" s="1"/>
    </row>
    <row r="349" spans="1:26" x14ac:dyDescent="0.25">
      <c r="A349" s="8">
        <v>46365</v>
      </c>
      <c r="B349" s="1" t="s">
        <v>194</v>
      </c>
      <c r="C349" s="2">
        <f t="shared" si="23"/>
        <v>2981.1</v>
      </c>
      <c r="D349" s="2">
        <f>SUMIFS(Kassenbuch!$H$9:$H$208,Kassenbuch!$A$9:$A$208,A349,Kassenbuch!$D$9:$D$208,"Einnahme")</f>
        <v>0</v>
      </c>
      <c r="E349" s="2">
        <f>SUMIFS(Kassenbuch!$H$9:$H$208,Kassenbuch!$A$9:$A$208,A349,Kassenbuch!$D$9:$D$208,"Einlage")</f>
        <v>0</v>
      </c>
      <c r="F349" s="2">
        <f>SUMIFS(Kassenbuch!$I$9:$I$208,Kassenbuch!$A$9:$A$208,A349,Kassenbuch!$D$9:$D$208,"Ausgabe")</f>
        <v>0</v>
      </c>
      <c r="G349" s="2">
        <f>SUMIFS(Kassenbuch!$I$9:$I$208,Kassenbuch!$A$9:$A$208,A349,Kassenbuch!$D$9:$D$208,"Entnahme")</f>
        <v>0</v>
      </c>
      <c r="H349" s="2">
        <f t="shared" si="20"/>
        <v>2981.1</v>
      </c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2" t="str">
        <f>IF(SUM(I349:V349)=0,"",SUMPRODUCT(I349:V349,Einstellungen!$K$4:$X$4))</f>
        <v/>
      </c>
      <c r="X349" s="2" t="str">
        <f t="shared" si="21"/>
        <v/>
      </c>
      <c r="Y349" s="1" t="str">
        <f t="shared" si="22"/>
        <v/>
      </c>
      <c r="Z349" s="1"/>
    </row>
    <row r="350" spans="1:26" x14ac:dyDescent="0.25">
      <c r="A350" s="8">
        <v>46366</v>
      </c>
      <c r="B350" s="1" t="s">
        <v>188</v>
      </c>
      <c r="C350" s="2">
        <f t="shared" si="23"/>
        <v>2981.1</v>
      </c>
      <c r="D350" s="2">
        <f>SUMIFS(Kassenbuch!$H$9:$H$208,Kassenbuch!$A$9:$A$208,A350,Kassenbuch!$D$9:$D$208,"Einnahme")</f>
        <v>0</v>
      </c>
      <c r="E350" s="2">
        <f>SUMIFS(Kassenbuch!$H$9:$H$208,Kassenbuch!$A$9:$A$208,A350,Kassenbuch!$D$9:$D$208,"Einlage")</f>
        <v>0</v>
      </c>
      <c r="F350" s="2">
        <f>SUMIFS(Kassenbuch!$I$9:$I$208,Kassenbuch!$A$9:$A$208,A350,Kassenbuch!$D$9:$D$208,"Ausgabe")</f>
        <v>0</v>
      </c>
      <c r="G350" s="2">
        <f>SUMIFS(Kassenbuch!$I$9:$I$208,Kassenbuch!$A$9:$A$208,A350,Kassenbuch!$D$9:$D$208,"Entnahme")</f>
        <v>0</v>
      </c>
      <c r="H350" s="2">
        <f t="shared" si="20"/>
        <v>2981.1</v>
      </c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2" t="str">
        <f>IF(SUM(I350:V350)=0,"",SUMPRODUCT(I350:V350,Einstellungen!$K$4:$X$4))</f>
        <v/>
      </c>
      <c r="X350" s="2" t="str">
        <f t="shared" si="21"/>
        <v/>
      </c>
      <c r="Y350" s="1" t="str">
        <f t="shared" si="22"/>
        <v/>
      </c>
      <c r="Z350" s="1"/>
    </row>
    <row r="351" spans="1:26" x14ac:dyDescent="0.25">
      <c r="A351" s="8">
        <v>46367</v>
      </c>
      <c r="B351" s="1" t="s">
        <v>189</v>
      </c>
      <c r="C351" s="2">
        <f t="shared" si="23"/>
        <v>2981.1</v>
      </c>
      <c r="D351" s="2">
        <f>SUMIFS(Kassenbuch!$H$9:$H$208,Kassenbuch!$A$9:$A$208,A351,Kassenbuch!$D$9:$D$208,"Einnahme")</f>
        <v>0</v>
      </c>
      <c r="E351" s="2">
        <f>SUMIFS(Kassenbuch!$H$9:$H$208,Kassenbuch!$A$9:$A$208,A351,Kassenbuch!$D$9:$D$208,"Einlage")</f>
        <v>0</v>
      </c>
      <c r="F351" s="2">
        <f>SUMIFS(Kassenbuch!$I$9:$I$208,Kassenbuch!$A$9:$A$208,A351,Kassenbuch!$D$9:$D$208,"Ausgabe")</f>
        <v>0</v>
      </c>
      <c r="G351" s="2">
        <f>SUMIFS(Kassenbuch!$I$9:$I$208,Kassenbuch!$A$9:$A$208,A351,Kassenbuch!$D$9:$D$208,"Entnahme")</f>
        <v>0</v>
      </c>
      <c r="H351" s="2">
        <f t="shared" si="20"/>
        <v>2981.1</v>
      </c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2" t="str">
        <f>IF(SUM(I351:V351)=0,"",SUMPRODUCT(I351:V351,Einstellungen!$K$4:$X$4))</f>
        <v/>
      </c>
      <c r="X351" s="2" t="str">
        <f t="shared" si="21"/>
        <v/>
      </c>
      <c r="Y351" s="1" t="str">
        <f t="shared" si="22"/>
        <v/>
      </c>
      <c r="Z351" s="1"/>
    </row>
    <row r="352" spans="1:26" x14ac:dyDescent="0.25">
      <c r="A352" s="8">
        <v>46368</v>
      </c>
      <c r="B352" s="1" t="s">
        <v>190</v>
      </c>
      <c r="C352" s="2">
        <f t="shared" si="23"/>
        <v>2981.1</v>
      </c>
      <c r="D352" s="2">
        <f>SUMIFS(Kassenbuch!$H$9:$H$208,Kassenbuch!$A$9:$A$208,A352,Kassenbuch!$D$9:$D$208,"Einnahme")</f>
        <v>0</v>
      </c>
      <c r="E352" s="2">
        <f>SUMIFS(Kassenbuch!$H$9:$H$208,Kassenbuch!$A$9:$A$208,A352,Kassenbuch!$D$9:$D$208,"Einlage")</f>
        <v>0</v>
      </c>
      <c r="F352" s="2">
        <f>SUMIFS(Kassenbuch!$I$9:$I$208,Kassenbuch!$A$9:$A$208,A352,Kassenbuch!$D$9:$D$208,"Ausgabe")</f>
        <v>0</v>
      </c>
      <c r="G352" s="2">
        <f>SUMIFS(Kassenbuch!$I$9:$I$208,Kassenbuch!$A$9:$A$208,A352,Kassenbuch!$D$9:$D$208,"Entnahme")</f>
        <v>0</v>
      </c>
      <c r="H352" s="2">
        <f t="shared" si="20"/>
        <v>2981.1</v>
      </c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2" t="str">
        <f>IF(SUM(I352:V352)=0,"",SUMPRODUCT(I352:V352,Einstellungen!$K$4:$X$4))</f>
        <v/>
      </c>
      <c r="X352" s="2" t="str">
        <f t="shared" si="21"/>
        <v/>
      </c>
      <c r="Y352" s="1" t="str">
        <f t="shared" si="22"/>
        <v/>
      </c>
      <c r="Z352" s="1"/>
    </row>
    <row r="353" spans="1:26" x14ac:dyDescent="0.25">
      <c r="A353" s="8">
        <v>46369</v>
      </c>
      <c r="B353" s="1" t="s">
        <v>191</v>
      </c>
      <c r="C353" s="2">
        <f t="shared" si="23"/>
        <v>2981.1</v>
      </c>
      <c r="D353" s="2">
        <f>SUMIFS(Kassenbuch!$H$9:$H$208,Kassenbuch!$A$9:$A$208,A353,Kassenbuch!$D$9:$D$208,"Einnahme")</f>
        <v>0</v>
      </c>
      <c r="E353" s="2">
        <f>SUMIFS(Kassenbuch!$H$9:$H$208,Kassenbuch!$A$9:$A$208,A353,Kassenbuch!$D$9:$D$208,"Einlage")</f>
        <v>0</v>
      </c>
      <c r="F353" s="2">
        <f>SUMIFS(Kassenbuch!$I$9:$I$208,Kassenbuch!$A$9:$A$208,A353,Kassenbuch!$D$9:$D$208,"Ausgabe")</f>
        <v>0</v>
      </c>
      <c r="G353" s="2">
        <f>SUMIFS(Kassenbuch!$I$9:$I$208,Kassenbuch!$A$9:$A$208,A353,Kassenbuch!$D$9:$D$208,"Entnahme")</f>
        <v>0</v>
      </c>
      <c r="H353" s="2">
        <f t="shared" si="20"/>
        <v>2981.1</v>
      </c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2" t="str">
        <f>IF(SUM(I353:V353)=0,"",SUMPRODUCT(I353:V353,Einstellungen!$K$4:$X$4))</f>
        <v/>
      </c>
      <c r="X353" s="2" t="str">
        <f t="shared" si="21"/>
        <v/>
      </c>
      <c r="Y353" s="1" t="str">
        <f t="shared" si="22"/>
        <v/>
      </c>
      <c r="Z353" s="1"/>
    </row>
    <row r="354" spans="1:26" x14ac:dyDescent="0.25">
      <c r="A354" s="8">
        <v>46370</v>
      </c>
      <c r="B354" s="1" t="s">
        <v>192</v>
      </c>
      <c r="C354" s="2">
        <f t="shared" si="23"/>
        <v>2981.1</v>
      </c>
      <c r="D354" s="2">
        <f>SUMIFS(Kassenbuch!$H$9:$H$208,Kassenbuch!$A$9:$A$208,A354,Kassenbuch!$D$9:$D$208,"Einnahme")</f>
        <v>0</v>
      </c>
      <c r="E354" s="2">
        <f>SUMIFS(Kassenbuch!$H$9:$H$208,Kassenbuch!$A$9:$A$208,A354,Kassenbuch!$D$9:$D$208,"Einlage")</f>
        <v>0</v>
      </c>
      <c r="F354" s="2">
        <f>SUMIFS(Kassenbuch!$I$9:$I$208,Kassenbuch!$A$9:$A$208,A354,Kassenbuch!$D$9:$D$208,"Ausgabe")</f>
        <v>0</v>
      </c>
      <c r="G354" s="2">
        <f>SUMIFS(Kassenbuch!$I$9:$I$208,Kassenbuch!$A$9:$A$208,A354,Kassenbuch!$D$9:$D$208,"Entnahme")</f>
        <v>0</v>
      </c>
      <c r="H354" s="2">
        <f t="shared" si="20"/>
        <v>2981.1</v>
      </c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2" t="str">
        <f>IF(SUM(I354:V354)=0,"",SUMPRODUCT(I354:V354,Einstellungen!$K$4:$X$4))</f>
        <v/>
      </c>
      <c r="X354" s="2" t="str">
        <f t="shared" si="21"/>
        <v/>
      </c>
      <c r="Y354" s="1" t="str">
        <f t="shared" si="22"/>
        <v/>
      </c>
      <c r="Z354" s="1"/>
    </row>
    <row r="355" spans="1:26" x14ac:dyDescent="0.25">
      <c r="A355" s="8">
        <v>46371</v>
      </c>
      <c r="B355" s="1" t="s">
        <v>193</v>
      </c>
      <c r="C355" s="2">
        <f t="shared" si="23"/>
        <v>2981.1</v>
      </c>
      <c r="D355" s="2">
        <f>SUMIFS(Kassenbuch!$H$9:$H$208,Kassenbuch!$A$9:$A$208,A355,Kassenbuch!$D$9:$D$208,"Einnahme")</f>
        <v>0</v>
      </c>
      <c r="E355" s="2">
        <f>SUMIFS(Kassenbuch!$H$9:$H$208,Kassenbuch!$A$9:$A$208,A355,Kassenbuch!$D$9:$D$208,"Einlage")</f>
        <v>0</v>
      </c>
      <c r="F355" s="2">
        <f>SUMIFS(Kassenbuch!$I$9:$I$208,Kassenbuch!$A$9:$A$208,A355,Kassenbuch!$D$9:$D$208,"Ausgabe")</f>
        <v>0</v>
      </c>
      <c r="G355" s="2">
        <f>SUMIFS(Kassenbuch!$I$9:$I$208,Kassenbuch!$A$9:$A$208,A355,Kassenbuch!$D$9:$D$208,"Entnahme")</f>
        <v>0</v>
      </c>
      <c r="H355" s="2">
        <f t="shared" si="20"/>
        <v>2981.1</v>
      </c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2" t="str">
        <f>IF(SUM(I355:V355)=0,"",SUMPRODUCT(I355:V355,Einstellungen!$K$4:$X$4))</f>
        <v/>
      </c>
      <c r="X355" s="2" t="str">
        <f t="shared" si="21"/>
        <v/>
      </c>
      <c r="Y355" s="1" t="str">
        <f t="shared" si="22"/>
        <v/>
      </c>
      <c r="Z355" s="1"/>
    </row>
    <row r="356" spans="1:26" x14ac:dyDescent="0.25">
      <c r="A356" s="8">
        <v>46372</v>
      </c>
      <c r="B356" s="1" t="s">
        <v>194</v>
      </c>
      <c r="C356" s="2">
        <f t="shared" si="23"/>
        <v>2981.1</v>
      </c>
      <c r="D356" s="2">
        <f>SUMIFS(Kassenbuch!$H$9:$H$208,Kassenbuch!$A$9:$A$208,A356,Kassenbuch!$D$9:$D$208,"Einnahme")</f>
        <v>0</v>
      </c>
      <c r="E356" s="2">
        <f>SUMIFS(Kassenbuch!$H$9:$H$208,Kassenbuch!$A$9:$A$208,A356,Kassenbuch!$D$9:$D$208,"Einlage")</f>
        <v>0</v>
      </c>
      <c r="F356" s="2">
        <f>SUMIFS(Kassenbuch!$I$9:$I$208,Kassenbuch!$A$9:$A$208,A356,Kassenbuch!$D$9:$D$208,"Ausgabe")</f>
        <v>0</v>
      </c>
      <c r="G356" s="2">
        <f>SUMIFS(Kassenbuch!$I$9:$I$208,Kassenbuch!$A$9:$A$208,A356,Kassenbuch!$D$9:$D$208,"Entnahme")</f>
        <v>0</v>
      </c>
      <c r="H356" s="2">
        <f t="shared" si="20"/>
        <v>2981.1</v>
      </c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2" t="str">
        <f>IF(SUM(I356:V356)=0,"",SUMPRODUCT(I356:V356,Einstellungen!$K$4:$X$4))</f>
        <v/>
      </c>
      <c r="X356" s="2" t="str">
        <f t="shared" si="21"/>
        <v/>
      </c>
      <c r="Y356" s="1" t="str">
        <f t="shared" si="22"/>
        <v/>
      </c>
      <c r="Z356" s="1"/>
    </row>
    <row r="357" spans="1:26" x14ac:dyDescent="0.25">
      <c r="A357" s="8">
        <v>46373</v>
      </c>
      <c r="B357" s="1" t="s">
        <v>188</v>
      </c>
      <c r="C357" s="2">
        <f t="shared" si="23"/>
        <v>2981.1</v>
      </c>
      <c r="D357" s="2">
        <f>SUMIFS(Kassenbuch!$H$9:$H$208,Kassenbuch!$A$9:$A$208,A357,Kassenbuch!$D$9:$D$208,"Einnahme")</f>
        <v>0</v>
      </c>
      <c r="E357" s="2">
        <f>SUMIFS(Kassenbuch!$H$9:$H$208,Kassenbuch!$A$9:$A$208,A357,Kassenbuch!$D$9:$D$208,"Einlage")</f>
        <v>0</v>
      </c>
      <c r="F357" s="2">
        <f>SUMIFS(Kassenbuch!$I$9:$I$208,Kassenbuch!$A$9:$A$208,A357,Kassenbuch!$D$9:$D$208,"Ausgabe")</f>
        <v>0</v>
      </c>
      <c r="G357" s="2">
        <f>SUMIFS(Kassenbuch!$I$9:$I$208,Kassenbuch!$A$9:$A$208,A357,Kassenbuch!$D$9:$D$208,"Entnahme")</f>
        <v>0</v>
      </c>
      <c r="H357" s="2">
        <f t="shared" si="20"/>
        <v>2981.1</v>
      </c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2" t="str">
        <f>IF(SUM(I357:V357)=0,"",SUMPRODUCT(I357:V357,Einstellungen!$K$4:$X$4))</f>
        <v/>
      </c>
      <c r="X357" s="2" t="str">
        <f t="shared" si="21"/>
        <v/>
      </c>
      <c r="Y357" s="1" t="str">
        <f t="shared" si="22"/>
        <v/>
      </c>
      <c r="Z357" s="1"/>
    </row>
    <row r="358" spans="1:26" x14ac:dyDescent="0.25">
      <c r="A358" s="8">
        <v>46374</v>
      </c>
      <c r="B358" s="1" t="s">
        <v>189</v>
      </c>
      <c r="C358" s="2">
        <f t="shared" si="23"/>
        <v>2981.1</v>
      </c>
      <c r="D358" s="2">
        <f>SUMIFS(Kassenbuch!$H$9:$H$208,Kassenbuch!$A$9:$A$208,A358,Kassenbuch!$D$9:$D$208,"Einnahme")</f>
        <v>0</v>
      </c>
      <c r="E358" s="2">
        <f>SUMIFS(Kassenbuch!$H$9:$H$208,Kassenbuch!$A$9:$A$208,A358,Kassenbuch!$D$9:$D$208,"Einlage")</f>
        <v>0</v>
      </c>
      <c r="F358" s="2">
        <f>SUMIFS(Kassenbuch!$I$9:$I$208,Kassenbuch!$A$9:$A$208,A358,Kassenbuch!$D$9:$D$208,"Ausgabe")</f>
        <v>0</v>
      </c>
      <c r="G358" s="2">
        <f>SUMIFS(Kassenbuch!$I$9:$I$208,Kassenbuch!$A$9:$A$208,A358,Kassenbuch!$D$9:$D$208,"Entnahme")</f>
        <v>0</v>
      </c>
      <c r="H358" s="2">
        <f t="shared" si="20"/>
        <v>2981.1</v>
      </c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2" t="str">
        <f>IF(SUM(I358:V358)=0,"",SUMPRODUCT(I358:V358,Einstellungen!$K$4:$X$4))</f>
        <v/>
      </c>
      <c r="X358" s="2" t="str">
        <f t="shared" si="21"/>
        <v/>
      </c>
      <c r="Y358" s="1" t="str">
        <f t="shared" si="22"/>
        <v/>
      </c>
      <c r="Z358" s="1"/>
    </row>
    <row r="359" spans="1:26" x14ac:dyDescent="0.25">
      <c r="A359" s="8">
        <v>46375</v>
      </c>
      <c r="B359" s="1" t="s">
        <v>190</v>
      </c>
      <c r="C359" s="2">
        <f t="shared" si="23"/>
        <v>2981.1</v>
      </c>
      <c r="D359" s="2">
        <f>SUMIFS(Kassenbuch!$H$9:$H$208,Kassenbuch!$A$9:$A$208,A359,Kassenbuch!$D$9:$D$208,"Einnahme")</f>
        <v>0</v>
      </c>
      <c r="E359" s="2">
        <f>SUMIFS(Kassenbuch!$H$9:$H$208,Kassenbuch!$A$9:$A$208,A359,Kassenbuch!$D$9:$D$208,"Einlage")</f>
        <v>0</v>
      </c>
      <c r="F359" s="2">
        <f>SUMIFS(Kassenbuch!$I$9:$I$208,Kassenbuch!$A$9:$A$208,A359,Kassenbuch!$D$9:$D$208,"Ausgabe")</f>
        <v>0</v>
      </c>
      <c r="G359" s="2">
        <f>SUMIFS(Kassenbuch!$I$9:$I$208,Kassenbuch!$A$9:$A$208,A359,Kassenbuch!$D$9:$D$208,"Entnahme")</f>
        <v>0</v>
      </c>
      <c r="H359" s="2">
        <f t="shared" si="20"/>
        <v>2981.1</v>
      </c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2" t="str">
        <f>IF(SUM(I359:V359)=0,"",SUMPRODUCT(I359:V359,Einstellungen!$K$4:$X$4))</f>
        <v/>
      </c>
      <c r="X359" s="2" t="str">
        <f t="shared" si="21"/>
        <v/>
      </c>
      <c r="Y359" s="1" t="str">
        <f t="shared" si="22"/>
        <v/>
      </c>
      <c r="Z359" s="1"/>
    </row>
    <row r="360" spans="1:26" x14ac:dyDescent="0.25">
      <c r="A360" s="8">
        <v>46376</v>
      </c>
      <c r="B360" s="1" t="s">
        <v>191</v>
      </c>
      <c r="C360" s="2">
        <f t="shared" si="23"/>
        <v>2981.1</v>
      </c>
      <c r="D360" s="2">
        <f>SUMIFS(Kassenbuch!$H$9:$H$208,Kassenbuch!$A$9:$A$208,A360,Kassenbuch!$D$9:$D$208,"Einnahme")</f>
        <v>0</v>
      </c>
      <c r="E360" s="2">
        <f>SUMIFS(Kassenbuch!$H$9:$H$208,Kassenbuch!$A$9:$A$208,A360,Kassenbuch!$D$9:$D$208,"Einlage")</f>
        <v>0</v>
      </c>
      <c r="F360" s="2">
        <f>SUMIFS(Kassenbuch!$I$9:$I$208,Kassenbuch!$A$9:$A$208,A360,Kassenbuch!$D$9:$D$208,"Ausgabe")</f>
        <v>0</v>
      </c>
      <c r="G360" s="2">
        <f>SUMIFS(Kassenbuch!$I$9:$I$208,Kassenbuch!$A$9:$A$208,A360,Kassenbuch!$D$9:$D$208,"Entnahme")</f>
        <v>0</v>
      </c>
      <c r="H360" s="2">
        <f t="shared" si="20"/>
        <v>2981.1</v>
      </c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2" t="str">
        <f>IF(SUM(I360:V360)=0,"",SUMPRODUCT(I360:V360,Einstellungen!$K$4:$X$4))</f>
        <v/>
      </c>
      <c r="X360" s="2" t="str">
        <f t="shared" si="21"/>
        <v/>
      </c>
      <c r="Y360" s="1" t="str">
        <f t="shared" si="22"/>
        <v/>
      </c>
      <c r="Z360" s="1"/>
    </row>
    <row r="361" spans="1:26" x14ac:dyDescent="0.25">
      <c r="A361" s="8">
        <v>46377</v>
      </c>
      <c r="B361" s="1" t="s">
        <v>192</v>
      </c>
      <c r="C361" s="2">
        <f t="shared" si="23"/>
        <v>2981.1</v>
      </c>
      <c r="D361" s="2">
        <f>SUMIFS(Kassenbuch!$H$9:$H$208,Kassenbuch!$A$9:$A$208,A361,Kassenbuch!$D$9:$D$208,"Einnahme")</f>
        <v>0</v>
      </c>
      <c r="E361" s="2">
        <f>SUMIFS(Kassenbuch!$H$9:$H$208,Kassenbuch!$A$9:$A$208,A361,Kassenbuch!$D$9:$D$208,"Einlage")</f>
        <v>0</v>
      </c>
      <c r="F361" s="2">
        <f>SUMIFS(Kassenbuch!$I$9:$I$208,Kassenbuch!$A$9:$A$208,A361,Kassenbuch!$D$9:$D$208,"Ausgabe")</f>
        <v>0</v>
      </c>
      <c r="G361" s="2">
        <f>SUMIFS(Kassenbuch!$I$9:$I$208,Kassenbuch!$A$9:$A$208,A361,Kassenbuch!$D$9:$D$208,"Entnahme")</f>
        <v>0</v>
      </c>
      <c r="H361" s="2">
        <f t="shared" si="20"/>
        <v>2981.1</v>
      </c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2" t="str">
        <f>IF(SUM(I361:V361)=0,"",SUMPRODUCT(I361:V361,Einstellungen!$K$4:$X$4))</f>
        <v/>
      </c>
      <c r="X361" s="2" t="str">
        <f t="shared" si="21"/>
        <v/>
      </c>
      <c r="Y361" s="1" t="str">
        <f t="shared" si="22"/>
        <v/>
      </c>
      <c r="Z361" s="1"/>
    </row>
    <row r="362" spans="1:26" x14ac:dyDescent="0.25">
      <c r="A362" s="8">
        <v>46378</v>
      </c>
      <c r="B362" s="1" t="s">
        <v>193</v>
      </c>
      <c r="C362" s="2">
        <f t="shared" si="23"/>
        <v>2981.1</v>
      </c>
      <c r="D362" s="2">
        <f>SUMIFS(Kassenbuch!$H$9:$H$208,Kassenbuch!$A$9:$A$208,A362,Kassenbuch!$D$9:$D$208,"Einnahme")</f>
        <v>0</v>
      </c>
      <c r="E362" s="2">
        <f>SUMIFS(Kassenbuch!$H$9:$H$208,Kassenbuch!$A$9:$A$208,A362,Kassenbuch!$D$9:$D$208,"Einlage")</f>
        <v>0</v>
      </c>
      <c r="F362" s="2">
        <f>SUMIFS(Kassenbuch!$I$9:$I$208,Kassenbuch!$A$9:$A$208,A362,Kassenbuch!$D$9:$D$208,"Ausgabe")</f>
        <v>0</v>
      </c>
      <c r="G362" s="2">
        <f>SUMIFS(Kassenbuch!$I$9:$I$208,Kassenbuch!$A$9:$A$208,A362,Kassenbuch!$D$9:$D$208,"Entnahme")</f>
        <v>0</v>
      </c>
      <c r="H362" s="2">
        <f t="shared" si="20"/>
        <v>2981.1</v>
      </c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2" t="str">
        <f>IF(SUM(I362:V362)=0,"",SUMPRODUCT(I362:V362,Einstellungen!$K$4:$X$4))</f>
        <v/>
      </c>
      <c r="X362" s="2" t="str">
        <f t="shared" si="21"/>
        <v/>
      </c>
      <c r="Y362" s="1" t="str">
        <f t="shared" si="22"/>
        <v/>
      </c>
      <c r="Z362" s="1"/>
    </row>
    <row r="363" spans="1:26" x14ac:dyDescent="0.25">
      <c r="A363" s="8">
        <v>46379</v>
      </c>
      <c r="B363" s="1" t="s">
        <v>194</v>
      </c>
      <c r="C363" s="2">
        <f t="shared" si="23"/>
        <v>2981.1</v>
      </c>
      <c r="D363" s="2">
        <f>SUMIFS(Kassenbuch!$H$9:$H$208,Kassenbuch!$A$9:$A$208,A363,Kassenbuch!$D$9:$D$208,"Einnahme")</f>
        <v>0</v>
      </c>
      <c r="E363" s="2">
        <f>SUMIFS(Kassenbuch!$H$9:$H$208,Kassenbuch!$A$9:$A$208,A363,Kassenbuch!$D$9:$D$208,"Einlage")</f>
        <v>0</v>
      </c>
      <c r="F363" s="2">
        <f>SUMIFS(Kassenbuch!$I$9:$I$208,Kassenbuch!$A$9:$A$208,A363,Kassenbuch!$D$9:$D$208,"Ausgabe")</f>
        <v>0</v>
      </c>
      <c r="G363" s="2">
        <f>SUMIFS(Kassenbuch!$I$9:$I$208,Kassenbuch!$A$9:$A$208,A363,Kassenbuch!$D$9:$D$208,"Entnahme")</f>
        <v>0</v>
      </c>
      <c r="H363" s="2">
        <f t="shared" si="20"/>
        <v>2981.1</v>
      </c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2" t="str">
        <f>IF(SUM(I363:V363)=0,"",SUMPRODUCT(I363:V363,Einstellungen!$K$4:$X$4))</f>
        <v/>
      </c>
      <c r="X363" s="2" t="str">
        <f t="shared" si="21"/>
        <v/>
      </c>
      <c r="Y363" s="1" t="str">
        <f t="shared" si="22"/>
        <v/>
      </c>
      <c r="Z363" s="1"/>
    </row>
    <row r="364" spans="1:26" x14ac:dyDescent="0.25">
      <c r="A364" s="8">
        <v>46380</v>
      </c>
      <c r="B364" s="1" t="s">
        <v>188</v>
      </c>
      <c r="C364" s="2">
        <f t="shared" si="23"/>
        <v>2981.1</v>
      </c>
      <c r="D364" s="2">
        <f>SUMIFS(Kassenbuch!$H$9:$H$208,Kassenbuch!$A$9:$A$208,A364,Kassenbuch!$D$9:$D$208,"Einnahme")</f>
        <v>0</v>
      </c>
      <c r="E364" s="2">
        <f>SUMIFS(Kassenbuch!$H$9:$H$208,Kassenbuch!$A$9:$A$208,A364,Kassenbuch!$D$9:$D$208,"Einlage")</f>
        <v>0</v>
      </c>
      <c r="F364" s="2">
        <f>SUMIFS(Kassenbuch!$I$9:$I$208,Kassenbuch!$A$9:$A$208,A364,Kassenbuch!$D$9:$D$208,"Ausgabe")</f>
        <v>0</v>
      </c>
      <c r="G364" s="2">
        <f>SUMIFS(Kassenbuch!$I$9:$I$208,Kassenbuch!$A$9:$A$208,A364,Kassenbuch!$D$9:$D$208,"Entnahme")</f>
        <v>0</v>
      </c>
      <c r="H364" s="2">
        <f t="shared" si="20"/>
        <v>2981.1</v>
      </c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2" t="str">
        <f>IF(SUM(I364:V364)=0,"",SUMPRODUCT(I364:V364,Einstellungen!$K$4:$X$4))</f>
        <v/>
      </c>
      <c r="X364" s="2" t="str">
        <f t="shared" si="21"/>
        <v/>
      </c>
      <c r="Y364" s="1" t="str">
        <f t="shared" si="22"/>
        <v/>
      </c>
      <c r="Z364" s="1"/>
    </row>
    <row r="365" spans="1:26" x14ac:dyDescent="0.25">
      <c r="A365" s="8">
        <v>46381</v>
      </c>
      <c r="B365" s="1" t="s">
        <v>189</v>
      </c>
      <c r="C365" s="2">
        <f t="shared" si="23"/>
        <v>2981.1</v>
      </c>
      <c r="D365" s="2">
        <f>SUMIFS(Kassenbuch!$H$9:$H$208,Kassenbuch!$A$9:$A$208,A365,Kassenbuch!$D$9:$D$208,"Einnahme")</f>
        <v>0</v>
      </c>
      <c r="E365" s="2">
        <f>SUMIFS(Kassenbuch!$H$9:$H$208,Kassenbuch!$A$9:$A$208,A365,Kassenbuch!$D$9:$D$208,"Einlage")</f>
        <v>0</v>
      </c>
      <c r="F365" s="2">
        <f>SUMIFS(Kassenbuch!$I$9:$I$208,Kassenbuch!$A$9:$A$208,A365,Kassenbuch!$D$9:$D$208,"Ausgabe")</f>
        <v>0</v>
      </c>
      <c r="G365" s="2">
        <f>SUMIFS(Kassenbuch!$I$9:$I$208,Kassenbuch!$A$9:$A$208,A365,Kassenbuch!$D$9:$D$208,"Entnahme")</f>
        <v>0</v>
      </c>
      <c r="H365" s="2">
        <f t="shared" si="20"/>
        <v>2981.1</v>
      </c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2" t="str">
        <f>IF(SUM(I365:V365)=0,"",SUMPRODUCT(I365:V365,Einstellungen!$K$4:$X$4))</f>
        <v/>
      </c>
      <c r="X365" s="2" t="str">
        <f t="shared" si="21"/>
        <v/>
      </c>
      <c r="Y365" s="1" t="str">
        <f t="shared" si="22"/>
        <v/>
      </c>
      <c r="Z365" s="1"/>
    </row>
    <row r="366" spans="1:26" x14ac:dyDescent="0.25">
      <c r="A366" s="8">
        <v>46382</v>
      </c>
      <c r="B366" s="1" t="s">
        <v>190</v>
      </c>
      <c r="C366" s="2">
        <f t="shared" si="23"/>
        <v>2981.1</v>
      </c>
      <c r="D366" s="2">
        <f>SUMIFS(Kassenbuch!$H$9:$H$208,Kassenbuch!$A$9:$A$208,A366,Kassenbuch!$D$9:$D$208,"Einnahme")</f>
        <v>0</v>
      </c>
      <c r="E366" s="2">
        <f>SUMIFS(Kassenbuch!$H$9:$H$208,Kassenbuch!$A$9:$A$208,A366,Kassenbuch!$D$9:$D$208,"Einlage")</f>
        <v>0</v>
      </c>
      <c r="F366" s="2">
        <f>SUMIFS(Kassenbuch!$I$9:$I$208,Kassenbuch!$A$9:$A$208,A366,Kassenbuch!$D$9:$D$208,"Ausgabe")</f>
        <v>0</v>
      </c>
      <c r="G366" s="2">
        <f>SUMIFS(Kassenbuch!$I$9:$I$208,Kassenbuch!$A$9:$A$208,A366,Kassenbuch!$D$9:$D$208,"Entnahme")</f>
        <v>0</v>
      </c>
      <c r="H366" s="2">
        <f t="shared" si="20"/>
        <v>2981.1</v>
      </c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2" t="str">
        <f>IF(SUM(I366:V366)=0,"",SUMPRODUCT(I366:V366,Einstellungen!$K$4:$X$4))</f>
        <v/>
      </c>
      <c r="X366" s="2" t="str">
        <f t="shared" si="21"/>
        <v/>
      </c>
      <c r="Y366" s="1" t="str">
        <f t="shared" si="22"/>
        <v/>
      </c>
      <c r="Z366" s="1"/>
    </row>
    <row r="367" spans="1:26" x14ac:dyDescent="0.25">
      <c r="A367" s="8">
        <v>46383</v>
      </c>
      <c r="B367" s="1" t="s">
        <v>191</v>
      </c>
      <c r="C367" s="2">
        <f t="shared" si="23"/>
        <v>2981.1</v>
      </c>
      <c r="D367" s="2">
        <f>SUMIFS(Kassenbuch!$H$9:$H$208,Kassenbuch!$A$9:$A$208,A367,Kassenbuch!$D$9:$D$208,"Einnahme")</f>
        <v>0</v>
      </c>
      <c r="E367" s="2">
        <f>SUMIFS(Kassenbuch!$H$9:$H$208,Kassenbuch!$A$9:$A$208,A367,Kassenbuch!$D$9:$D$208,"Einlage")</f>
        <v>0</v>
      </c>
      <c r="F367" s="2">
        <f>SUMIFS(Kassenbuch!$I$9:$I$208,Kassenbuch!$A$9:$A$208,A367,Kassenbuch!$D$9:$D$208,"Ausgabe")</f>
        <v>0</v>
      </c>
      <c r="G367" s="2">
        <f>SUMIFS(Kassenbuch!$I$9:$I$208,Kassenbuch!$A$9:$A$208,A367,Kassenbuch!$D$9:$D$208,"Entnahme")</f>
        <v>0</v>
      </c>
      <c r="H367" s="2">
        <f t="shared" si="20"/>
        <v>2981.1</v>
      </c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2" t="str">
        <f>IF(SUM(I367:V367)=0,"",SUMPRODUCT(I367:V367,Einstellungen!$K$4:$X$4))</f>
        <v/>
      </c>
      <c r="X367" s="2" t="str">
        <f t="shared" si="21"/>
        <v/>
      </c>
      <c r="Y367" s="1" t="str">
        <f t="shared" si="22"/>
        <v/>
      </c>
      <c r="Z367" s="1"/>
    </row>
    <row r="368" spans="1:26" x14ac:dyDescent="0.25">
      <c r="A368" s="8">
        <v>46384</v>
      </c>
      <c r="B368" s="1" t="s">
        <v>192</v>
      </c>
      <c r="C368" s="2">
        <f t="shared" si="23"/>
        <v>2981.1</v>
      </c>
      <c r="D368" s="2">
        <f>SUMIFS(Kassenbuch!$H$9:$H$208,Kassenbuch!$A$9:$A$208,A368,Kassenbuch!$D$9:$D$208,"Einnahme")</f>
        <v>0</v>
      </c>
      <c r="E368" s="2">
        <f>SUMIFS(Kassenbuch!$H$9:$H$208,Kassenbuch!$A$9:$A$208,A368,Kassenbuch!$D$9:$D$208,"Einlage")</f>
        <v>0</v>
      </c>
      <c r="F368" s="2">
        <f>SUMIFS(Kassenbuch!$I$9:$I$208,Kassenbuch!$A$9:$A$208,A368,Kassenbuch!$D$9:$D$208,"Ausgabe")</f>
        <v>0</v>
      </c>
      <c r="G368" s="2">
        <f>SUMIFS(Kassenbuch!$I$9:$I$208,Kassenbuch!$A$9:$A$208,A368,Kassenbuch!$D$9:$D$208,"Entnahme")</f>
        <v>0</v>
      </c>
      <c r="H368" s="2">
        <f t="shared" si="20"/>
        <v>2981.1</v>
      </c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2" t="str">
        <f>IF(SUM(I368:V368)=0,"",SUMPRODUCT(I368:V368,Einstellungen!$K$4:$X$4))</f>
        <v/>
      </c>
      <c r="X368" s="2" t="str">
        <f t="shared" si="21"/>
        <v/>
      </c>
      <c r="Y368" s="1" t="str">
        <f t="shared" si="22"/>
        <v/>
      </c>
      <c r="Z368" s="1"/>
    </row>
    <row r="369" spans="1:26" x14ac:dyDescent="0.25">
      <c r="A369" s="8">
        <v>46385</v>
      </c>
      <c r="B369" s="1" t="s">
        <v>193</v>
      </c>
      <c r="C369" s="2">
        <f t="shared" si="23"/>
        <v>2981.1</v>
      </c>
      <c r="D369" s="2">
        <f>SUMIFS(Kassenbuch!$H$9:$H$208,Kassenbuch!$A$9:$A$208,A369,Kassenbuch!$D$9:$D$208,"Einnahme")</f>
        <v>0</v>
      </c>
      <c r="E369" s="2">
        <f>SUMIFS(Kassenbuch!$H$9:$H$208,Kassenbuch!$A$9:$A$208,A369,Kassenbuch!$D$9:$D$208,"Einlage")</f>
        <v>0</v>
      </c>
      <c r="F369" s="2">
        <f>SUMIFS(Kassenbuch!$I$9:$I$208,Kassenbuch!$A$9:$A$208,A369,Kassenbuch!$D$9:$D$208,"Ausgabe")</f>
        <v>0</v>
      </c>
      <c r="G369" s="2">
        <f>SUMIFS(Kassenbuch!$I$9:$I$208,Kassenbuch!$A$9:$A$208,A369,Kassenbuch!$D$9:$D$208,"Entnahme")</f>
        <v>0</v>
      </c>
      <c r="H369" s="2">
        <f t="shared" si="20"/>
        <v>2981.1</v>
      </c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2" t="str">
        <f>IF(SUM(I369:V369)=0,"",SUMPRODUCT(I369:V369,Einstellungen!$K$4:$X$4))</f>
        <v/>
      </c>
      <c r="X369" s="2" t="str">
        <f t="shared" si="21"/>
        <v/>
      </c>
      <c r="Y369" s="1" t="str">
        <f t="shared" si="22"/>
        <v/>
      </c>
      <c r="Z369" s="1"/>
    </row>
    <row r="370" spans="1:26" x14ac:dyDescent="0.25">
      <c r="A370" s="8">
        <v>46386</v>
      </c>
      <c r="B370" s="1" t="s">
        <v>194</v>
      </c>
      <c r="C370" s="2">
        <f t="shared" si="23"/>
        <v>2981.1</v>
      </c>
      <c r="D370" s="2">
        <f>SUMIFS(Kassenbuch!$H$9:$H$208,Kassenbuch!$A$9:$A$208,A370,Kassenbuch!$D$9:$D$208,"Einnahme")</f>
        <v>0</v>
      </c>
      <c r="E370" s="2">
        <f>SUMIFS(Kassenbuch!$H$9:$H$208,Kassenbuch!$A$9:$A$208,A370,Kassenbuch!$D$9:$D$208,"Einlage")</f>
        <v>0</v>
      </c>
      <c r="F370" s="2">
        <f>SUMIFS(Kassenbuch!$I$9:$I$208,Kassenbuch!$A$9:$A$208,A370,Kassenbuch!$D$9:$D$208,"Ausgabe")</f>
        <v>0</v>
      </c>
      <c r="G370" s="2">
        <f>SUMIFS(Kassenbuch!$I$9:$I$208,Kassenbuch!$A$9:$A$208,A370,Kassenbuch!$D$9:$D$208,"Entnahme")</f>
        <v>0</v>
      </c>
      <c r="H370" s="2">
        <f t="shared" si="20"/>
        <v>2981.1</v>
      </c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2" t="str">
        <f>IF(SUM(I370:V370)=0,"",SUMPRODUCT(I370:V370,Einstellungen!$K$4:$X$4))</f>
        <v/>
      </c>
      <c r="X370" s="2" t="str">
        <f t="shared" si="21"/>
        <v/>
      </c>
      <c r="Y370" s="1" t="str">
        <f t="shared" si="22"/>
        <v/>
      </c>
      <c r="Z370" s="1"/>
    </row>
    <row r="371" spans="1:26" x14ac:dyDescent="0.25">
      <c r="A371" s="8">
        <v>46387</v>
      </c>
      <c r="B371" s="1" t="s">
        <v>188</v>
      </c>
      <c r="C371" s="2">
        <f t="shared" si="23"/>
        <v>2981.1</v>
      </c>
      <c r="D371" s="2">
        <f>SUMIFS(Kassenbuch!$H$9:$H$208,Kassenbuch!$A$9:$A$208,A371,Kassenbuch!$D$9:$D$208,"Einnahme")</f>
        <v>0</v>
      </c>
      <c r="E371" s="2">
        <f>SUMIFS(Kassenbuch!$H$9:$H$208,Kassenbuch!$A$9:$A$208,A371,Kassenbuch!$D$9:$D$208,"Einlage")</f>
        <v>0</v>
      </c>
      <c r="F371" s="2">
        <f>SUMIFS(Kassenbuch!$I$9:$I$208,Kassenbuch!$A$9:$A$208,A371,Kassenbuch!$D$9:$D$208,"Ausgabe")</f>
        <v>0</v>
      </c>
      <c r="G371" s="2">
        <f>SUMIFS(Kassenbuch!$I$9:$I$208,Kassenbuch!$A$9:$A$208,A371,Kassenbuch!$D$9:$D$208,"Entnahme")</f>
        <v>0</v>
      </c>
      <c r="H371" s="2">
        <f t="shared" si="20"/>
        <v>2981.1</v>
      </c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2" t="str">
        <f>IF(SUM(I371:V371)=0,"",SUMPRODUCT(I371:V371,Einstellungen!$K$4:$X$4))</f>
        <v/>
      </c>
      <c r="X371" s="2" t="str">
        <f t="shared" si="21"/>
        <v/>
      </c>
      <c r="Y371" s="1" t="str">
        <f t="shared" si="22"/>
        <v/>
      </c>
      <c r="Z371" s="1"/>
    </row>
  </sheetData>
  <mergeCells count="1">
    <mergeCell ref="A1:Z1"/>
  </mergeCells>
  <conditionalFormatting sqref="X7:X371">
    <cfRule type="cellIs" dxfId="3" priority="4" operator="notEqual">
      <formula>0</formula>
    </cfRule>
  </conditionalFormatting>
  <conditionalFormatting sqref="Y7:Y371">
    <cfRule type="expression" dxfId="2" priority="1">
      <formula>Y7="OK"</formula>
    </cfRule>
    <cfRule type="expression" dxfId="1" priority="2">
      <formula>Y7="kleine Differenz"</formula>
    </cfRule>
    <cfRule type="expression" dxfId="0" priority="3">
      <formula>Y7="prüfen"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0"/>
  <sheetViews>
    <sheetView workbookViewId="0"/>
  </sheetViews>
  <sheetFormatPr baseColWidth="10" defaultColWidth="9" defaultRowHeight="15" x14ac:dyDescent="0.25"/>
  <cols>
    <col min="1" max="1" width="22" customWidth="1"/>
    <col min="2" max="2" width="36" customWidth="1"/>
    <col min="4" max="4" width="18" customWidth="1"/>
    <col min="5" max="5" width="28" customWidth="1"/>
    <col min="6" max="6" width="18" customWidth="1"/>
    <col min="7" max="7" width="20" customWidth="1"/>
    <col min="8" max="9" width="14" customWidth="1"/>
    <col min="11" max="24" width="10" customWidth="1"/>
  </cols>
  <sheetData>
    <row r="1" spans="1:24" ht="27.95" customHeight="1" x14ac:dyDescent="0.3">
      <c r="A1" s="25" t="s">
        <v>195</v>
      </c>
      <c r="B1" s="24"/>
      <c r="C1" s="24"/>
      <c r="D1" s="24"/>
      <c r="E1" s="24"/>
      <c r="F1" s="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3" t="s">
        <v>196</v>
      </c>
      <c r="B3" s="1" t="s">
        <v>197</v>
      </c>
      <c r="C3" s="1"/>
      <c r="D3" s="4" t="s">
        <v>67</v>
      </c>
      <c r="E3" s="4" t="s">
        <v>14</v>
      </c>
      <c r="F3" s="4" t="s">
        <v>65</v>
      </c>
      <c r="G3" s="4" t="s">
        <v>75</v>
      </c>
      <c r="H3" s="4" t="s">
        <v>73</v>
      </c>
      <c r="I3" s="4" t="s">
        <v>69</v>
      </c>
      <c r="J3" s="1"/>
      <c r="K3" s="4" t="s">
        <v>170</v>
      </c>
      <c r="L3" s="4" t="s">
        <v>171</v>
      </c>
      <c r="M3" s="4" t="s">
        <v>172</v>
      </c>
      <c r="N3" s="4" t="s">
        <v>173</v>
      </c>
      <c r="O3" s="4" t="s">
        <v>174</v>
      </c>
      <c r="P3" s="4" t="s">
        <v>175</v>
      </c>
      <c r="Q3" s="4" t="s">
        <v>176</v>
      </c>
      <c r="R3" s="4" t="s">
        <v>177</v>
      </c>
      <c r="S3" s="4" t="s">
        <v>178</v>
      </c>
      <c r="T3" s="4" t="s">
        <v>179</v>
      </c>
      <c r="U3" s="4" t="s">
        <v>180</v>
      </c>
      <c r="V3" s="4" t="s">
        <v>181</v>
      </c>
      <c r="W3" s="4" t="s">
        <v>182</v>
      </c>
      <c r="X3" s="4" t="s">
        <v>183</v>
      </c>
    </row>
    <row r="4" spans="1:24" x14ac:dyDescent="0.25">
      <c r="A4" s="3" t="s">
        <v>3</v>
      </c>
      <c r="B4" s="1">
        <v>2026</v>
      </c>
      <c r="C4" s="1"/>
      <c r="D4" s="1" t="s">
        <v>79</v>
      </c>
      <c r="E4" s="1" t="s">
        <v>19</v>
      </c>
      <c r="F4" s="1" t="s">
        <v>77</v>
      </c>
      <c r="G4" s="1" t="s">
        <v>83</v>
      </c>
      <c r="H4" s="1" t="s">
        <v>81</v>
      </c>
      <c r="I4" s="5">
        <v>0</v>
      </c>
      <c r="J4" s="1"/>
      <c r="K4" s="2">
        <v>200</v>
      </c>
      <c r="L4" s="2">
        <v>100</v>
      </c>
      <c r="M4" s="2">
        <v>50</v>
      </c>
      <c r="N4" s="2">
        <v>20</v>
      </c>
      <c r="O4" s="2">
        <v>10</v>
      </c>
      <c r="P4" s="2">
        <v>5</v>
      </c>
      <c r="Q4" s="2">
        <v>2</v>
      </c>
      <c r="R4" s="2">
        <v>1</v>
      </c>
      <c r="S4" s="2">
        <v>0.5</v>
      </c>
      <c r="T4" s="2">
        <v>0.2</v>
      </c>
      <c r="U4" s="2">
        <v>0.1</v>
      </c>
      <c r="V4" s="2">
        <v>0.05</v>
      </c>
      <c r="W4" s="2">
        <v>0.02</v>
      </c>
      <c r="X4" s="2">
        <v>0.01</v>
      </c>
    </row>
    <row r="5" spans="1:24" x14ac:dyDescent="0.25">
      <c r="A5" s="3" t="s">
        <v>198</v>
      </c>
      <c r="B5" s="2">
        <v>300</v>
      </c>
      <c r="C5" s="1"/>
      <c r="D5" s="1" t="s">
        <v>89</v>
      </c>
      <c r="E5" s="1" t="s">
        <v>21</v>
      </c>
      <c r="F5" s="1" t="s">
        <v>84</v>
      </c>
      <c r="G5" s="1" t="s">
        <v>102</v>
      </c>
      <c r="H5" s="1"/>
      <c r="I5" s="5">
        <v>7.0000000000000007E-2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3" t="s">
        <v>55</v>
      </c>
      <c r="B6" s="1" t="s">
        <v>56</v>
      </c>
      <c r="C6" s="1"/>
      <c r="D6" s="1" t="s">
        <v>113</v>
      </c>
      <c r="E6" s="1" t="s">
        <v>23</v>
      </c>
      <c r="F6" s="1" t="s">
        <v>87</v>
      </c>
      <c r="G6" s="1" t="s">
        <v>92</v>
      </c>
      <c r="H6" s="1"/>
      <c r="I6" s="5">
        <v>0.19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3" t="s">
        <v>199</v>
      </c>
      <c r="B7" s="1" t="s">
        <v>200</v>
      </c>
      <c r="C7" s="1"/>
      <c r="D7" s="1" t="s">
        <v>95</v>
      </c>
      <c r="E7" s="1" t="s">
        <v>25</v>
      </c>
      <c r="F7" s="1" t="s">
        <v>93</v>
      </c>
      <c r="G7" s="1" t="s">
        <v>98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45" x14ac:dyDescent="0.25">
      <c r="A8" s="3" t="s">
        <v>163</v>
      </c>
      <c r="B8" s="1" t="s">
        <v>201</v>
      </c>
      <c r="C8" s="1"/>
      <c r="D8" s="1"/>
      <c r="E8" s="1" t="s">
        <v>139</v>
      </c>
      <c r="F8" s="1"/>
      <c r="G8" s="1" t="s">
        <v>202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/>
      <c r="B9" s="1"/>
      <c r="C9" s="1"/>
      <c r="D9" s="1"/>
      <c r="E9" s="1" t="s">
        <v>27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"/>
      <c r="B10" s="1"/>
      <c r="C10" s="1"/>
      <c r="D10" s="1"/>
      <c r="E10" s="1" t="s">
        <v>203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4" t="s">
        <v>12</v>
      </c>
      <c r="B11" s="4" t="s">
        <v>204</v>
      </c>
      <c r="C11" s="1"/>
      <c r="D11" s="1"/>
      <c r="E11" s="1" t="s">
        <v>29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 t="s">
        <v>2</v>
      </c>
      <c r="B12" s="1">
        <v>1</v>
      </c>
      <c r="C12" s="1"/>
      <c r="D12" s="1"/>
      <c r="E12" s="1" t="s">
        <v>31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 t="s">
        <v>20</v>
      </c>
      <c r="B13" s="1">
        <v>2</v>
      </c>
      <c r="C13" s="1"/>
      <c r="D13" s="1"/>
      <c r="E13" s="1" t="s">
        <v>33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" t="s">
        <v>22</v>
      </c>
      <c r="B14" s="1">
        <v>3</v>
      </c>
      <c r="C14" s="1"/>
      <c r="D14" s="1"/>
      <c r="E14" s="1" t="s">
        <v>35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1" t="s">
        <v>24</v>
      </c>
      <c r="B15" s="1">
        <v>4</v>
      </c>
      <c r="C15" s="1"/>
      <c r="D15" s="1"/>
      <c r="E15" s="1" t="s">
        <v>205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" t="s">
        <v>26</v>
      </c>
      <c r="B16" s="1">
        <v>5</v>
      </c>
      <c r="C16" s="1"/>
      <c r="D16" s="1"/>
      <c r="E16" s="1" t="s">
        <v>206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 t="s">
        <v>28</v>
      </c>
      <c r="B17" s="1">
        <v>6</v>
      </c>
      <c r="C17" s="1"/>
      <c r="D17" s="1"/>
      <c r="E17" s="1" t="s">
        <v>37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 t="s">
        <v>30</v>
      </c>
      <c r="B18" s="1">
        <v>7</v>
      </c>
      <c r="C18" s="1"/>
      <c r="D18" s="1"/>
      <c r="E18" s="1" t="s">
        <v>39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 t="s">
        <v>32</v>
      </c>
      <c r="B19" s="1">
        <v>8</v>
      </c>
      <c r="C19" s="1"/>
      <c r="D19" s="1"/>
      <c r="E19" s="1" t="s">
        <v>41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 t="s">
        <v>34</v>
      </c>
      <c r="B20" s="1">
        <v>9</v>
      </c>
      <c r="C20" s="1"/>
      <c r="D20" s="1"/>
      <c r="E20" s="1" t="s">
        <v>207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 t="s">
        <v>36</v>
      </c>
      <c r="B21" s="1">
        <v>10</v>
      </c>
      <c r="C21" s="1"/>
      <c r="D21" s="1"/>
      <c r="E21" s="1" t="s">
        <v>208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 t="s">
        <v>38</v>
      </c>
      <c r="B22" s="1">
        <v>11</v>
      </c>
      <c r="C22" s="1"/>
      <c r="D22" s="1"/>
      <c r="E22" s="1" t="s">
        <v>209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 t="s">
        <v>40</v>
      </c>
      <c r="B23" s="1">
        <v>12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26" t="s">
        <v>210</v>
      </c>
      <c r="B26" s="24"/>
      <c r="C26" s="24"/>
      <c r="D26" s="24"/>
      <c r="E26" s="24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0" x14ac:dyDescent="0.25">
      <c r="A27" s="6" t="s">
        <v>211</v>
      </c>
      <c r="B27" s="1" t="s">
        <v>212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45" x14ac:dyDescent="0.25">
      <c r="A28" s="6" t="s">
        <v>213</v>
      </c>
      <c r="B28" s="1" t="s">
        <v>214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45" x14ac:dyDescent="0.25">
      <c r="A29" s="6" t="s">
        <v>215</v>
      </c>
      <c r="B29" s="1" t="s">
        <v>216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0" x14ac:dyDescent="0.25">
      <c r="A30" s="6" t="s">
        <v>217</v>
      </c>
      <c r="B30" s="1" t="s">
        <v>218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45" x14ac:dyDescent="0.25">
      <c r="A31" s="6" t="s">
        <v>219</v>
      </c>
      <c r="B31" s="1" t="s">
        <v>220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</sheetData>
  <mergeCells count="2">
    <mergeCell ref="A1:F1"/>
    <mergeCell ref="A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Dashboard</vt:lpstr>
      <vt:lpstr>Kassenbuch</vt:lpstr>
      <vt:lpstr>Tagesabschluss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2026-06-01T11:20:31Z</dcterms:modified>
</cp:coreProperties>
</file>