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D653B74A-C4BC-4F52-9B72-47CDA515D9B8}" xr6:coauthVersionLast="47" xr6:coauthVersionMax="47" xr10:uidLastSave="{00000000-0000-0000-0000-000000000000}"/>
  <bookViews>
    <workbookView xWindow="1725" yWindow="1725" windowWidth="25500" windowHeight="13500" tabRatio="500" xr2:uid="{00000000-000D-0000-FFFF-FFFF00000000}"/>
  </bookViews>
  <sheets>
    <sheet name="Mitarbeiter" sheetId="2" r:id="rId1"/>
    <sheet name="Auftragsplanung" sheetId="3" r:id="rId2"/>
    <sheet name="Belegungsmatrix" sheetId="4" r:id="rId3"/>
    <sheet name="Anleitung" sheetId="5"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2" i="4" l="1"/>
  <c r="L12" i="4"/>
  <c r="K12" i="4"/>
  <c r="J12" i="4"/>
  <c r="I12" i="4"/>
  <c r="H12" i="4"/>
  <c r="G12" i="4"/>
  <c r="F12" i="4"/>
  <c r="A12" i="4"/>
  <c r="N12" i="4" s="1"/>
  <c r="N11" i="4"/>
  <c r="M11" i="4"/>
  <c r="L11" i="4"/>
  <c r="K11" i="4"/>
  <c r="I11" i="4"/>
  <c r="H11" i="4"/>
  <c r="G11" i="4"/>
  <c r="F11" i="4"/>
  <c r="E11" i="4"/>
  <c r="D11" i="4"/>
  <c r="C11" i="4"/>
  <c r="O11" i="4" s="1"/>
  <c r="B11" i="4"/>
  <c r="A11" i="4"/>
  <c r="J11" i="4" s="1"/>
  <c r="A10" i="4"/>
  <c r="D10" i="4" s="1"/>
  <c r="N9" i="4"/>
  <c r="A9" i="4"/>
  <c r="B9" i="4" s="1"/>
  <c r="J8" i="4"/>
  <c r="A8" i="4"/>
  <c r="I8" i="4" s="1"/>
  <c r="M7" i="4"/>
  <c r="L7" i="4"/>
  <c r="K7" i="4"/>
  <c r="J7" i="4"/>
  <c r="I7" i="4"/>
  <c r="H7" i="4"/>
  <c r="G7" i="4"/>
  <c r="F7" i="4"/>
  <c r="A7" i="4"/>
  <c r="N7" i="4" s="1"/>
  <c r="N6" i="4"/>
  <c r="M6" i="4"/>
  <c r="L6" i="4"/>
  <c r="K6" i="4"/>
  <c r="I6" i="4"/>
  <c r="H6" i="4"/>
  <c r="G6" i="4"/>
  <c r="F6" i="4"/>
  <c r="E6" i="4"/>
  <c r="D6" i="4"/>
  <c r="C6" i="4"/>
  <c r="B6" i="4"/>
  <c r="A6" i="4"/>
  <c r="J6" i="4" s="1"/>
  <c r="G18" i="3"/>
  <c r="I17" i="3"/>
  <c r="H17" i="3"/>
  <c r="I16" i="3"/>
  <c r="H16" i="3"/>
  <c r="I15" i="3"/>
  <c r="H15" i="3"/>
  <c r="I14" i="3"/>
  <c r="H14" i="3"/>
  <c r="I13" i="3"/>
  <c r="H13" i="3"/>
  <c r="I12" i="3"/>
  <c r="H12" i="3"/>
  <c r="I11" i="3"/>
  <c r="H11" i="3"/>
  <c r="I10" i="3"/>
  <c r="H10" i="3"/>
  <c r="L8" i="4" s="1"/>
  <c r="I9" i="3"/>
  <c r="H9" i="3"/>
  <c r="I8" i="3"/>
  <c r="H8" i="3"/>
  <c r="I7" i="3"/>
  <c r="H7" i="3"/>
  <c r="I6" i="3"/>
  <c r="H6" i="3"/>
  <c r="I5" i="3"/>
  <c r="I18" i="3" s="1"/>
  <c r="H5" i="3"/>
  <c r="H18" i="3" s="1"/>
  <c r="E12" i="2"/>
  <c r="D12" i="2"/>
  <c r="F11" i="2"/>
  <c r="F10" i="2"/>
  <c r="F9" i="2"/>
  <c r="F8" i="2"/>
  <c r="F7" i="2"/>
  <c r="F6" i="2"/>
  <c r="F5" i="2"/>
  <c r="F12" i="2" s="1"/>
  <c r="O6" i="4" l="1"/>
  <c r="P11" i="4"/>
  <c r="C10" i="4"/>
  <c r="E9" i="4"/>
  <c r="I10" i="4"/>
  <c r="I13" i="4" s="1"/>
  <c r="C13" i="4"/>
  <c r="C8" i="4"/>
  <c r="G9" i="4"/>
  <c r="G13" i="4" s="1"/>
  <c r="K10" i="4"/>
  <c r="P6" i="4"/>
  <c r="D8" i="4"/>
  <c r="H9" i="4"/>
  <c r="L10" i="4"/>
  <c r="C9" i="4"/>
  <c r="G10" i="4"/>
  <c r="D9" i="4"/>
  <c r="H10" i="4"/>
  <c r="B8" i="4"/>
  <c r="N14" i="4" s="1"/>
  <c r="N15" i="4" s="1"/>
  <c r="F9" i="4"/>
  <c r="J10" i="4"/>
  <c r="O14" i="4"/>
  <c r="C7" i="4"/>
  <c r="G8" i="4"/>
  <c r="K9" i="4"/>
  <c r="C12" i="4"/>
  <c r="E8" i="4"/>
  <c r="I9" i="4"/>
  <c r="M10" i="4"/>
  <c r="B7" i="4"/>
  <c r="F8" i="4"/>
  <c r="F13" i="4" s="1"/>
  <c r="J9" i="4"/>
  <c r="J13" i="4" s="1"/>
  <c r="N10" i="4"/>
  <c r="N13" i="4" s="1"/>
  <c r="B12" i="4"/>
  <c r="D7" i="4"/>
  <c r="D13" i="4" s="1"/>
  <c r="H8" i="4"/>
  <c r="H13" i="4" s="1"/>
  <c r="L9" i="4"/>
  <c r="L13" i="4" s="1"/>
  <c r="D12" i="4"/>
  <c r="E7" i="4"/>
  <c r="E13" i="4" s="1"/>
  <c r="M9" i="4"/>
  <c r="E12" i="4"/>
  <c r="K8" i="4"/>
  <c r="K13" i="4" s="1"/>
  <c r="M8" i="4"/>
  <c r="M13" i="4" s="1"/>
  <c r="N8" i="4"/>
  <c r="B10" i="4"/>
  <c r="E10" i="4"/>
  <c r="F10" i="4"/>
  <c r="O13" i="4" l="1"/>
  <c r="O10" i="4"/>
  <c r="O15" i="4"/>
  <c r="P7" i="4"/>
  <c r="O9" i="4"/>
  <c r="P9" i="4" s="1"/>
  <c r="E14" i="4"/>
  <c r="E15" i="4" s="1"/>
  <c r="C14" i="4"/>
  <c r="C15" i="4" s="1"/>
  <c r="L14" i="4"/>
  <c r="L15" i="4" s="1"/>
  <c r="F14" i="4"/>
  <c r="F15" i="4" s="1"/>
  <c r="D14" i="4"/>
  <c r="D15" i="4" s="1"/>
  <c r="O8" i="4"/>
  <c r="H14" i="4"/>
  <c r="H15" i="4" s="1"/>
  <c r="K14" i="4"/>
  <c r="K15" i="4" s="1"/>
  <c r="P8" i="4"/>
  <c r="I14" i="4"/>
  <c r="I15" i="4" s="1"/>
  <c r="M14" i="4"/>
  <c r="M15" i="4" s="1"/>
  <c r="G14" i="4"/>
  <c r="G15" i="4" s="1"/>
  <c r="O12" i="4"/>
  <c r="P12" i="4" s="1"/>
  <c r="P10" i="4"/>
  <c r="O7" i="4"/>
  <c r="J14" i="4"/>
  <c r="J1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F5" authorId="0" shapeId="0" xr:uid="{00000000-0006-0000-0100-000001000000}">
      <text>
        <r>
          <rPr>
            <sz val="10"/>
            <rFont val="Arial"/>
            <family val="2"/>
          </rPr>
          <t>Verfügbar Std/Woche = Vertrags-Std × Produktiv-Anteil %
(Produktiv-Anteil = Zeit für Aufträge nach Meetings, Orga, Puffer)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H5" authorId="0" shapeId="0" xr:uid="{00000000-0006-0000-0200-000001000000}">
      <text>
        <r>
          <rPr>
            <sz val="10"/>
            <rFont val="Arial"/>
            <family val="2"/>
          </rPr>
          <t>Std/Woche = Gesamtstunden ÷ Anzahl Wochen (End-KW − Start-KW + 1)</t>
        </r>
      </text>
    </comment>
  </commentList>
</comments>
</file>

<file path=xl/sharedStrings.xml><?xml version="1.0" encoding="utf-8"?>
<sst xmlns="http://schemas.openxmlformats.org/spreadsheetml/2006/main" count="177" uniqueCount="113">
  <si>
    <t>Verfügbare Wochenkapazität je Mitarbeiter (Angebot)  ·  Basis für die Belegungsmatrix</t>
  </si>
  <si>
    <t>Mitarbeiter</t>
  </si>
  <si>
    <t>Team</t>
  </si>
  <si>
    <t>Qualifikation</t>
  </si>
  <si>
    <t>Vertrags-Std/Woche</t>
  </si>
  <si>
    <t>Produktiv-Anteil %</t>
  </si>
  <si>
    <t>Verfügbar Std/Woche</t>
  </si>
  <si>
    <t>Stundensatz</t>
  </si>
  <si>
    <t>Notiz</t>
  </si>
  <si>
    <t>Bjarne Vogel</t>
  </si>
  <si>
    <t>Team 1</t>
  </si>
  <si>
    <t>Senior</t>
  </si>
  <si>
    <t>Projektverantwortung</t>
  </si>
  <si>
    <t>Mara Tillmann</t>
  </si>
  <si>
    <t>Fachkraft</t>
  </si>
  <si>
    <t>Oliver Schenk</t>
  </si>
  <si>
    <t>Team 2</t>
  </si>
  <si>
    <t>Spezialist</t>
  </si>
  <si>
    <t>viele interne Termine</t>
  </si>
  <si>
    <t>Heike Rauch</t>
  </si>
  <si>
    <t>Teilzeit</t>
  </si>
  <si>
    <t>Sven Lorenz</t>
  </si>
  <si>
    <t>Junior</t>
  </si>
  <si>
    <t>Pia Neumann</t>
  </si>
  <si>
    <t>Team 3</t>
  </si>
  <si>
    <t>Tobias Wendt</t>
  </si>
  <si>
    <t>Teilzeit / Werkstudent</t>
  </si>
  <si>
    <t>GESAMT / TEAM</t>
  </si>
  <si>
    <t>HINWEISE</t>
  </si>
  <si>
    <t>Blaue Zahlen = Eingabewerte (frei anpassbar) · Schwarze Zahlen = Formeln.</t>
  </si>
  <si>
    <t>Produktiv-Anteil % = Anteil der Vertragszeit, der real für Aufträge zur Verfügung steht.</t>
  </si>
  <si>
    <t>Die Spalte „Verfügbar Std/Woche" bildet die Kapazitätsgrenze in der Belegungsmatrix.</t>
  </si>
  <si>
    <t>Auftrags- &amp; Arbeitspaketplanung 2026 – Muster GmbH</t>
  </si>
  <si>
    <t>Stundenbedarf je Mitarbeiter und Zeitraum (Bedarf)  ·  speist die Belegungsmatrix automatisch</t>
  </si>
  <si>
    <t>Auftrags-Nr</t>
  </si>
  <si>
    <t>Auftrag / Arbeitspaket</t>
  </si>
  <si>
    <t>Start-KW</t>
  </si>
  <si>
    <t>End-KW</t>
  </si>
  <si>
    <t>Gesamtstunden</t>
  </si>
  <si>
    <t>Std/Woche</t>
  </si>
  <si>
    <t>Kosten</t>
  </si>
  <si>
    <t>Status</t>
  </si>
  <si>
    <t>Priorität</t>
  </si>
  <si>
    <t>AP-2601</t>
  </si>
  <si>
    <t>Arbeitspaket Konzept</t>
  </si>
  <si>
    <t>Aktiv</t>
  </si>
  <si>
    <t>Hoch</t>
  </si>
  <si>
    <t>AP-2602</t>
  </si>
  <si>
    <t>Arbeitspaket Umsetzung</t>
  </si>
  <si>
    <t>AP-2603</t>
  </si>
  <si>
    <t>Mittel</t>
  </si>
  <si>
    <t>AP-2604</t>
  </si>
  <si>
    <t>Arbeitspaket Dokumentation</t>
  </si>
  <si>
    <t>Geplant</t>
  </si>
  <si>
    <t>Niedrig</t>
  </si>
  <si>
    <t>AP-2605</t>
  </si>
  <si>
    <t>AP-2606</t>
  </si>
  <si>
    <t>Arbeitspaket Test &amp; Abnahme</t>
  </si>
  <si>
    <t>AP-2607</t>
  </si>
  <si>
    <t>AP-2608</t>
  </si>
  <si>
    <t>AP-2609</t>
  </si>
  <si>
    <t>Arbeitspaket Support</t>
  </si>
  <si>
    <t>AP-2610</t>
  </si>
  <si>
    <t>AP-2611</t>
  </si>
  <si>
    <t>Arbeitspaket Rollout</t>
  </si>
  <si>
    <t>AP-2612</t>
  </si>
  <si>
    <t>AP-2613</t>
  </si>
  <si>
    <t>SUMME</t>
  </si>
  <si>
    <t>Belegungsmatrix 2026 – Auslastung je Mitarbeiter &amp; Kalenderwoche</t>
  </si>
  <si>
    <t>Geplante Stunden pro Woche – grün = optimal · gelb = frei · rot = Überlast</t>
  </si>
  <si>
    <t>Zeitraum:</t>
  </si>
  <si>
    <t>KW 10–KW 21 / 2026</t>
  </si>
  <si>
    <t>Werte = geplante Std/Woche (Quelle: Auftragsplanung)</t>
  </si>
  <si>
    <t>Verfügbar/Wo</t>
  </si>
  <si>
    <t>Σ geplant</t>
  </si>
  <si>
    <t>Ø Auslastung</t>
  </si>
  <si>
    <t>Bedarf gesamt (Team)</t>
  </si>
  <si>
    <t>Kapazität (Team)</t>
  </si>
  <si>
    <t>Auslastung Team %</t>
  </si>
  <si>
    <t>LEGENDE</t>
  </si>
  <si>
    <t>Optimal: 70–100 % der Wochenkapazität</t>
  </si>
  <si>
    <t>Freie Kapazität: &lt; 70 %</t>
  </si>
  <si>
    <t>Überlast: &gt; 100 % – Aufgaben umverteilen</t>
  </si>
  <si>
    <t>· = keine Planung in dieser Woche</t>
  </si>
  <si>
    <t>Anleitung &amp; Dokumentation – Kapazitätsplanung Mitarbeiter 2026</t>
  </si>
  <si>
    <t>Idee der Vorlage</t>
  </si>
  <si>
    <t>Die Kapazitätsplanung gleicht das Angebot (verfügbare Mitarbeiterstunden) mit dem Bedarf (geplante Aufträge) ab. Die Belegungsmatrix zeigt pro Mitarbeiter und Kalenderwoche sofort per Ampelfarbe, wo Überlast oder freie Kapazität entsteht. Sie pflegen nur die blau markierten Felder – alles andere rechnet sich automatisch.</t>
  </si>
  <si>
    <t>Schritt 1 – Mitarbeiter erfassen (Blatt „Mitarbeiter")</t>
  </si>
  <si>
    <t>Tragen Sie Vertrags-Wochenstunden, Produktiv-Anteil und Stundensatz ein. Daraus ergibt sich „Verfügbar Std/Woche" – die Kapazitätsgrenze jedes Mitarbeiters.</t>
  </si>
  <si>
    <t>Schritt 2 – Aufträge planen (Blatt „Auftragsplanung")</t>
  </si>
  <si>
    <t>Legen Sie Arbeitspakete an: Mitarbeiter wählen, Zeitraum über Start-KW/End-KW festlegen und Gesamtstunden eintragen. Die Vorlage verteilt die Stunden gleichmäßig auf die Wochen (Std/Woche) und berechnet die Kosten über den Stundensatz.</t>
  </si>
  <si>
    <t>Schritt 3 – Auslastung prüfen (Blatt „Belegungsmatrix")</t>
  </si>
  <si>
    <t>Die Matrix summiert je Mitarbeiter und Woche automatisch alle Auftragsstunden. Farben: Grün = 70–100 % ausgelastet, Gelb = freie Kapazität (&lt; 70 %), Rot = Überlast (&gt; 100 %). Rechts sehen Sie Summe und Ø-Auslastung je Person, unten Bedarf, Kapazität und Auslastung des gesamten Teams je Woche – inklusive Diagramm.</t>
  </si>
  <si>
    <t>Schritt 4 – Steuern</t>
  </si>
  <si>
    <t>Bei roten Wochen: Aufträge auf gelbe (freie) Mitarbeiter oder spätere Wochen verschieben, Prioritäten anpassen oder Zusatzkapazität einplanen. Schon kleine Verschiebungen im Start-/End-KW glätten die Matrix sichtbar.</t>
  </si>
  <si>
    <t>Kernformeln</t>
  </si>
  <si>
    <t>Verfügbar Std/Woche = Vertrags-Std × Produktiv-Anteil %</t>
  </si>
  <si>
    <t>Std/Woche (Auftrag) = Gesamtstunden ÷ (End-KW − Start-KW + 1)</t>
  </si>
  <si>
    <t>Matrix-Zelle = Summe aller Auftrags-Std/Woche, deren Zeitraum die jeweilige KW enthält</t>
  </si>
  <si>
    <t>Auslastung = geplante Std ÷ verfügbare Std</t>
  </si>
  <si>
    <t>Farb- &amp; Ampel-Konventionen</t>
  </si>
  <si>
    <t>Blaue Zahlen = Eingabewerte (hier ändern)</t>
  </si>
  <si>
    <t>Schwarze Zahlen = Formeln (nicht überschreiben)</t>
  </si>
  <si>
    <t>Grüne Zahlen = Verknüpfung zu anderem Tabellenblatt</t>
  </si>
  <si>
    <t>Grün: 70–100 % = optimale Auslastung</t>
  </si>
  <si>
    <t>Gelb: &lt; 70 % = freie Kapazität</t>
  </si>
  <si>
    <t>Rot: &gt; 100 % = Überlast, Handlungsbedarf</t>
  </si>
  <si>
    <t>Praxis-Tipps</t>
  </si>
  <si>
    <t>• Nie dauerhaft zu 100 % verplanen – 10–20 % Puffer für Unvorhergesehenes lassen.</t>
  </si>
  <si>
    <t>• Matrix mindestens wöchentlich aktualisieren, damit Engpässe früh sichtbar werden.</t>
  </si>
  <si>
    <t>• Qualifikation des Mitarbeiters und Anforderung des Auftrags abgleichen.</t>
  </si>
  <si>
    <t>Hinweis: Alle Namen, Aufträge und Zahlen sind Beispieldaten zur Veranschaulichung.</t>
  </si>
  <si>
    <t>Mitarbeiter-Stammdaten – Muster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</si>
</sst>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h&quot;"/>
    <numFmt numFmtId="165" formatCode="0.0%"/>
    <numFmt numFmtId="166" formatCode="#,##0&quot; €&quot;"/>
    <numFmt numFmtId="167" formatCode="&quot;KW &quot;0"/>
    <numFmt numFmtId="168" formatCode="0.0;0.0;\·"/>
  </numFmts>
  <fonts count="23" x14ac:knownFonts="1">
    <font>
      <sz val="11"/>
      <color theme="1"/>
      <name val="Calibri"/>
      <family val="2"/>
      <charset val="1"/>
    </font>
    <font>
      <b/>
      <sz val="15"/>
      <color rgb="FFFFFFFF"/>
      <name val="Arial"/>
      <charset val="1"/>
    </font>
    <font>
      <i/>
      <sz val="10"/>
      <color rgb="FFFFFFFF"/>
      <name val="Arial"/>
      <charset val="1"/>
    </font>
    <font>
      <b/>
      <sz val="10"/>
      <color rgb="FFFFFFFF"/>
      <name val="Arial"/>
      <charset val="1"/>
    </font>
    <font>
      <b/>
      <sz val="10"/>
      <color rgb="FF000000"/>
      <name val="Arial"/>
      <charset val="1"/>
    </font>
    <font>
      <sz val="10"/>
      <color rgb="FF000000"/>
      <name val="Arial"/>
      <charset val="1"/>
    </font>
    <font>
      <sz val="10"/>
      <color rgb="FF0000FF"/>
      <name val="Arial"/>
      <charset val="1"/>
    </font>
    <font>
      <i/>
      <sz val="9"/>
      <color rgb="FF595959"/>
      <name val="Arial"/>
      <charset val="1"/>
    </font>
    <font>
      <b/>
      <sz val="11"/>
      <color rgb="FF1F3864"/>
      <name val="Arial"/>
      <charset val="1"/>
    </font>
    <font>
      <sz val="9"/>
      <color rgb="FF000000"/>
      <name val="Arial"/>
      <charset val="1"/>
    </font>
    <font>
      <sz val="10"/>
      <name val="Arial"/>
      <family val="2"/>
    </font>
    <font>
      <sz val="10"/>
      <color rgb="FF008000"/>
      <name val="Arial"/>
      <charset val="1"/>
    </font>
    <font>
      <b/>
      <sz val="9"/>
      <color rgb="FFFFFFFF"/>
      <name val="Arial"/>
      <charset val="1"/>
    </font>
    <font>
      <b/>
      <sz val="10"/>
      <color rgb="FF008000"/>
      <name val="Arial"/>
      <charset val="1"/>
    </font>
    <font>
      <b/>
      <sz val="9"/>
      <color rgb="FF000000"/>
      <name val="Arial"/>
      <charset val="1"/>
    </font>
    <font>
      <sz val="9"/>
      <color rgb="FF006100"/>
      <name val="Arial"/>
      <charset val="1"/>
    </font>
    <font>
      <sz val="9"/>
      <color rgb="FF9C6500"/>
      <name val="Arial"/>
      <charset val="1"/>
    </font>
    <font>
      <sz val="9"/>
      <color rgb="FF9C0006"/>
      <name val="Arial"/>
      <charset val="1"/>
    </font>
    <font>
      <b/>
      <sz val="12"/>
      <color rgb="FF1F3864"/>
      <name val="Arial"/>
      <charset val="1"/>
    </font>
    <font>
      <b/>
      <sz val="11"/>
      <color rgb="FF2E5496"/>
      <name val="Arial"/>
      <charset val="1"/>
    </font>
    <font>
      <b/>
      <sz val="10"/>
      <color rgb="FF006100"/>
      <name val="Arial"/>
      <charset val="1"/>
    </font>
    <font>
      <b/>
      <sz val="10"/>
      <color rgb="FF9C6500"/>
      <name val="Arial"/>
      <charset val="1"/>
    </font>
    <font>
      <b/>
      <sz val="10"/>
      <color rgb="FF9C0006"/>
      <name val="Arial"/>
      <charset val="1"/>
    </font>
  </fonts>
  <fills count="11">
    <fill>
      <patternFill patternType="none"/>
    </fill>
    <fill>
      <patternFill patternType="gray125"/>
    </fill>
    <fill>
      <patternFill patternType="solid">
        <fgColor rgb="FF1F3864"/>
        <bgColor rgb="FF404040"/>
      </patternFill>
    </fill>
    <fill>
      <patternFill patternType="solid">
        <fgColor rgb="FF2E5496"/>
        <bgColor rgb="FF1F3864"/>
      </patternFill>
    </fill>
    <fill>
      <patternFill patternType="solid">
        <fgColor rgb="FFFFFFFF"/>
        <bgColor rgb="FFF9F9F9"/>
      </patternFill>
    </fill>
    <fill>
      <patternFill patternType="solid">
        <fgColor rgb="FFF4F6FA"/>
        <bgColor rgb="FFF9F9F9"/>
      </patternFill>
    </fill>
    <fill>
      <patternFill patternType="solid">
        <fgColor rgb="FFD9D9D9"/>
        <bgColor rgb="FFD6DCE5"/>
      </patternFill>
    </fill>
    <fill>
      <patternFill patternType="solid">
        <fgColor rgb="FFD6DCE5"/>
        <bgColor rgb="FFD9D9D9"/>
      </patternFill>
    </fill>
    <fill>
      <patternFill patternType="solid">
        <fgColor rgb="FFC6EFCE"/>
        <bgColor rgb="FFD6DCE5"/>
      </patternFill>
    </fill>
    <fill>
      <patternFill patternType="solid">
        <fgColor rgb="FFFFEB9C"/>
        <bgColor rgb="FFD9D9D9"/>
      </patternFill>
    </fill>
    <fill>
      <patternFill patternType="solid">
        <fgColor rgb="FFFFC7CE"/>
        <bgColor rgb="FFD9D9D9"/>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60">
    <xf numFmtId="0" fontId="0" fillId="0" borderId="0" xfId="0"/>
    <xf numFmtId="0" fontId="4" fillId="6"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64" fontId="6" fillId="4" borderId="1" xfId="0" applyNumberFormat="1" applyFont="1" applyFill="1" applyBorder="1" applyAlignment="1">
      <alignment horizontal="center" vertical="center"/>
    </xf>
    <xf numFmtId="165" fontId="6" fillId="4" borderId="1"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6" fontId="6" fillId="4" borderId="1" xfId="0" applyNumberFormat="1" applyFont="1" applyFill="1" applyBorder="1" applyAlignment="1">
      <alignment horizontal="center" vertical="center"/>
    </xf>
    <xf numFmtId="0" fontId="7"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165" fontId="6" fillId="5"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xf>
    <xf numFmtId="166" fontId="6" fillId="5"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0" fontId="4" fillId="6" borderId="1" xfId="0" applyFont="1" applyFill="1" applyBorder="1" applyAlignment="1">
      <alignment horizontal="center" vertical="center"/>
    </xf>
    <xf numFmtId="164" fontId="4" fillId="6" borderId="1" xfId="0" applyNumberFormat="1" applyFont="1" applyFill="1" applyBorder="1" applyAlignment="1">
      <alignment horizontal="center" vertical="center"/>
    </xf>
    <xf numFmtId="165" fontId="4" fillId="6" borderId="1" xfId="0" applyNumberFormat="1" applyFont="1" applyFill="1" applyBorder="1" applyAlignment="1">
      <alignment horizontal="center" vertical="center"/>
    </xf>
    <xf numFmtId="0" fontId="8" fillId="0" borderId="0" xfId="0" applyFont="1"/>
    <xf numFmtId="0" fontId="6"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167" fontId="6" fillId="4" borderId="1" xfId="0" applyNumberFormat="1" applyFont="1" applyFill="1" applyBorder="1" applyAlignment="1">
      <alignment horizontal="center" vertical="center"/>
    </xf>
    <xf numFmtId="166" fontId="11" fillId="4"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left" vertical="center" wrapText="1"/>
    </xf>
    <xf numFmtId="167" fontId="6" fillId="5" borderId="1" xfId="0" applyNumberFormat="1" applyFont="1" applyFill="1" applyBorder="1" applyAlignment="1">
      <alignment horizontal="center" vertical="center"/>
    </xf>
    <xf numFmtId="166" fontId="11" fillId="5" borderId="1" xfId="0" applyNumberFormat="1" applyFont="1" applyFill="1" applyBorder="1" applyAlignment="1">
      <alignment horizontal="center" vertical="center"/>
    </xf>
    <xf numFmtId="166" fontId="4" fillId="6" borderId="1" xfId="0" applyNumberFormat="1"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2" fillId="2" borderId="1" xfId="0" applyFont="1" applyFill="1" applyBorder="1" applyAlignment="1">
      <alignment horizontal="center" vertical="center" wrapText="1"/>
    </xf>
    <xf numFmtId="167" fontId="12" fillId="2"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164" fontId="11" fillId="0" borderId="1" xfId="0" applyNumberFormat="1" applyFont="1" applyBorder="1" applyAlignment="1">
      <alignment horizontal="center" vertical="center"/>
    </xf>
    <xf numFmtId="168" fontId="9"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14" fillId="7" borderId="1" xfId="0" applyFont="1" applyFill="1" applyBorder="1" applyAlignment="1">
      <alignment horizontal="left" vertical="center" wrapText="1"/>
    </xf>
    <xf numFmtId="0" fontId="0" fillId="7" borderId="1" xfId="0" applyFill="1" applyBorder="1"/>
    <xf numFmtId="168" fontId="9" fillId="7" borderId="1" xfId="0" applyNumberFormat="1" applyFont="1" applyFill="1" applyBorder="1" applyAlignment="1">
      <alignment horizontal="center" vertical="center"/>
    </xf>
    <xf numFmtId="164" fontId="14" fillId="7" borderId="1" xfId="0" applyNumberFormat="1" applyFont="1" applyFill="1" applyBorder="1" applyAlignment="1">
      <alignment horizontal="center" vertical="center"/>
    </xf>
    <xf numFmtId="165" fontId="14" fillId="7" borderId="1" xfId="0" applyNumberFormat="1" applyFont="1" applyFill="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top" wrapText="1"/>
    </xf>
    <xf numFmtId="0" fontId="19" fillId="0" borderId="0" xfId="0"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20" fillId="8" borderId="0" xfId="0" applyFont="1" applyFill="1" applyAlignment="1">
      <alignment horizontal="left" vertical="center" wrapText="1"/>
    </xf>
    <xf numFmtId="0" fontId="21" fillId="9" borderId="0" xfId="0" applyFont="1" applyFill="1" applyAlignment="1">
      <alignment horizontal="left" vertical="center" wrapText="1"/>
    </xf>
    <xf numFmtId="0" fontId="22" fillId="10" borderId="0" xfId="0" applyFont="1" applyFill="1" applyAlignment="1">
      <alignment horizontal="left" vertical="center" wrapText="1"/>
    </xf>
    <xf numFmtId="0" fontId="1" fillId="2" borderId="0" xfId="0" applyFont="1" applyFill="1" applyAlignment="1">
      <alignment horizontal="left" vertical="center" wrapText="1"/>
    </xf>
    <xf numFmtId="0" fontId="2" fillId="3" borderId="0" xfId="0" applyFont="1" applyFill="1" applyAlignment="1">
      <alignment horizontal="left" vertical="center" wrapText="1"/>
    </xf>
    <xf numFmtId="0" fontId="9" fillId="0" borderId="0" xfId="0" applyFont="1" applyAlignment="1">
      <alignment horizontal="left" vertical="center" wrapText="1"/>
    </xf>
    <xf numFmtId="0" fontId="4" fillId="6" borderId="1" xfId="0" applyFont="1" applyFill="1" applyBorder="1" applyAlignment="1">
      <alignment horizontal="left" vertical="center" wrapText="1"/>
    </xf>
    <xf numFmtId="0" fontId="15" fillId="8" borderId="0" xfId="0" applyFont="1" applyFill="1" applyAlignment="1">
      <alignment horizontal="left" vertical="center" wrapText="1"/>
    </xf>
    <xf numFmtId="0" fontId="16" fillId="9" borderId="0" xfId="0" applyFont="1" applyFill="1" applyAlignment="1">
      <alignment horizontal="left" vertical="center" wrapText="1"/>
    </xf>
    <xf numFmtId="0" fontId="17" fillId="10" borderId="0" xfId="0" applyFont="1" applyFill="1" applyAlignment="1">
      <alignment horizontal="left" vertical="center" wrapText="1"/>
    </xf>
  </cellXfs>
  <cellStyles count="1">
    <cellStyle name="Standard" xfId="0" builtinId="0"/>
  </cellStyles>
  <dxfs count="9">
    <dxf>
      <font>
        <b/>
        <sz val="9"/>
        <color rgb="FF9C6500"/>
        <name val="Arial"/>
        <charset val="1"/>
      </font>
      <fill>
        <patternFill>
          <bgColor rgb="FFFFEB9C"/>
        </patternFill>
      </fill>
    </dxf>
    <dxf>
      <font>
        <b/>
        <sz val="9"/>
        <color rgb="FF006100"/>
        <name val="Arial"/>
        <charset val="1"/>
      </font>
      <fill>
        <patternFill>
          <bgColor rgb="FFC6EFCE"/>
        </patternFill>
      </fill>
    </dxf>
    <dxf>
      <font>
        <b/>
        <sz val="9"/>
        <color rgb="FF9C0006"/>
        <name val="Arial"/>
        <charset val="1"/>
      </font>
      <fill>
        <patternFill>
          <bgColor rgb="FFFFC7CE"/>
        </patternFill>
      </fill>
    </dxf>
    <dxf>
      <font>
        <b/>
        <sz val="9"/>
        <color rgb="FF9C6500"/>
        <name val="Arial"/>
        <charset val="1"/>
      </font>
      <fill>
        <patternFill>
          <bgColor rgb="FFFFEB9C"/>
        </patternFill>
      </fill>
    </dxf>
    <dxf>
      <font>
        <b/>
        <sz val="9"/>
        <color rgb="FF006100"/>
        <name val="Arial"/>
        <charset val="1"/>
      </font>
      <fill>
        <patternFill>
          <bgColor rgb="FFC6EFCE"/>
        </patternFill>
      </fill>
    </dxf>
    <dxf>
      <font>
        <b/>
        <sz val="9"/>
        <color rgb="FF9C0006"/>
        <name val="Arial"/>
        <charset val="1"/>
      </font>
      <fill>
        <patternFill>
          <bgColor rgb="FFFFC7CE"/>
        </patternFill>
      </fill>
    </dxf>
    <dxf>
      <font>
        <sz val="9"/>
        <color rgb="FF006100"/>
        <name val="Arial"/>
        <charset val="1"/>
      </font>
      <fill>
        <patternFill>
          <bgColor rgb="FFC6EFCE"/>
        </patternFill>
      </fill>
    </dxf>
    <dxf>
      <font>
        <sz val="9"/>
        <color rgb="FF9C6500"/>
        <name val="Arial"/>
        <charset val="1"/>
      </font>
      <fill>
        <patternFill>
          <bgColor rgb="FFFFEB9C"/>
        </patternFill>
      </fill>
    </dxf>
    <dxf>
      <font>
        <b/>
        <sz val="9"/>
        <color rgb="FF9C0006"/>
        <name val="Arial"/>
        <charset val="1"/>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9C6500"/>
      <rgbColor rgb="FF800080"/>
      <rgbColor rgb="FF008080"/>
      <rgbColor rgb="FFBFBFBF"/>
      <rgbColor rgb="FF878787"/>
      <rgbColor rgb="FF9999FF"/>
      <rgbColor rgb="FFAB4744"/>
      <rgbColor rgb="FFF9F9F9"/>
      <rgbColor rgb="FFF4F6FA"/>
      <rgbColor rgb="FF660066"/>
      <rgbColor rgb="FFD09493"/>
      <rgbColor rgb="FF0066CC"/>
      <rgbColor rgb="FFD6DCE5"/>
      <rgbColor rgb="FF000080"/>
      <rgbColor rgb="FFFF00FF"/>
      <rgbColor rgb="FFFFFF00"/>
      <rgbColor rgb="FF00FFFF"/>
      <rgbColor rgb="FF800080"/>
      <rgbColor rgb="FF800000"/>
      <rgbColor rgb="FF008080"/>
      <rgbColor rgb="FF0000FF"/>
      <rgbColor rgb="FF00CCFF"/>
      <rgbColor rgb="FFD9D9D9"/>
      <rgbColor rgb="FFC6EFCE"/>
      <rgbColor rgb="FFFFEB9C"/>
      <rgbColor rgb="FF99CCFF"/>
      <rgbColor rgb="FFFF99CC"/>
      <rgbColor rgb="FFCC99FF"/>
      <rgbColor rgb="FFFFC7CE"/>
      <rgbColor rgb="FF3366FF"/>
      <rgbColor rgb="FF33CCCC"/>
      <rgbColor rgb="FF99CC00"/>
      <rgbColor rgb="FFFFCC00"/>
      <rgbColor rgb="FFFF9900"/>
      <rgbColor rgb="FFFF6600"/>
      <rgbColor rgb="FF595959"/>
      <rgbColor rgb="FF969696"/>
      <rgbColor rgb="FF1F3864"/>
      <rgbColor rgb="FF538135"/>
      <rgbColor rgb="FF006100"/>
      <rgbColor rgb="FF333300"/>
      <rgbColor rgb="FF993300"/>
      <rgbColor rgb="FF993366"/>
      <rgbColor rgb="FF2E5496"/>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Bedarf vs. Kapazität je Kalenderwoche (Team)</a:t>
            </a:r>
          </a:p>
        </c:rich>
      </c:tx>
      <c:overlay val="0"/>
      <c:spPr>
        <a:noFill/>
        <a:ln w="0">
          <a:noFill/>
        </a:ln>
      </c:spPr>
    </c:title>
    <c:autoTitleDeleted val="0"/>
    <c:plotArea>
      <c:layout/>
      <c:barChart>
        <c:barDir val="col"/>
        <c:grouping val="clustered"/>
        <c:varyColors val="0"/>
        <c:ser>
          <c:idx val="0"/>
          <c:order val="0"/>
          <c:tx>
            <c:v>Kapazität/Woche</c:v>
          </c:tx>
          <c:spPr>
            <a:solidFill>
              <a:srgbClr val="AB4744"/>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Belegungsmatrix!$C$5:$N$5</c:f>
              <c:numCache>
                <c:formatCode>"KW "0</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Belegungsmatrix!$C$14:$N$14</c:f>
              <c:numCache>
                <c:formatCode>0.0;0.0;\·</c:formatCode>
                <c:ptCount val="12"/>
                <c:pt idx="0">
                  <c:v>207.5</c:v>
                </c:pt>
                <c:pt idx="1">
                  <c:v>207.5</c:v>
                </c:pt>
                <c:pt idx="2">
                  <c:v>207.5</c:v>
                </c:pt>
                <c:pt idx="3">
                  <c:v>207.5</c:v>
                </c:pt>
                <c:pt idx="4">
                  <c:v>207.5</c:v>
                </c:pt>
                <c:pt idx="5">
                  <c:v>207.5</c:v>
                </c:pt>
                <c:pt idx="6">
                  <c:v>207.5</c:v>
                </c:pt>
                <c:pt idx="7">
                  <c:v>207.5</c:v>
                </c:pt>
                <c:pt idx="8">
                  <c:v>207.5</c:v>
                </c:pt>
                <c:pt idx="9">
                  <c:v>207.5</c:v>
                </c:pt>
                <c:pt idx="10">
                  <c:v>207.5</c:v>
                </c:pt>
                <c:pt idx="11">
                  <c:v>207.5</c:v>
                </c:pt>
              </c:numCache>
            </c:numRef>
          </c:val>
          <c:extLst>
            <c:ext xmlns:c16="http://schemas.microsoft.com/office/drawing/2014/chart" uri="{C3380CC4-5D6E-409C-BE32-E72D297353CC}">
              <c16:uniqueId val="{00000000-4221-42DA-87E0-8CDB1ED7D1A5}"/>
            </c:ext>
          </c:extLst>
        </c:ser>
        <c:ser>
          <c:idx val="1"/>
          <c:order val="1"/>
          <c:tx>
            <c:v>Bedarf/Woche</c:v>
          </c:tx>
          <c:spPr>
            <a:solidFill>
              <a:srgbClr val="D09493"/>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Belegungsmatrix!$C$5:$N$5</c:f>
              <c:numCache>
                <c:formatCode>"KW "0</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Belegungsmatrix!$C$13:$N$13</c:f>
              <c:numCache>
                <c:formatCode>0.0;0.0;\·</c:formatCode>
                <c:ptCount val="12"/>
                <c:pt idx="0">
                  <c:v>165</c:v>
                </c:pt>
                <c:pt idx="1">
                  <c:v>187</c:v>
                </c:pt>
                <c:pt idx="2">
                  <c:v>209</c:v>
                </c:pt>
                <c:pt idx="3">
                  <c:v>215</c:v>
                </c:pt>
                <c:pt idx="4">
                  <c:v>195</c:v>
                </c:pt>
                <c:pt idx="5">
                  <c:v>160</c:v>
                </c:pt>
                <c:pt idx="6">
                  <c:v>171</c:v>
                </c:pt>
                <c:pt idx="7">
                  <c:v>141</c:v>
                </c:pt>
                <c:pt idx="8">
                  <c:v>133</c:v>
                </c:pt>
                <c:pt idx="9">
                  <c:v>111</c:v>
                </c:pt>
                <c:pt idx="10">
                  <c:v>73</c:v>
                </c:pt>
                <c:pt idx="11">
                  <c:v>51</c:v>
                </c:pt>
              </c:numCache>
            </c:numRef>
          </c:val>
          <c:extLst>
            <c:ext xmlns:c16="http://schemas.microsoft.com/office/drawing/2014/chart" uri="{C3380CC4-5D6E-409C-BE32-E72D297353CC}">
              <c16:uniqueId val="{00000001-4221-42DA-87E0-8CDB1ED7D1A5}"/>
            </c:ext>
          </c:extLst>
        </c:ser>
        <c:dLbls>
          <c:showLegendKey val="0"/>
          <c:showVal val="0"/>
          <c:showCatName val="0"/>
          <c:showSerName val="0"/>
          <c:showPercent val="0"/>
          <c:showBubbleSize val="0"/>
        </c:dLbls>
        <c:gapWidth val="40"/>
        <c:axId val="45578489"/>
        <c:axId val="35331093"/>
      </c:barChart>
      <c:catAx>
        <c:axId val="45578489"/>
        <c:scaling>
          <c:orientation val="minMax"/>
        </c:scaling>
        <c:delete val="0"/>
        <c:axPos val="b"/>
        <c:numFmt formatCode="&quot;KW &quot;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35331093"/>
        <c:crosses val="autoZero"/>
        <c:auto val="1"/>
        <c:lblAlgn val="ctr"/>
        <c:lblOffset val="100"/>
        <c:noMultiLvlLbl val="0"/>
      </c:catAx>
      <c:valAx>
        <c:axId val="35331093"/>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de-DE" sz="1000" b="1" strike="noStrike" spc="-1">
                    <a:solidFill>
                      <a:srgbClr val="000000"/>
                    </a:solidFill>
                    <a:latin typeface="Calibri"/>
                  </a:rPr>
                  <a:t>Stunden / Woche</a:t>
                </a:r>
              </a:p>
            </c:rich>
          </c:tx>
          <c:overlay val="0"/>
          <c:spPr>
            <a:noFill/>
            <a:ln w="0">
              <a:noFill/>
            </a:ln>
          </c:spPr>
        </c:title>
        <c:numFmt formatCode="0.0;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5578489"/>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102240</xdr:rowOff>
    </xdr:from>
    <xdr:to>
      <xdr:col>14</xdr:col>
      <xdr:colOff>827280</xdr:colOff>
      <xdr:row>33</xdr:row>
      <xdr:rowOff>113760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3864"/>
  </sheetPr>
  <dimension ref="A1:H17"/>
  <sheetViews>
    <sheetView showGridLines="0" tabSelected="1" zoomScaleNormal="100" workbookViewId="0">
      <pane ySplit="4" topLeftCell="A5" activePane="bottomLeft" state="frozen"/>
      <selection pane="bottomLeft" activeCell="O2" sqref="O2"/>
    </sheetView>
  </sheetViews>
  <sheetFormatPr baseColWidth="10" defaultColWidth="8.7109375" defaultRowHeight="15" x14ac:dyDescent="0.25"/>
  <cols>
    <col min="1" max="1" width="20" customWidth="1"/>
    <col min="2" max="2" width="12" customWidth="1"/>
    <col min="3" max="3" width="16" customWidth="1"/>
    <col min="4" max="4" width="17" customWidth="1"/>
    <col min="5" max="5" width="16" customWidth="1"/>
    <col min="6" max="6" width="18" customWidth="1"/>
    <col min="7" max="7" width="15" customWidth="1"/>
    <col min="8" max="8" width="26" customWidth="1"/>
  </cols>
  <sheetData>
    <row r="1" spans="1:8" ht="27.75" customHeight="1" x14ac:dyDescent="0.25">
      <c r="A1" s="53" t="s">
        <v>112</v>
      </c>
      <c r="B1" s="53"/>
      <c r="C1" s="53"/>
      <c r="D1" s="53"/>
      <c r="E1" s="53"/>
      <c r="F1" s="53"/>
      <c r="G1" s="53"/>
      <c r="H1" s="53"/>
    </row>
    <row r="2" spans="1:8" ht="15" customHeight="1" x14ac:dyDescent="0.25">
      <c r="A2" s="54" t="s">
        <v>0</v>
      </c>
      <c r="B2" s="54"/>
      <c r="C2" s="54"/>
      <c r="D2" s="54"/>
      <c r="E2" s="54"/>
      <c r="F2" s="54"/>
      <c r="G2" s="54"/>
      <c r="H2" s="54"/>
    </row>
    <row r="4" spans="1:8" ht="30" customHeight="1" x14ac:dyDescent="0.25">
      <c r="A4" s="2" t="s">
        <v>1</v>
      </c>
      <c r="B4" s="2" t="s">
        <v>2</v>
      </c>
      <c r="C4" s="2" t="s">
        <v>3</v>
      </c>
      <c r="D4" s="2" t="s">
        <v>4</v>
      </c>
      <c r="E4" s="2" t="s">
        <v>5</v>
      </c>
      <c r="F4" s="2" t="s">
        <v>6</v>
      </c>
      <c r="G4" s="2" t="s">
        <v>7</v>
      </c>
      <c r="H4" s="2" t="s">
        <v>8</v>
      </c>
    </row>
    <row r="5" spans="1:8" x14ac:dyDescent="0.25">
      <c r="A5" s="3" t="s">
        <v>9</v>
      </c>
      <c r="B5" s="4" t="s">
        <v>10</v>
      </c>
      <c r="C5" s="4" t="s">
        <v>11</v>
      </c>
      <c r="D5" s="5">
        <v>40</v>
      </c>
      <c r="E5" s="6">
        <v>0.8</v>
      </c>
      <c r="F5" s="7">
        <f t="shared" ref="F5:F11" si="0">D5*E5</f>
        <v>32</v>
      </c>
      <c r="G5" s="8">
        <v>95</v>
      </c>
      <c r="H5" s="9" t="s">
        <v>12</v>
      </c>
    </row>
    <row r="6" spans="1:8" x14ac:dyDescent="0.25">
      <c r="A6" s="10" t="s">
        <v>13</v>
      </c>
      <c r="B6" s="11" t="s">
        <v>10</v>
      </c>
      <c r="C6" s="11" t="s">
        <v>14</v>
      </c>
      <c r="D6" s="12">
        <v>40</v>
      </c>
      <c r="E6" s="13">
        <v>0.85</v>
      </c>
      <c r="F6" s="14">
        <f t="shared" si="0"/>
        <v>34</v>
      </c>
      <c r="G6" s="15">
        <v>78</v>
      </c>
      <c r="H6" s="16"/>
    </row>
    <row r="7" spans="1:8" x14ac:dyDescent="0.25">
      <c r="A7" s="3" t="s">
        <v>15</v>
      </c>
      <c r="B7" s="4" t="s">
        <v>16</v>
      </c>
      <c r="C7" s="4" t="s">
        <v>17</v>
      </c>
      <c r="D7" s="5">
        <v>40</v>
      </c>
      <c r="E7" s="6">
        <v>0.75</v>
      </c>
      <c r="F7" s="7">
        <f t="shared" si="0"/>
        <v>30</v>
      </c>
      <c r="G7" s="8">
        <v>110</v>
      </c>
      <c r="H7" s="9" t="s">
        <v>18</v>
      </c>
    </row>
    <row r="8" spans="1:8" x14ac:dyDescent="0.25">
      <c r="A8" s="10" t="s">
        <v>19</v>
      </c>
      <c r="B8" s="11" t="s">
        <v>16</v>
      </c>
      <c r="C8" s="11" t="s">
        <v>14</v>
      </c>
      <c r="D8" s="12">
        <v>30</v>
      </c>
      <c r="E8" s="13">
        <v>0.85</v>
      </c>
      <c r="F8" s="14">
        <f t="shared" si="0"/>
        <v>25.5</v>
      </c>
      <c r="G8" s="15">
        <v>78</v>
      </c>
      <c r="H8" s="16" t="s">
        <v>20</v>
      </c>
    </row>
    <row r="9" spans="1:8" x14ac:dyDescent="0.25">
      <c r="A9" s="3" t="s">
        <v>21</v>
      </c>
      <c r="B9" s="4" t="s">
        <v>10</v>
      </c>
      <c r="C9" s="4" t="s">
        <v>22</v>
      </c>
      <c r="D9" s="5">
        <v>40</v>
      </c>
      <c r="E9" s="6">
        <v>0.9</v>
      </c>
      <c r="F9" s="7">
        <f t="shared" si="0"/>
        <v>36</v>
      </c>
      <c r="G9" s="8">
        <v>62</v>
      </c>
      <c r="H9" s="9"/>
    </row>
    <row r="10" spans="1:8" x14ac:dyDescent="0.25">
      <c r="A10" s="10" t="s">
        <v>23</v>
      </c>
      <c r="B10" s="11" t="s">
        <v>24</v>
      </c>
      <c r="C10" s="11" t="s">
        <v>11</v>
      </c>
      <c r="D10" s="12">
        <v>40</v>
      </c>
      <c r="E10" s="13">
        <v>0.8</v>
      </c>
      <c r="F10" s="14">
        <f t="shared" si="0"/>
        <v>32</v>
      </c>
      <c r="G10" s="15">
        <v>95</v>
      </c>
      <c r="H10" s="16"/>
    </row>
    <row r="11" spans="1:8" x14ac:dyDescent="0.25">
      <c r="A11" s="3" t="s">
        <v>25</v>
      </c>
      <c r="B11" s="4" t="s">
        <v>24</v>
      </c>
      <c r="C11" s="4" t="s">
        <v>22</v>
      </c>
      <c r="D11" s="5">
        <v>20</v>
      </c>
      <c r="E11" s="6">
        <v>0.9</v>
      </c>
      <c r="F11" s="7">
        <f t="shared" si="0"/>
        <v>18</v>
      </c>
      <c r="G11" s="8">
        <v>62</v>
      </c>
      <c r="H11" s="9" t="s">
        <v>26</v>
      </c>
    </row>
    <row r="12" spans="1:8" x14ac:dyDescent="0.25">
      <c r="A12" s="1" t="s">
        <v>27</v>
      </c>
      <c r="B12" s="17"/>
      <c r="C12" s="17"/>
      <c r="D12" s="18">
        <f>SUM(D5:D11)</f>
        <v>250</v>
      </c>
      <c r="E12" s="19">
        <f>AVERAGE(E5:E11)</f>
        <v>0.83571428571428574</v>
      </c>
      <c r="F12" s="18">
        <f>SUM(F5:F11)</f>
        <v>207.5</v>
      </c>
      <c r="G12" s="17"/>
      <c r="H12" s="17"/>
    </row>
    <row r="14" spans="1:8" x14ac:dyDescent="0.25">
      <c r="A14" s="20" t="s">
        <v>28</v>
      </c>
    </row>
    <row r="15" spans="1:8" ht="15" customHeight="1" x14ac:dyDescent="0.25">
      <c r="A15" s="55" t="s">
        <v>29</v>
      </c>
      <c r="B15" s="55"/>
      <c r="C15" s="55"/>
      <c r="D15" s="55"/>
      <c r="E15" s="55"/>
      <c r="F15" s="55"/>
      <c r="G15" s="55"/>
      <c r="H15" s="55"/>
    </row>
    <row r="16" spans="1:8" ht="15" customHeight="1" x14ac:dyDescent="0.25">
      <c r="A16" s="55" t="s">
        <v>30</v>
      </c>
      <c r="B16" s="55"/>
      <c r="C16" s="55"/>
      <c r="D16" s="55"/>
      <c r="E16" s="55"/>
      <c r="F16" s="55"/>
      <c r="G16" s="55"/>
      <c r="H16" s="55"/>
    </row>
    <row r="17" spans="1:8" ht="15" customHeight="1" x14ac:dyDescent="0.25">
      <c r="A17" s="55" t="s">
        <v>31</v>
      </c>
      <c r="B17" s="55"/>
      <c r="C17" s="55"/>
      <c r="D17" s="55"/>
      <c r="E17" s="55"/>
      <c r="F17" s="55"/>
      <c r="G17" s="55"/>
      <c r="H17" s="55"/>
    </row>
  </sheetData>
  <mergeCells count="5">
    <mergeCell ref="A1:H1"/>
    <mergeCell ref="A2:H2"/>
    <mergeCell ref="A15:H15"/>
    <mergeCell ref="A16:H16"/>
    <mergeCell ref="A17:H17"/>
  </mergeCells>
  <pageMargins left="0.75" right="0.75" top="1" bottom="1" header="0.511811023622047" footer="0.511811023622047"/>
  <pageSetup paperSize="9"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5496"/>
  </sheetPr>
  <dimension ref="A1:K18"/>
  <sheetViews>
    <sheetView showGridLines="0" zoomScaleNormal="100" workbookViewId="0">
      <pane ySplit="4" topLeftCell="A5" activePane="bottomLeft" state="frozen"/>
      <selection pane="bottomLeft" sqref="A1:K1"/>
    </sheetView>
  </sheetViews>
  <sheetFormatPr baseColWidth="10" defaultColWidth="8.7109375" defaultRowHeight="15" x14ac:dyDescent="0.25"/>
  <cols>
    <col min="1" max="1" width="12" customWidth="1"/>
    <col min="2" max="2" width="24" customWidth="1"/>
    <col min="3" max="3" width="18" customWidth="1"/>
    <col min="4" max="4" width="15" customWidth="1"/>
    <col min="5" max="6" width="11" customWidth="1"/>
    <col min="7" max="8" width="15" customWidth="1"/>
    <col min="9" max="9" width="13" customWidth="1"/>
    <col min="10" max="10" width="15" customWidth="1"/>
    <col min="11" max="11" width="12" customWidth="1"/>
  </cols>
  <sheetData>
    <row r="1" spans="1:11" ht="27.75" customHeight="1" x14ac:dyDescent="0.25">
      <c r="A1" s="53" t="s">
        <v>32</v>
      </c>
      <c r="B1" s="53"/>
      <c r="C1" s="53"/>
      <c r="D1" s="53"/>
      <c r="E1" s="53"/>
      <c r="F1" s="53"/>
      <c r="G1" s="53"/>
      <c r="H1" s="53"/>
      <c r="I1" s="53"/>
      <c r="J1" s="53"/>
      <c r="K1" s="53"/>
    </row>
    <row r="2" spans="1:11" ht="15" customHeight="1" x14ac:dyDescent="0.25">
      <c r="A2" s="54" t="s">
        <v>33</v>
      </c>
      <c r="B2" s="54"/>
      <c r="C2" s="54"/>
      <c r="D2" s="54"/>
      <c r="E2" s="54"/>
      <c r="F2" s="54"/>
      <c r="G2" s="54"/>
      <c r="H2" s="54"/>
      <c r="I2" s="54"/>
      <c r="J2" s="54"/>
      <c r="K2" s="54"/>
    </row>
    <row r="4" spans="1:11" ht="30" customHeight="1" x14ac:dyDescent="0.25">
      <c r="A4" s="2" t="s">
        <v>34</v>
      </c>
      <c r="B4" s="2" t="s">
        <v>35</v>
      </c>
      <c r="C4" s="2" t="s">
        <v>1</v>
      </c>
      <c r="D4" s="2" t="s">
        <v>3</v>
      </c>
      <c r="E4" s="2" t="s">
        <v>36</v>
      </c>
      <c r="F4" s="2" t="s">
        <v>37</v>
      </c>
      <c r="G4" s="2" t="s">
        <v>38</v>
      </c>
      <c r="H4" s="2" t="s">
        <v>39</v>
      </c>
      <c r="I4" s="2" t="s">
        <v>40</v>
      </c>
      <c r="J4" s="2" t="s">
        <v>41</v>
      </c>
      <c r="K4" s="2" t="s">
        <v>42</v>
      </c>
    </row>
    <row r="5" spans="1:11" x14ac:dyDescent="0.25">
      <c r="A5" s="21" t="s">
        <v>43</v>
      </c>
      <c r="B5" s="22" t="s">
        <v>44</v>
      </c>
      <c r="C5" s="22" t="s">
        <v>9</v>
      </c>
      <c r="D5" s="4" t="s">
        <v>11</v>
      </c>
      <c r="E5" s="23">
        <v>10</v>
      </c>
      <c r="F5" s="23">
        <v>13</v>
      </c>
      <c r="G5" s="5">
        <v>80</v>
      </c>
      <c r="H5" s="7">
        <f t="shared" ref="H5:H17" si="0">IF((F5-E5+1)&lt;=0,0,G5/(F5-E5+1))</f>
        <v>20</v>
      </c>
      <c r="I5" s="24">
        <f>G5*VLOOKUP(C5,Mitarbeiter!$A$5:$G$11,7,FALSE())</f>
        <v>7600</v>
      </c>
      <c r="J5" s="4" t="s">
        <v>45</v>
      </c>
      <c r="K5" s="4" t="s">
        <v>46</v>
      </c>
    </row>
    <row r="6" spans="1:11" x14ac:dyDescent="0.25">
      <c r="A6" s="25" t="s">
        <v>47</v>
      </c>
      <c r="B6" s="26" t="s">
        <v>48</v>
      </c>
      <c r="C6" s="26" t="s">
        <v>9</v>
      </c>
      <c r="D6" s="11" t="s">
        <v>11</v>
      </c>
      <c r="E6" s="27">
        <v>12</v>
      </c>
      <c r="F6" s="27">
        <v>18</v>
      </c>
      <c r="G6" s="12">
        <v>154</v>
      </c>
      <c r="H6" s="14">
        <f t="shared" si="0"/>
        <v>22</v>
      </c>
      <c r="I6" s="28">
        <f>G6*VLOOKUP(C6,Mitarbeiter!$A$5:$G$11,7,FALSE())</f>
        <v>14630</v>
      </c>
      <c r="J6" s="11" t="s">
        <v>45</v>
      </c>
      <c r="K6" s="11" t="s">
        <v>46</v>
      </c>
    </row>
    <row r="7" spans="1:11" x14ac:dyDescent="0.25">
      <c r="A7" s="21" t="s">
        <v>49</v>
      </c>
      <c r="B7" s="22" t="s">
        <v>48</v>
      </c>
      <c r="C7" s="22" t="s">
        <v>13</v>
      </c>
      <c r="D7" s="4" t="s">
        <v>14</v>
      </c>
      <c r="E7" s="23">
        <v>10</v>
      </c>
      <c r="F7" s="23">
        <v>17</v>
      </c>
      <c r="G7" s="5">
        <v>224</v>
      </c>
      <c r="H7" s="7">
        <f t="shared" si="0"/>
        <v>28</v>
      </c>
      <c r="I7" s="24">
        <f>G7*VLOOKUP(C7,Mitarbeiter!$A$5:$G$11,7,FALSE())</f>
        <v>17472</v>
      </c>
      <c r="J7" s="4" t="s">
        <v>45</v>
      </c>
      <c r="K7" s="4" t="s">
        <v>50</v>
      </c>
    </row>
    <row r="8" spans="1:11" ht="25.5" x14ac:dyDescent="0.25">
      <c r="A8" s="25" t="s">
        <v>51</v>
      </c>
      <c r="B8" s="26" t="s">
        <v>52</v>
      </c>
      <c r="C8" s="26" t="s">
        <v>13</v>
      </c>
      <c r="D8" s="11" t="s">
        <v>14</v>
      </c>
      <c r="E8" s="27">
        <v>16</v>
      </c>
      <c r="F8" s="27">
        <v>21</v>
      </c>
      <c r="G8" s="12">
        <v>36</v>
      </c>
      <c r="H8" s="14">
        <f t="shared" si="0"/>
        <v>6</v>
      </c>
      <c r="I8" s="28">
        <f>G8*VLOOKUP(C8,Mitarbeiter!$A$5:$G$11,7,FALSE())</f>
        <v>2808</v>
      </c>
      <c r="J8" s="11" t="s">
        <v>53</v>
      </c>
      <c r="K8" s="11" t="s">
        <v>54</v>
      </c>
    </row>
    <row r="9" spans="1:11" x14ac:dyDescent="0.25">
      <c r="A9" s="21" t="s">
        <v>55</v>
      </c>
      <c r="B9" s="22" t="s">
        <v>44</v>
      </c>
      <c r="C9" s="22" t="s">
        <v>15</v>
      </c>
      <c r="D9" s="4" t="s">
        <v>17</v>
      </c>
      <c r="E9" s="23">
        <v>10</v>
      </c>
      <c r="F9" s="23">
        <v>14</v>
      </c>
      <c r="G9" s="5">
        <v>175</v>
      </c>
      <c r="H9" s="7">
        <f t="shared" si="0"/>
        <v>35</v>
      </c>
      <c r="I9" s="24">
        <f>G9*VLOOKUP(C9,Mitarbeiter!$A$5:$G$11,7,FALSE())</f>
        <v>19250</v>
      </c>
      <c r="J9" s="4" t="s">
        <v>45</v>
      </c>
      <c r="K9" s="4" t="s">
        <v>46</v>
      </c>
    </row>
    <row r="10" spans="1:11" ht="25.5" x14ac:dyDescent="0.25">
      <c r="A10" s="25" t="s">
        <v>56</v>
      </c>
      <c r="B10" s="26" t="s">
        <v>57</v>
      </c>
      <c r="C10" s="26" t="s">
        <v>15</v>
      </c>
      <c r="D10" s="11" t="s">
        <v>17</v>
      </c>
      <c r="E10" s="27">
        <v>18</v>
      </c>
      <c r="F10" s="27">
        <v>21</v>
      </c>
      <c r="G10" s="12">
        <v>80</v>
      </c>
      <c r="H10" s="14">
        <f t="shared" si="0"/>
        <v>20</v>
      </c>
      <c r="I10" s="28">
        <f>G10*VLOOKUP(C10,Mitarbeiter!$A$5:$G$11,7,FALSE())</f>
        <v>8800</v>
      </c>
      <c r="J10" s="11" t="s">
        <v>53</v>
      </c>
      <c r="K10" s="11" t="s">
        <v>50</v>
      </c>
    </row>
    <row r="11" spans="1:11" x14ac:dyDescent="0.25">
      <c r="A11" s="21" t="s">
        <v>58</v>
      </c>
      <c r="B11" s="22" t="s">
        <v>48</v>
      </c>
      <c r="C11" s="22" t="s">
        <v>19</v>
      </c>
      <c r="D11" s="4" t="s">
        <v>14</v>
      </c>
      <c r="E11" s="23">
        <v>11</v>
      </c>
      <c r="F11" s="23">
        <v>20</v>
      </c>
      <c r="G11" s="5">
        <v>220</v>
      </c>
      <c r="H11" s="7">
        <f t="shared" si="0"/>
        <v>22</v>
      </c>
      <c r="I11" s="24">
        <f>G11*VLOOKUP(C11,Mitarbeiter!$A$5:$G$11,7,FALSE())</f>
        <v>17160</v>
      </c>
      <c r="J11" s="4" t="s">
        <v>45</v>
      </c>
      <c r="K11" s="4" t="s">
        <v>50</v>
      </c>
    </row>
    <row r="12" spans="1:11" x14ac:dyDescent="0.25">
      <c r="A12" s="25" t="s">
        <v>59</v>
      </c>
      <c r="B12" s="26" t="s">
        <v>48</v>
      </c>
      <c r="C12" s="26" t="s">
        <v>21</v>
      </c>
      <c r="D12" s="11" t="s">
        <v>22</v>
      </c>
      <c r="E12" s="27">
        <v>10</v>
      </c>
      <c r="F12" s="27">
        <v>16</v>
      </c>
      <c r="G12" s="12">
        <v>210</v>
      </c>
      <c r="H12" s="14">
        <f t="shared" si="0"/>
        <v>30</v>
      </c>
      <c r="I12" s="28">
        <f>G12*VLOOKUP(C12,Mitarbeiter!$A$5:$G$11,7,FALSE())</f>
        <v>13020</v>
      </c>
      <c r="J12" s="11" t="s">
        <v>45</v>
      </c>
      <c r="K12" s="11" t="s">
        <v>50</v>
      </c>
    </row>
    <row r="13" spans="1:11" x14ac:dyDescent="0.25">
      <c r="A13" s="21" t="s">
        <v>60</v>
      </c>
      <c r="B13" s="22" t="s">
        <v>61</v>
      </c>
      <c r="C13" s="22" t="s">
        <v>21</v>
      </c>
      <c r="D13" s="4" t="s">
        <v>22</v>
      </c>
      <c r="E13" s="23">
        <v>10</v>
      </c>
      <c r="F13" s="23">
        <v>21</v>
      </c>
      <c r="G13" s="5">
        <v>60</v>
      </c>
      <c r="H13" s="7">
        <f t="shared" si="0"/>
        <v>5</v>
      </c>
      <c r="I13" s="24">
        <f>G13*VLOOKUP(C13,Mitarbeiter!$A$5:$G$11,7,FALSE())</f>
        <v>3720</v>
      </c>
      <c r="J13" s="4" t="s">
        <v>45</v>
      </c>
      <c r="K13" s="4" t="s">
        <v>54</v>
      </c>
    </row>
    <row r="14" spans="1:11" x14ac:dyDescent="0.25">
      <c r="A14" s="25" t="s">
        <v>62</v>
      </c>
      <c r="B14" s="26" t="s">
        <v>44</v>
      </c>
      <c r="C14" s="26" t="s">
        <v>23</v>
      </c>
      <c r="D14" s="11" t="s">
        <v>11</v>
      </c>
      <c r="E14" s="27">
        <v>10</v>
      </c>
      <c r="F14" s="27">
        <v>12</v>
      </c>
      <c r="G14" s="12">
        <v>96</v>
      </c>
      <c r="H14" s="14">
        <f t="shared" si="0"/>
        <v>32</v>
      </c>
      <c r="I14" s="28">
        <f>G14*VLOOKUP(C14,Mitarbeiter!$A$5:$G$11,7,FALSE())</f>
        <v>9120</v>
      </c>
      <c r="J14" s="11" t="s">
        <v>45</v>
      </c>
      <c r="K14" s="11" t="s">
        <v>46</v>
      </c>
    </row>
    <row r="15" spans="1:11" x14ac:dyDescent="0.25">
      <c r="A15" s="21" t="s">
        <v>63</v>
      </c>
      <c r="B15" s="22" t="s">
        <v>64</v>
      </c>
      <c r="C15" s="22" t="s">
        <v>23</v>
      </c>
      <c r="D15" s="4" t="s">
        <v>11</v>
      </c>
      <c r="E15" s="23">
        <v>13</v>
      </c>
      <c r="F15" s="23">
        <v>19</v>
      </c>
      <c r="G15" s="5">
        <v>266</v>
      </c>
      <c r="H15" s="7">
        <f t="shared" si="0"/>
        <v>38</v>
      </c>
      <c r="I15" s="24">
        <f>G15*VLOOKUP(C15,Mitarbeiter!$A$5:$G$11,7,FALSE())</f>
        <v>25270</v>
      </c>
      <c r="J15" s="4" t="s">
        <v>45</v>
      </c>
      <c r="K15" s="4" t="s">
        <v>46</v>
      </c>
    </row>
    <row r="16" spans="1:11" ht="25.5" x14ac:dyDescent="0.25">
      <c r="A16" s="25" t="s">
        <v>65</v>
      </c>
      <c r="B16" s="26" t="s">
        <v>52</v>
      </c>
      <c r="C16" s="26" t="s">
        <v>25</v>
      </c>
      <c r="D16" s="11" t="s">
        <v>22</v>
      </c>
      <c r="E16" s="27">
        <v>10</v>
      </c>
      <c r="F16" s="27">
        <v>15</v>
      </c>
      <c r="G16" s="12">
        <v>90</v>
      </c>
      <c r="H16" s="14">
        <f t="shared" si="0"/>
        <v>15</v>
      </c>
      <c r="I16" s="28">
        <f>G16*VLOOKUP(C16,Mitarbeiter!$A$5:$G$11,7,FALSE())</f>
        <v>5580</v>
      </c>
      <c r="J16" s="11" t="s">
        <v>45</v>
      </c>
      <c r="K16" s="11" t="s">
        <v>54</v>
      </c>
    </row>
    <row r="17" spans="1:11" x14ac:dyDescent="0.25">
      <c r="A17" s="21" t="s">
        <v>66</v>
      </c>
      <c r="B17" s="22" t="s">
        <v>61</v>
      </c>
      <c r="C17" s="22" t="s">
        <v>25</v>
      </c>
      <c r="D17" s="4" t="s">
        <v>22</v>
      </c>
      <c r="E17" s="23">
        <v>16</v>
      </c>
      <c r="F17" s="23">
        <v>21</v>
      </c>
      <c r="G17" s="5">
        <v>120</v>
      </c>
      <c r="H17" s="7">
        <f t="shared" si="0"/>
        <v>20</v>
      </c>
      <c r="I17" s="24">
        <f>G17*VLOOKUP(C17,Mitarbeiter!$A$5:$G$11,7,FALSE())</f>
        <v>7440</v>
      </c>
      <c r="J17" s="4" t="s">
        <v>53</v>
      </c>
      <c r="K17" s="4" t="s">
        <v>50</v>
      </c>
    </row>
    <row r="18" spans="1:11" ht="15" customHeight="1" x14ac:dyDescent="0.25">
      <c r="A18" s="56" t="s">
        <v>67</v>
      </c>
      <c r="B18" s="56"/>
      <c r="C18" s="56"/>
      <c r="D18" s="56"/>
      <c r="E18" s="56"/>
      <c r="F18" s="56"/>
      <c r="G18" s="18">
        <f>SUM(G5:G17)</f>
        <v>1811</v>
      </c>
      <c r="H18" s="18">
        <f>SUM(H5:H17)</f>
        <v>293</v>
      </c>
      <c r="I18" s="29">
        <f>SUM(I5:I17)</f>
        <v>151870</v>
      </c>
      <c r="J18" s="17"/>
      <c r="K18" s="17"/>
    </row>
  </sheetData>
  <mergeCells count="3">
    <mergeCell ref="A1:K1"/>
    <mergeCell ref="A2:K2"/>
    <mergeCell ref="A18:F18"/>
  </mergeCells>
  <dataValidations count="3">
    <dataValidation type="list" allowBlank="1" sqref="D5:D17" xr:uid="{00000000-0002-0000-0200-000001000000}">
      <formula1>"Senior,Fachkraft,Spezialist,Junior"</formula1>
      <formula2>0</formula2>
    </dataValidation>
    <dataValidation type="list" allowBlank="1" sqref="J5:J17" xr:uid="{00000000-0002-0000-0200-000002000000}">
      <formula1>"Geplant,Aktiv,Abgeschlossen,Pausiert"</formula1>
      <formula2>0</formula2>
    </dataValidation>
    <dataValidation type="list" allowBlank="1" sqref="K5:K17" xr:uid="{00000000-0002-0000-0200-000003000000}">
      <formula1>"Hoch,Mittel,Niedrig"</formula1>
      <formula2>0</formula2>
    </dataValidation>
  </dataValidations>
  <pageMargins left="0.75" right="0.75" top="1" bottom="1"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Mitarbeiter!$A$5:$A$11</xm:f>
          </x14:formula1>
          <x14:formula2>
            <xm:f>0</xm:f>
          </x14:formula2>
          <xm:sqref>C5:C17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38135"/>
  </sheetPr>
  <dimension ref="A1:P21"/>
  <sheetViews>
    <sheetView showGridLines="0" zoomScaleNormal="100" workbookViewId="0">
      <pane xSplit="2" ySplit="5" topLeftCell="C6" activePane="bottomRight" state="frozen"/>
      <selection pane="topRight" activeCell="C1" sqref="C1"/>
      <selection pane="bottomLeft" activeCell="A6" sqref="A6"/>
      <selection pane="bottomRight" sqref="A1:P1"/>
    </sheetView>
  </sheetViews>
  <sheetFormatPr baseColWidth="10" defaultColWidth="8.7109375" defaultRowHeight="15" x14ac:dyDescent="0.25"/>
  <cols>
    <col min="1" max="1" width="18" customWidth="1"/>
    <col min="2" max="2" width="13" customWidth="1"/>
    <col min="3" max="14" width="7.42578125" customWidth="1"/>
    <col min="15" max="15" width="12" customWidth="1"/>
    <col min="16" max="16" width="13" customWidth="1"/>
  </cols>
  <sheetData>
    <row r="1" spans="1:16" ht="27.75" customHeight="1" x14ac:dyDescent="0.25">
      <c r="A1" s="53" t="s">
        <v>68</v>
      </c>
      <c r="B1" s="53"/>
      <c r="C1" s="53"/>
      <c r="D1" s="53"/>
      <c r="E1" s="53"/>
      <c r="F1" s="53"/>
      <c r="G1" s="53"/>
      <c r="H1" s="53"/>
      <c r="I1" s="53"/>
      <c r="J1" s="53"/>
      <c r="K1" s="53"/>
      <c r="L1" s="53"/>
      <c r="M1" s="53"/>
      <c r="N1" s="53"/>
      <c r="O1" s="53"/>
      <c r="P1" s="53"/>
    </row>
    <row r="2" spans="1:16" ht="15" customHeight="1" x14ac:dyDescent="0.25">
      <c r="A2" s="54" t="s">
        <v>69</v>
      </c>
      <c r="B2" s="54"/>
      <c r="C2" s="54"/>
      <c r="D2" s="54"/>
      <c r="E2" s="54"/>
      <c r="F2" s="54"/>
      <c r="G2" s="54"/>
      <c r="H2" s="54"/>
      <c r="I2" s="54"/>
      <c r="J2" s="54"/>
      <c r="K2" s="54"/>
      <c r="L2" s="54"/>
      <c r="M2" s="54"/>
      <c r="N2" s="54"/>
      <c r="O2" s="54"/>
      <c r="P2" s="54"/>
    </row>
    <row r="3" spans="1:16" ht="108" x14ac:dyDescent="0.25">
      <c r="A3" s="30" t="s">
        <v>70</v>
      </c>
      <c r="B3" s="31" t="s">
        <v>71</v>
      </c>
      <c r="D3" s="32" t="s">
        <v>72</v>
      </c>
    </row>
    <row r="5" spans="1:16" ht="25.5" customHeight="1" x14ac:dyDescent="0.25">
      <c r="A5" s="2" t="s">
        <v>1</v>
      </c>
      <c r="B5" s="33" t="s">
        <v>73</v>
      </c>
      <c r="C5" s="34">
        <v>10</v>
      </c>
      <c r="D5" s="34">
        <v>11</v>
      </c>
      <c r="E5" s="34">
        <v>12</v>
      </c>
      <c r="F5" s="34">
        <v>13</v>
      </c>
      <c r="G5" s="34">
        <v>14</v>
      </c>
      <c r="H5" s="34">
        <v>15</v>
      </c>
      <c r="I5" s="34">
        <v>16</v>
      </c>
      <c r="J5" s="34">
        <v>17</v>
      </c>
      <c r="K5" s="34">
        <v>18</v>
      </c>
      <c r="L5" s="34">
        <v>19</v>
      </c>
      <c r="M5" s="34">
        <v>20</v>
      </c>
      <c r="N5" s="34">
        <v>21</v>
      </c>
      <c r="O5" s="33" t="s">
        <v>74</v>
      </c>
      <c r="P5" s="33" t="s">
        <v>75</v>
      </c>
    </row>
    <row r="6" spans="1:16" x14ac:dyDescent="0.25">
      <c r="A6" s="35" t="str">
        <f>Mitarbeiter!A5</f>
        <v>Bjarne Vogel</v>
      </c>
      <c r="B6" s="36">
        <f>VLOOKUP($A6,Mitarbeiter!$A$5:$G$11,6,FALSE())</f>
        <v>32</v>
      </c>
      <c r="C6" s="37">
        <f>SUMIFS(Auftragsplanung!$H$5:$H$17,Auftragsplanung!$C$5:$C$17,$A6,Auftragsplanung!$E$5:$E$17,"&lt;="&amp;C$5,Auftragsplanung!$F$5:$F$17,"&gt;="&amp;C$5)</f>
        <v>20</v>
      </c>
      <c r="D6" s="37">
        <f>SUMIFS(Auftragsplanung!$H$5:$H$17,Auftragsplanung!$C$5:$C$17,$A6,Auftragsplanung!$E$5:$E$17,"&lt;="&amp;D$5,Auftragsplanung!$F$5:$F$17,"&gt;="&amp;D$5)</f>
        <v>20</v>
      </c>
      <c r="E6" s="37">
        <f>SUMIFS(Auftragsplanung!$H$5:$H$17,Auftragsplanung!$C$5:$C$17,$A6,Auftragsplanung!$E$5:$E$17,"&lt;="&amp;E$5,Auftragsplanung!$F$5:$F$17,"&gt;="&amp;E$5)</f>
        <v>42</v>
      </c>
      <c r="F6" s="37">
        <f>SUMIFS(Auftragsplanung!$H$5:$H$17,Auftragsplanung!$C$5:$C$17,$A6,Auftragsplanung!$E$5:$E$17,"&lt;="&amp;F$5,Auftragsplanung!$F$5:$F$17,"&gt;="&amp;F$5)</f>
        <v>42</v>
      </c>
      <c r="G6" s="37">
        <f>SUMIFS(Auftragsplanung!$H$5:$H$17,Auftragsplanung!$C$5:$C$17,$A6,Auftragsplanung!$E$5:$E$17,"&lt;="&amp;G$5,Auftragsplanung!$F$5:$F$17,"&gt;="&amp;G$5)</f>
        <v>22</v>
      </c>
      <c r="H6" s="37">
        <f>SUMIFS(Auftragsplanung!$H$5:$H$17,Auftragsplanung!$C$5:$C$17,$A6,Auftragsplanung!$E$5:$E$17,"&lt;="&amp;H$5,Auftragsplanung!$F$5:$F$17,"&gt;="&amp;H$5)</f>
        <v>22</v>
      </c>
      <c r="I6" s="37">
        <f>SUMIFS(Auftragsplanung!$H$5:$H$17,Auftragsplanung!$C$5:$C$17,$A6,Auftragsplanung!$E$5:$E$17,"&lt;="&amp;I$5,Auftragsplanung!$F$5:$F$17,"&gt;="&amp;I$5)</f>
        <v>22</v>
      </c>
      <c r="J6" s="37">
        <f>SUMIFS(Auftragsplanung!$H$5:$H$17,Auftragsplanung!$C$5:$C$17,$A6,Auftragsplanung!$E$5:$E$17,"&lt;="&amp;J$5,Auftragsplanung!$F$5:$F$17,"&gt;="&amp;J$5)</f>
        <v>22</v>
      </c>
      <c r="K6" s="37">
        <f>SUMIFS(Auftragsplanung!$H$5:$H$17,Auftragsplanung!$C$5:$C$17,$A6,Auftragsplanung!$E$5:$E$17,"&lt;="&amp;K$5,Auftragsplanung!$F$5:$F$17,"&gt;="&amp;K$5)</f>
        <v>22</v>
      </c>
      <c r="L6" s="37">
        <f>SUMIFS(Auftragsplanung!$H$5:$H$17,Auftragsplanung!$C$5:$C$17,$A6,Auftragsplanung!$E$5:$E$17,"&lt;="&amp;L$5,Auftragsplanung!$F$5:$F$17,"&gt;="&amp;L$5)</f>
        <v>0</v>
      </c>
      <c r="M6" s="37">
        <f>SUMIFS(Auftragsplanung!$H$5:$H$17,Auftragsplanung!$C$5:$C$17,$A6,Auftragsplanung!$E$5:$E$17,"&lt;="&amp;M$5,Auftragsplanung!$F$5:$F$17,"&gt;="&amp;M$5)</f>
        <v>0</v>
      </c>
      <c r="N6" s="37">
        <f>SUMIFS(Auftragsplanung!$H$5:$H$17,Auftragsplanung!$C$5:$C$17,$A6,Auftragsplanung!$E$5:$E$17,"&lt;="&amp;N$5,Auftragsplanung!$F$5:$F$17,"&gt;="&amp;N$5)</f>
        <v>0</v>
      </c>
      <c r="O6" s="38">
        <f t="shared" ref="O6:O13" si="0">SUM(C6:N6)</f>
        <v>234</v>
      </c>
      <c r="P6" s="39">
        <f t="shared" ref="P6:P12" si="1">IF($B6=0,0,O6/($B6*12))</f>
        <v>0.609375</v>
      </c>
    </row>
    <row r="7" spans="1:16" x14ac:dyDescent="0.25">
      <c r="A7" s="35" t="str">
        <f>Mitarbeiter!A6</f>
        <v>Mara Tillmann</v>
      </c>
      <c r="B7" s="36">
        <f>VLOOKUP($A7,Mitarbeiter!$A$5:$G$11,6,FALSE())</f>
        <v>34</v>
      </c>
      <c r="C7" s="37">
        <f>SUMIFS(Auftragsplanung!$H$5:$H$17,Auftragsplanung!$C$5:$C$17,$A7,Auftragsplanung!$E$5:$E$17,"&lt;="&amp;C$5,Auftragsplanung!$F$5:$F$17,"&gt;="&amp;C$5)</f>
        <v>28</v>
      </c>
      <c r="D7" s="37">
        <f>SUMIFS(Auftragsplanung!$H$5:$H$17,Auftragsplanung!$C$5:$C$17,$A7,Auftragsplanung!$E$5:$E$17,"&lt;="&amp;D$5,Auftragsplanung!$F$5:$F$17,"&gt;="&amp;D$5)</f>
        <v>28</v>
      </c>
      <c r="E7" s="37">
        <f>SUMIFS(Auftragsplanung!$H$5:$H$17,Auftragsplanung!$C$5:$C$17,$A7,Auftragsplanung!$E$5:$E$17,"&lt;="&amp;E$5,Auftragsplanung!$F$5:$F$17,"&gt;="&amp;E$5)</f>
        <v>28</v>
      </c>
      <c r="F7" s="37">
        <f>SUMIFS(Auftragsplanung!$H$5:$H$17,Auftragsplanung!$C$5:$C$17,$A7,Auftragsplanung!$E$5:$E$17,"&lt;="&amp;F$5,Auftragsplanung!$F$5:$F$17,"&gt;="&amp;F$5)</f>
        <v>28</v>
      </c>
      <c r="G7" s="37">
        <f>SUMIFS(Auftragsplanung!$H$5:$H$17,Auftragsplanung!$C$5:$C$17,$A7,Auftragsplanung!$E$5:$E$17,"&lt;="&amp;G$5,Auftragsplanung!$F$5:$F$17,"&gt;="&amp;G$5)</f>
        <v>28</v>
      </c>
      <c r="H7" s="37">
        <f>SUMIFS(Auftragsplanung!$H$5:$H$17,Auftragsplanung!$C$5:$C$17,$A7,Auftragsplanung!$E$5:$E$17,"&lt;="&amp;H$5,Auftragsplanung!$F$5:$F$17,"&gt;="&amp;H$5)</f>
        <v>28</v>
      </c>
      <c r="I7" s="37">
        <f>SUMIFS(Auftragsplanung!$H$5:$H$17,Auftragsplanung!$C$5:$C$17,$A7,Auftragsplanung!$E$5:$E$17,"&lt;="&amp;I$5,Auftragsplanung!$F$5:$F$17,"&gt;="&amp;I$5)</f>
        <v>34</v>
      </c>
      <c r="J7" s="37">
        <f>SUMIFS(Auftragsplanung!$H$5:$H$17,Auftragsplanung!$C$5:$C$17,$A7,Auftragsplanung!$E$5:$E$17,"&lt;="&amp;J$5,Auftragsplanung!$F$5:$F$17,"&gt;="&amp;J$5)</f>
        <v>34</v>
      </c>
      <c r="K7" s="37">
        <f>SUMIFS(Auftragsplanung!$H$5:$H$17,Auftragsplanung!$C$5:$C$17,$A7,Auftragsplanung!$E$5:$E$17,"&lt;="&amp;K$5,Auftragsplanung!$F$5:$F$17,"&gt;="&amp;K$5)</f>
        <v>6</v>
      </c>
      <c r="L7" s="37">
        <f>SUMIFS(Auftragsplanung!$H$5:$H$17,Auftragsplanung!$C$5:$C$17,$A7,Auftragsplanung!$E$5:$E$17,"&lt;="&amp;L$5,Auftragsplanung!$F$5:$F$17,"&gt;="&amp;L$5)</f>
        <v>6</v>
      </c>
      <c r="M7" s="37">
        <f>SUMIFS(Auftragsplanung!$H$5:$H$17,Auftragsplanung!$C$5:$C$17,$A7,Auftragsplanung!$E$5:$E$17,"&lt;="&amp;M$5,Auftragsplanung!$F$5:$F$17,"&gt;="&amp;M$5)</f>
        <v>6</v>
      </c>
      <c r="N7" s="37">
        <f>SUMIFS(Auftragsplanung!$H$5:$H$17,Auftragsplanung!$C$5:$C$17,$A7,Auftragsplanung!$E$5:$E$17,"&lt;="&amp;N$5,Auftragsplanung!$F$5:$F$17,"&gt;="&amp;N$5)</f>
        <v>6</v>
      </c>
      <c r="O7" s="38">
        <f t="shared" si="0"/>
        <v>260</v>
      </c>
      <c r="P7" s="39">
        <f t="shared" si="1"/>
        <v>0.63725490196078427</v>
      </c>
    </row>
    <row r="8" spans="1:16" x14ac:dyDescent="0.25">
      <c r="A8" s="35" t="str">
        <f>Mitarbeiter!A7</f>
        <v>Oliver Schenk</v>
      </c>
      <c r="B8" s="36">
        <f>VLOOKUP($A8,Mitarbeiter!$A$5:$G$11,6,FALSE())</f>
        <v>30</v>
      </c>
      <c r="C8" s="37">
        <f>SUMIFS(Auftragsplanung!$H$5:$H$17,Auftragsplanung!$C$5:$C$17,$A8,Auftragsplanung!$E$5:$E$17,"&lt;="&amp;C$5,Auftragsplanung!$F$5:$F$17,"&gt;="&amp;C$5)</f>
        <v>35</v>
      </c>
      <c r="D8" s="37">
        <f>SUMIFS(Auftragsplanung!$H$5:$H$17,Auftragsplanung!$C$5:$C$17,$A8,Auftragsplanung!$E$5:$E$17,"&lt;="&amp;D$5,Auftragsplanung!$F$5:$F$17,"&gt;="&amp;D$5)</f>
        <v>35</v>
      </c>
      <c r="E8" s="37">
        <f>SUMIFS(Auftragsplanung!$H$5:$H$17,Auftragsplanung!$C$5:$C$17,$A8,Auftragsplanung!$E$5:$E$17,"&lt;="&amp;E$5,Auftragsplanung!$F$5:$F$17,"&gt;="&amp;E$5)</f>
        <v>35</v>
      </c>
      <c r="F8" s="37">
        <f>SUMIFS(Auftragsplanung!$H$5:$H$17,Auftragsplanung!$C$5:$C$17,$A8,Auftragsplanung!$E$5:$E$17,"&lt;="&amp;F$5,Auftragsplanung!$F$5:$F$17,"&gt;="&amp;F$5)</f>
        <v>35</v>
      </c>
      <c r="G8" s="37">
        <f>SUMIFS(Auftragsplanung!$H$5:$H$17,Auftragsplanung!$C$5:$C$17,$A8,Auftragsplanung!$E$5:$E$17,"&lt;="&amp;G$5,Auftragsplanung!$F$5:$F$17,"&gt;="&amp;G$5)</f>
        <v>35</v>
      </c>
      <c r="H8" s="37">
        <f>SUMIFS(Auftragsplanung!$H$5:$H$17,Auftragsplanung!$C$5:$C$17,$A8,Auftragsplanung!$E$5:$E$17,"&lt;="&amp;H$5,Auftragsplanung!$F$5:$F$17,"&gt;="&amp;H$5)</f>
        <v>0</v>
      </c>
      <c r="I8" s="37">
        <f>SUMIFS(Auftragsplanung!$H$5:$H$17,Auftragsplanung!$C$5:$C$17,$A8,Auftragsplanung!$E$5:$E$17,"&lt;="&amp;I$5,Auftragsplanung!$F$5:$F$17,"&gt;="&amp;I$5)</f>
        <v>0</v>
      </c>
      <c r="J8" s="37">
        <f>SUMIFS(Auftragsplanung!$H$5:$H$17,Auftragsplanung!$C$5:$C$17,$A8,Auftragsplanung!$E$5:$E$17,"&lt;="&amp;J$5,Auftragsplanung!$F$5:$F$17,"&gt;="&amp;J$5)</f>
        <v>0</v>
      </c>
      <c r="K8" s="37">
        <f>SUMIFS(Auftragsplanung!$H$5:$H$17,Auftragsplanung!$C$5:$C$17,$A8,Auftragsplanung!$E$5:$E$17,"&lt;="&amp;K$5,Auftragsplanung!$F$5:$F$17,"&gt;="&amp;K$5)</f>
        <v>20</v>
      </c>
      <c r="L8" s="37">
        <f>SUMIFS(Auftragsplanung!$H$5:$H$17,Auftragsplanung!$C$5:$C$17,$A8,Auftragsplanung!$E$5:$E$17,"&lt;="&amp;L$5,Auftragsplanung!$F$5:$F$17,"&gt;="&amp;L$5)</f>
        <v>20</v>
      </c>
      <c r="M8" s="37">
        <f>SUMIFS(Auftragsplanung!$H$5:$H$17,Auftragsplanung!$C$5:$C$17,$A8,Auftragsplanung!$E$5:$E$17,"&lt;="&amp;M$5,Auftragsplanung!$F$5:$F$17,"&gt;="&amp;M$5)</f>
        <v>20</v>
      </c>
      <c r="N8" s="37">
        <f>SUMIFS(Auftragsplanung!$H$5:$H$17,Auftragsplanung!$C$5:$C$17,$A8,Auftragsplanung!$E$5:$E$17,"&lt;="&amp;N$5,Auftragsplanung!$F$5:$F$17,"&gt;="&amp;N$5)</f>
        <v>20</v>
      </c>
      <c r="O8" s="38">
        <f t="shared" si="0"/>
        <v>255</v>
      </c>
      <c r="P8" s="39">
        <f t="shared" si="1"/>
        <v>0.70833333333333337</v>
      </c>
    </row>
    <row r="9" spans="1:16" x14ac:dyDescent="0.25">
      <c r="A9" s="35" t="str">
        <f>Mitarbeiter!A8</f>
        <v>Heike Rauch</v>
      </c>
      <c r="B9" s="36">
        <f>VLOOKUP($A9,Mitarbeiter!$A$5:$G$11,6,FALSE())</f>
        <v>25.5</v>
      </c>
      <c r="C9" s="37">
        <f>SUMIFS(Auftragsplanung!$H$5:$H$17,Auftragsplanung!$C$5:$C$17,$A9,Auftragsplanung!$E$5:$E$17,"&lt;="&amp;C$5,Auftragsplanung!$F$5:$F$17,"&gt;="&amp;C$5)</f>
        <v>0</v>
      </c>
      <c r="D9" s="37">
        <f>SUMIFS(Auftragsplanung!$H$5:$H$17,Auftragsplanung!$C$5:$C$17,$A9,Auftragsplanung!$E$5:$E$17,"&lt;="&amp;D$5,Auftragsplanung!$F$5:$F$17,"&gt;="&amp;D$5)</f>
        <v>22</v>
      </c>
      <c r="E9" s="37">
        <f>SUMIFS(Auftragsplanung!$H$5:$H$17,Auftragsplanung!$C$5:$C$17,$A9,Auftragsplanung!$E$5:$E$17,"&lt;="&amp;E$5,Auftragsplanung!$F$5:$F$17,"&gt;="&amp;E$5)</f>
        <v>22</v>
      </c>
      <c r="F9" s="37">
        <f>SUMIFS(Auftragsplanung!$H$5:$H$17,Auftragsplanung!$C$5:$C$17,$A9,Auftragsplanung!$E$5:$E$17,"&lt;="&amp;F$5,Auftragsplanung!$F$5:$F$17,"&gt;="&amp;F$5)</f>
        <v>22</v>
      </c>
      <c r="G9" s="37">
        <f>SUMIFS(Auftragsplanung!$H$5:$H$17,Auftragsplanung!$C$5:$C$17,$A9,Auftragsplanung!$E$5:$E$17,"&lt;="&amp;G$5,Auftragsplanung!$F$5:$F$17,"&gt;="&amp;G$5)</f>
        <v>22</v>
      </c>
      <c r="H9" s="37">
        <f>SUMIFS(Auftragsplanung!$H$5:$H$17,Auftragsplanung!$C$5:$C$17,$A9,Auftragsplanung!$E$5:$E$17,"&lt;="&amp;H$5,Auftragsplanung!$F$5:$F$17,"&gt;="&amp;H$5)</f>
        <v>22</v>
      </c>
      <c r="I9" s="37">
        <f>SUMIFS(Auftragsplanung!$H$5:$H$17,Auftragsplanung!$C$5:$C$17,$A9,Auftragsplanung!$E$5:$E$17,"&lt;="&amp;I$5,Auftragsplanung!$F$5:$F$17,"&gt;="&amp;I$5)</f>
        <v>22</v>
      </c>
      <c r="J9" s="37">
        <f>SUMIFS(Auftragsplanung!$H$5:$H$17,Auftragsplanung!$C$5:$C$17,$A9,Auftragsplanung!$E$5:$E$17,"&lt;="&amp;J$5,Auftragsplanung!$F$5:$F$17,"&gt;="&amp;J$5)</f>
        <v>22</v>
      </c>
      <c r="K9" s="37">
        <f>SUMIFS(Auftragsplanung!$H$5:$H$17,Auftragsplanung!$C$5:$C$17,$A9,Auftragsplanung!$E$5:$E$17,"&lt;="&amp;K$5,Auftragsplanung!$F$5:$F$17,"&gt;="&amp;K$5)</f>
        <v>22</v>
      </c>
      <c r="L9" s="37">
        <f>SUMIFS(Auftragsplanung!$H$5:$H$17,Auftragsplanung!$C$5:$C$17,$A9,Auftragsplanung!$E$5:$E$17,"&lt;="&amp;L$5,Auftragsplanung!$F$5:$F$17,"&gt;="&amp;L$5)</f>
        <v>22</v>
      </c>
      <c r="M9" s="37">
        <f>SUMIFS(Auftragsplanung!$H$5:$H$17,Auftragsplanung!$C$5:$C$17,$A9,Auftragsplanung!$E$5:$E$17,"&lt;="&amp;M$5,Auftragsplanung!$F$5:$F$17,"&gt;="&amp;M$5)</f>
        <v>22</v>
      </c>
      <c r="N9" s="37">
        <f>SUMIFS(Auftragsplanung!$H$5:$H$17,Auftragsplanung!$C$5:$C$17,$A9,Auftragsplanung!$E$5:$E$17,"&lt;="&amp;N$5,Auftragsplanung!$F$5:$F$17,"&gt;="&amp;N$5)</f>
        <v>0</v>
      </c>
      <c r="O9" s="38">
        <f t="shared" si="0"/>
        <v>220</v>
      </c>
      <c r="P9" s="39">
        <f t="shared" si="1"/>
        <v>0.71895424836601307</v>
      </c>
    </row>
    <row r="10" spans="1:16" x14ac:dyDescent="0.25">
      <c r="A10" s="35" t="str">
        <f>Mitarbeiter!A9</f>
        <v>Sven Lorenz</v>
      </c>
      <c r="B10" s="36">
        <f>VLOOKUP($A10,Mitarbeiter!$A$5:$G$11,6,FALSE())</f>
        <v>36</v>
      </c>
      <c r="C10" s="37">
        <f>SUMIFS(Auftragsplanung!$H$5:$H$17,Auftragsplanung!$C$5:$C$17,$A10,Auftragsplanung!$E$5:$E$17,"&lt;="&amp;C$5,Auftragsplanung!$F$5:$F$17,"&gt;="&amp;C$5)</f>
        <v>35</v>
      </c>
      <c r="D10" s="37">
        <f>SUMIFS(Auftragsplanung!$H$5:$H$17,Auftragsplanung!$C$5:$C$17,$A10,Auftragsplanung!$E$5:$E$17,"&lt;="&amp;D$5,Auftragsplanung!$F$5:$F$17,"&gt;="&amp;D$5)</f>
        <v>35</v>
      </c>
      <c r="E10" s="37">
        <f>SUMIFS(Auftragsplanung!$H$5:$H$17,Auftragsplanung!$C$5:$C$17,$A10,Auftragsplanung!$E$5:$E$17,"&lt;="&amp;E$5,Auftragsplanung!$F$5:$F$17,"&gt;="&amp;E$5)</f>
        <v>35</v>
      </c>
      <c r="F10" s="37">
        <f>SUMIFS(Auftragsplanung!$H$5:$H$17,Auftragsplanung!$C$5:$C$17,$A10,Auftragsplanung!$E$5:$E$17,"&lt;="&amp;F$5,Auftragsplanung!$F$5:$F$17,"&gt;="&amp;F$5)</f>
        <v>35</v>
      </c>
      <c r="G10" s="37">
        <f>SUMIFS(Auftragsplanung!$H$5:$H$17,Auftragsplanung!$C$5:$C$17,$A10,Auftragsplanung!$E$5:$E$17,"&lt;="&amp;G$5,Auftragsplanung!$F$5:$F$17,"&gt;="&amp;G$5)</f>
        <v>35</v>
      </c>
      <c r="H10" s="37">
        <f>SUMIFS(Auftragsplanung!$H$5:$H$17,Auftragsplanung!$C$5:$C$17,$A10,Auftragsplanung!$E$5:$E$17,"&lt;="&amp;H$5,Auftragsplanung!$F$5:$F$17,"&gt;="&amp;H$5)</f>
        <v>35</v>
      </c>
      <c r="I10" s="37">
        <f>SUMIFS(Auftragsplanung!$H$5:$H$17,Auftragsplanung!$C$5:$C$17,$A10,Auftragsplanung!$E$5:$E$17,"&lt;="&amp;I$5,Auftragsplanung!$F$5:$F$17,"&gt;="&amp;I$5)</f>
        <v>35</v>
      </c>
      <c r="J10" s="37">
        <f>SUMIFS(Auftragsplanung!$H$5:$H$17,Auftragsplanung!$C$5:$C$17,$A10,Auftragsplanung!$E$5:$E$17,"&lt;="&amp;J$5,Auftragsplanung!$F$5:$F$17,"&gt;="&amp;J$5)</f>
        <v>5</v>
      </c>
      <c r="K10" s="37">
        <f>SUMIFS(Auftragsplanung!$H$5:$H$17,Auftragsplanung!$C$5:$C$17,$A10,Auftragsplanung!$E$5:$E$17,"&lt;="&amp;K$5,Auftragsplanung!$F$5:$F$17,"&gt;="&amp;K$5)</f>
        <v>5</v>
      </c>
      <c r="L10" s="37">
        <f>SUMIFS(Auftragsplanung!$H$5:$H$17,Auftragsplanung!$C$5:$C$17,$A10,Auftragsplanung!$E$5:$E$17,"&lt;="&amp;L$5,Auftragsplanung!$F$5:$F$17,"&gt;="&amp;L$5)</f>
        <v>5</v>
      </c>
      <c r="M10" s="37">
        <f>SUMIFS(Auftragsplanung!$H$5:$H$17,Auftragsplanung!$C$5:$C$17,$A10,Auftragsplanung!$E$5:$E$17,"&lt;="&amp;M$5,Auftragsplanung!$F$5:$F$17,"&gt;="&amp;M$5)</f>
        <v>5</v>
      </c>
      <c r="N10" s="37">
        <f>SUMIFS(Auftragsplanung!$H$5:$H$17,Auftragsplanung!$C$5:$C$17,$A10,Auftragsplanung!$E$5:$E$17,"&lt;="&amp;N$5,Auftragsplanung!$F$5:$F$17,"&gt;="&amp;N$5)</f>
        <v>5</v>
      </c>
      <c r="O10" s="38">
        <f t="shared" si="0"/>
        <v>270</v>
      </c>
      <c r="P10" s="39">
        <f t="shared" si="1"/>
        <v>0.625</v>
      </c>
    </row>
    <row r="11" spans="1:16" x14ac:dyDescent="0.25">
      <c r="A11" s="35" t="str">
        <f>Mitarbeiter!A10</f>
        <v>Pia Neumann</v>
      </c>
      <c r="B11" s="36">
        <f>VLOOKUP($A11,Mitarbeiter!$A$5:$G$11,6,FALSE())</f>
        <v>32</v>
      </c>
      <c r="C11" s="37">
        <f>SUMIFS(Auftragsplanung!$H$5:$H$17,Auftragsplanung!$C$5:$C$17,$A11,Auftragsplanung!$E$5:$E$17,"&lt;="&amp;C$5,Auftragsplanung!$F$5:$F$17,"&gt;="&amp;C$5)</f>
        <v>32</v>
      </c>
      <c r="D11" s="37">
        <f>SUMIFS(Auftragsplanung!$H$5:$H$17,Auftragsplanung!$C$5:$C$17,$A11,Auftragsplanung!$E$5:$E$17,"&lt;="&amp;D$5,Auftragsplanung!$F$5:$F$17,"&gt;="&amp;D$5)</f>
        <v>32</v>
      </c>
      <c r="E11" s="37">
        <f>SUMIFS(Auftragsplanung!$H$5:$H$17,Auftragsplanung!$C$5:$C$17,$A11,Auftragsplanung!$E$5:$E$17,"&lt;="&amp;E$5,Auftragsplanung!$F$5:$F$17,"&gt;="&amp;E$5)</f>
        <v>32</v>
      </c>
      <c r="F11" s="37">
        <f>SUMIFS(Auftragsplanung!$H$5:$H$17,Auftragsplanung!$C$5:$C$17,$A11,Auftragsplanung!$E$5:$E$17,"&lt;="&amp;F$5,Auftragsplanung!$F$5:$F$17,"&gt;="&amp;F$5)</f>
        <v>38</v>
      </c>
      <c r="G11" s="37">
        <f>SUMIFS(Auftragsplanung!$H$5:$H$17,Auftragsplanung!$C$5:$C$17,$A11,Auftragsplanung!$E$5:$E$17,"&lt;="&amp;G$5,Auftragsplanung!$F$5:$F$17,"&gt;="&amp;G$5)</f>
        <v>38</v>
      </c>
      <c r="H11" s="37">
        <f>SUMIFS(Auftragsplanung!$H$5:$H$17,Auftragsplanung!$C$5:$C$17,$A11,Auftragsplanung!$E$5:$E$17,"&lt;="&amp;H$5,Auftragsplanung!$F$5:$F$17,"&gt;="&amp;H$5)</f>
        <v>38</v>
      </c>
      <c r="I11" s="37">
        <f>SUMIFS(Auftragsplanung!$H$5:$H$17,Auftragsplanung!$C$5:$C$17,$A11,Auftragsplanung!$E$5:$E$17,"&lt;="&amp;I$5,Auftragsplanung!$F$5:$F$17,"&gt;="&amp;I$5)</f>
        <v>38</v>
      </c>
      <c r="J11" s="37">
        <f>SUMIFS(Auftragsplanung!$H$5:$H$17,Auftragsplanung!$C$5:$C$17,$A11,Auftragsplanung!$E$5:$E$17,"&lt;="&amp;J$5,Auftragsplanung!$F$5:$F$17,"&gt;="&amp;J$5)</f>
        <v>38</v>
      </c>
      <c r="K11" s="37">
        <f>SUMIFS(Auftragsplanung!$H$5:$H$17,Auftragsplanung!$C$5:$C$17,$A11,Auftragsplanung!$E$5:$E$17,"&lt;="&amp;K$5,Auftragsplanung!$F$5:$F$17,"&gt;="&amp;K$5)</f>
        <v>38</v>
      </c>
      <c r="L11" s="37">
        <f>SUMIFS(Auftragsplanung!$H$5:$H$17,Auftragsplanung!$C$5:$C$17,$A11,Auftragsplanung!$E$5:$E$17,"&lt;="&amp;L$5,Auftragsplanung!$F$5:$F$17,"&gt;="&amp;L$5)</f>
        <v>38</v>
      </c>
      <c r="M11" s="37">
        <f>SUMIFS(Auftragsplanung!$H$5:$H$17,Auftragsplanung!$C$5:$C$17,$A11,Auftragsplanung!$E$5:$E$17,"&lt;="&amp;M$5,Auftragsplanung!$F$5:$F$17,"&gt;="&amp;M$5)</f>
        <v>0</v>
      </c>
      <c r="N11" s="37">
        <f>SUMIFS(Auftragsplanung!$H$5:$H$17,Auftragsplanung!$C$5:$C$17,$A11,Auftragsplanung!$E$5:$E$17,"&lt;="&amp;N$5,Auftragsplanung!$F$5:$F$17,"&gt;="&amp;N$5)</f>
        <v>0</v>
      </c>
      <c r="O11" s="38">
        <f t="shared" si="0"/>
        <v>362</v>
      </c>
      <c r="P11" s="39">
        <f t="shared" si="1"/>
        <v>0.94270833333333337</v>
      </c>
    </row>
    <row r="12" spans="1:16" x14ac:dyDescent="0.25">
      <c r="A12" s="35" t="str">
        <f>Mitarbeiter!A11</f>
        <v>Tobias Wendt</v>
      </c>
      <c r="B12" s="36">
        <f>VLOOKUP($A12,Mitarbeiter!$A$5:$G$11,6,FALSE())</f>
        <v>18</v>
      </c>
      <c r="C12" s="37">
        <f>SUMIFS(Auftragsplanung!$H$5:$H$17,Auftragsplanung!$C$5:$C$17,$A12,Auftragsplanung!$E$5:$E$17,"&lt;="&amp;C$5,Auftragsplanung!$F$5:$F$17,"&gt;="&amp;C$5)</f>
        <v>15</v>
      </c>
      <c r="D12" s="37">
        <f>SUMIFS(Auftragsplanung!$H$5:$H$17,Auftragsplanung!$C$5:$C$17,$A12,Auftragsplanung!$E$5:$E$17,"&lt;="&amp;D$5,Auftragsplanung!$F$5:$F$17,"&gt;="&amp;D$5)</f>
        <v>15</v>
      </c>
      <c r="E12" s="37">
        <f>SUMIFS(Auftragsplanung!$H$5:$H$17,Auftragsplanung!$C$5:$C$17,$A12,Auftragsplanung!$E$5:$E$17,"&lt;="&amp;E$5,Auftragsplanung!$F$5:$F$17,"&gt;="&amp;E$5)</f>
        <v>15</v>
      </c>
      <c r="F12" s="37">
        <f>SUMIFS(Auftragsplanung!$H$5:$H$17,Auftragsplanung!$C$5:$C$17,$A12,Auftragsplanung!$E$5:$E$17,"&lt;="&amp;F$5,Auftragsplanung!$F$5:$F$17,"&gt;="&amp;F$5)</f>
        <v>15</v>
      </c>
      <c r="G12" s="37">
        <f>SUMIFS(Auftragsplanung!$H$5:$H$17,Auftragsplanung!$C$5:$C$17,$A12,Auftragsplanung!$E$5:$E$17,"&lt;="&amp;G$5,Auftragsplanung!$F$5:$F$17,"&gt;="&amp;G$5)</f>
        <v>15</v>
      </c>
      <c r="H12" s="37">
        <f>SUMIFS(Auftragsplanung!$H$5:$H$17,Auftragsplanung!$C$5:$C$17,$A12,Auftragsplanung!$E$5:$E$17,"&lt;="&amp;H$5,Auftragsplanung!$F$5:$F$17,"&gt;="&amp;H$5)</f>
        <v>15</v>
      </c>
      <c r="I12" s="37">
        <f>SUMIFS(Auftragsplanung!$H$5:$H$17,Auftragsplanung!$C$5:$C$17,$A12,Auftragsplanung!$E$5:$E$17,"&lt;="&amp;I$5,Auftragsplanung!$F$5:$F$17,"&gt;="&amp;I$5)</f>
        <v>20</v>
      </c>
      <c r="J12" s="37">
        <f>SUMIFS(Auftragsplanung!$H$5:$H$17,Auftragsplanung!$C$5:$C$17,$A12,Auftragsplanung!$E$5:$E$17,"&lt;="&amp;J$5,Auftragsplanung!$F$5:$F$17,"&gt;="&amp;J$5)</f>
        <v>20</v>
      </c>
      <c r="K12" s="37">
        <f>SUMIFS(Auftragsplanung!$H$5:$H$17,Auftragsplanung!$C$5:$C$17,$A12,Auftragsplanung!$E$5:$E$17,"&lt;="&amp;K$5,Auftragsplanung!$F$5:$F$17,"&gt;="&amp;K$5)</f>
        <v>20</v>
      </c>
      <c r="L12" s="37">
        <f>SUMIFS(Auftragsplanung!$H$5:$H$17,Auftragsplanung!$C$5:$C$17,$A12,Auftragsplanung!$E$5:$E$17,"&lt;="&amp;L$5,Auftragsplanung!$F$5:$F$17,"&gt;="&amp;L$5)</f>
        <v>20</v>
      </c>
      <c r="M12" s="37">
        <f>SUMIFS(Auftragsplanung!$H$5:$H$17,Auftragsplanung!$C$5:$C$17,$A12,Auftragsplanung!$E$5:$E$17,"&lt;="&amp;M$5,Auftragsplanung!$F$5:$F$17,"&gt;="&amp;M$5)</f>
        <v>20</v>
      </c>
      <c r="N12" s="37">
        <f>SUMIFS(Auftragsplanung!$H$5:$H$17,Auftragsplanung!$C$5:$C$17,$A12,Auftragsplanung!$E$5:$E$17,"&lt;="&amp;N$5,Auftragsplanung!$F$5:$F$17,"&gt;="&amp;N$5)</f>
        <v>20</v>
      </c>
      <c r="O12" s="38">
        <f t="shared" si="0"/>
        <v>210</v>
      </c>
      <c r="P12" s="39">
        <f t="shared" si="1"/>
        <v>0.97222222222222221</v>
      </c>
    </row>
    <row r="13" spans="1:16" ht="24" x14ac:dyDescent="0.25">
      <c r="A13" s="40" t="s">
        <v>76</v>
      </c>
      <c r="B13" s="41"/>
      <c r="C13" s="42">
        <f t="shared" ref="C13:N13" si="2">SUM(C6:C12)</f>
        <v>165</v>
      </c>
      <c r="D13" s="42">
        <f t="shared" si="2"/>
        <v>187</v>
      </c>
      <c r="E13" s="42">
        <f t="shared" si="2"/>
        <v>209</v>
      </c>
      <c r="F13" s="42">
        <f t="shared" si="2"/>
        <v>215</v>
      </c>
      <c r="G13" s="42">
        <f t="shared" si="2"/>
        <v>195</v>
      </c>
      <c r="H13" s="42">
        <f t="shared" si="2"/>
        <v>160</v>
      </c>
      <c r="I13" s="42">
        <f t="shared" si="2"/>
        <v>171</v>
      </c>
      <c r="J13" s="42">
        <f t="shared" si="2"/>
        <v>141</v>
      </c>
      <c r="K13" s="42">
        <f t="shared" si="2"/>
        <v>133</v>
      </c>
      <c r="L13" s="42">
        <f t="shared" si="2"/>
        <v>111</v>
      </c>
      <c r="M13" s="42">
        <f t="shared" si="2"/>
        <v>73</v>
      </c>
      <c r="N13" s="42">
        <f t="shared" si="2"/>
        <v>51</v>
      </c>
      <c r="O13" s="43">
        <f t="shared" si="0"/>
        <v>1811</v>
      </c>
      <c r="P13" s="41"/>
    </row>
    <row r="14" spans="1:16" x14ac:dyDescent="0.25">
      <c r="A14" s="40" t="s">
        <v>77</v>
      </c>
      <c r="B14" s="41"/>
      <c r="C14" s="42">
        <f t="shared" ref="C14:N14" si="3">SUM($B$6:$B$12)</f>
        <v>207.5</v>
      </c>
      <c r="D14" s="42">
        <f t="shared" si="3"/>
        <v>207.5</v>
      </c>
      <c r="E14" s="42">
        <f t="shared" si="3"/>
        <v>207.5</v>
      </c>
      <c r="F14" s="42">
        <f t="shared" si="3"/>
        <v>207.5</v>
      </c>
      <c r="G14" s="42">
        <f t="shared" si="3"/>
        <v>207.5</v>
      </c>
      <c r="H14" s="42">
        <f t="shared" si="3"/>
        <v>207.5</v>
      </c>
      <c r="I14" s="42">
        <f t="shared" si="3"/>
        <v>207.5</v>
      </c>
      <c r="J14" s="42">
        <f t="shared" si="3"/>
        <v>207.5</v>
      </c>
      <c r="K14" s="42">
        <f t="shared" si="3"/>
        <v>207.5</v>
      </c>
      <c r="L14" s="42">
        <f t="shared" si="3"/>
        <v>207.5</v>
      </c>
      <c r="M14" s="42">
        <f t="shared" si="3"/>
        <v>207.5</v>
      </c>
      <c r="N14" s="42">
        <f t="shared" si="3"/>
        <v>207.5</v>
      </c>
      <c r="O14" s="43">
        <f>SUM($B$6:$B$12)*12</f>
        <v>2490</v>
      </c>
      <c r="P14" s="41"/>
    </row>
    <row r="15" spans="1:16" x14ac:dyDescent="0.25">
      <c r="A15" s="40" t="s">
        <v>78</v>
      </c>
      <c r="B15" s="41"/>
      <c r="C15" s="44">
        <f t="shared" ref="C15:O15" si="4">IF(C14=0,0,C13/C14)</f>
        <v>0.79518072289156627</v>
      </c>
      <c r="D15" s="44">
        <f t="shared" si="4"/>
        <v>0.90120481927710838</v>
      </c>
      <c r="E15" s="44">
        <f t="shared" si="4"/>
        <v>1.0072289156626506</v>
      </c>
      <c r="F15" s="44">
        <f t="shared" si="4"/>
        <v>1.036144578313253</v>
      </c>
      <c r="G15" s="44">
        <f t="shared" si="4"/>
        <v>0.93975903614457834</v>
      </c>
      <c r="H15" s="44">
        <f t="shared" si="4"/>
        <v>0.77108433734939763</v>
      </c>
      <c r="I15" s="44">
        <f t="shared" si="4"/>
        <v>0.82409638554216869</v>
      </c>
      <c r="J15" s="44">
        <f t="shared" si="4"/>
        <v>0.67951807228915662</v>
      </c>
      <c r="K15" s="44">
        <f t="shared" si="4"/>
        <v>0.64096385542168677</v>
      </c>
      <c r="L15" s="44">
        <f t="shared" si="4"/>
        <v>0.53493975903614455</v>
      </c>
      <c r="M15" s="44">
        <f t="shared" si="4"/>
        <v>0.35180722891566263</v>
      </c>
      <c r="N15" s="44">
        <f t="shared" si="4"/>
        <v>0.24578313253012049</v>
      </c>
      <c r="O15" s="44">
        <f t="shared" si="4"/>
        <v>0.72730923694779115</v>
      </c>
      <c r="P15" s="41"/>
    </row>
    <row r="17" spans="1:4" x14ac:dyDescent="0.25">
      <c r="A17" s="20" t="s">
        <v>79</v>
      </c>
    </row>
    <row r="18" spans="1:4" ht="15" customHeight="1" x14ac:dyDescent="0.25">
      <c r="A18" s="57" t="s">
        <v>80</v>
      </c>
      <c r="B18" s="57"/>
      <c r="C18" s="57"/>
      <c r="D18" s="57"/>
    </row>
    <row r="19" spans="1:4" ht="15" customHeight="1" x14ac:dyDescent="0.25">
      <c r="A19" s="58" t="s">
        <v>81</v>
      </c>
      <c r="B19" s="58"/>
      <c r="C19" s="58"/>
      <c r="D19" s="58"/>
    </row>
    <row r="20" spans="1:4" ht="15" customHeight="1" x14ac:dyDescent="0.25">
      <c r="A20" s="59" t="s">
        <v>82</v>
      </c>
      <c r="B20" s="59"/>
      <c r="C20" s="59"/>
      <c r="D20" s="59"/>
    </row>
    <row r="21" spans="1:4" ht="15" customHeight="1" x14ac:dyDescent="0.25">
      <c r="A21" s="55" t="s">
        <v>83</v>
      </c>
      <c r="B21" s="55"/>
      <c r="C21" s="55"/>
      <c r="D21" s="55"/>
    </row>
  </sheetData>
  <mergeCells count="6">
    <mergeCell ref="A21:D21"/>
    <mergeCell ref="A1:P1"/>
    <mergeCell ref="A2:P2"/>
    <mergeCell ref="A18:D18"/>
    <mergeCell ref="A19:D19"/>
    <mergeCell ref="A20:D20"/>
  </mergeCells>
  <conditionalFormatting sqref="C6:N12">
    <cfRule type="expression" dxfId="8" priority="2">
      <formula>AND(C6&lt;&gt;0,C6&gt;$B6)</formula>
    </cfRule>
    <cfRule type="expression" dxfId="7" priority="3">
      <formula>AND(C6&gt;0,C6&lt;$B6*0.7)</formula>
    </cfRule>
    <cfRule type="expression" dxfId="6" priority="4">
      <formula>AND(C6&gt;=$B6*0.7,C6&lt;=$B6)</formula>
    </cfRule>
  </conditionalFormatting>
  <conditionalFormatting sqref="C15:O15">
    <cfRule type="cellIs" dxfId="5" priority="8" operator="greaterThan">
      <formula>1</formula>
    </cfRule>
    <cfRule type="cellIs" dxfId="4" priority="9" operator="between">
      <formula>0.7</formula>
      <formula>1</formula>
    </cfRule>
    <cfRule type="cellIs" dxfId="3" priority="10" operator="lessThan">
      <formula>0.7</formula>
    </cfRule>
  </conditionalFormatting>
  <conditionalFormatting sqref="P6:P12">
    <cfRule type="cellIs" dxfId="2" priority="5" operator="greaterThan">
      <formula>1</formula>
    </cfRule>
    <cfRule type="cellIs" dxfId="1" priority="6" operator="between">
      <formula>0.7</formula>
      <formula>1</formula>
    </cfRule>
    <cfRule type="cellIs" dxfId="0" priority="7" operator="lessThan">
      <formula>0.7</formula>
    </cfRule>
  </conditionalFormatting>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04040"/>
  </sheetPr>
  <dimension ref="A1:B29"/>
  <sheetViews>
    <sheetView showGridLines="0" zoomScaleNormal="100" workbookViewId="0">
      <selection sqref="A1:B1"/>
    </sheetView>
  </sheetViews>
  <sheetFormatPr baseColWidth="10" defaultColWidth="8.7109375" defaultRowHeight="15" x14ac:dyDescent="0.25"/>
  <cols>
    <col min="1" max="1" width="4" customWidth="1"/>
    <col min="2" max="2" width="112" customWidth="1"/>
  </cols>
  <sheetData>
    <row r="1" spans="1:2" ht="27.75" customHeight="1" x14ac:dyDescent="0.25">
      <c r="A1" s="53" t="s">
        <v>84</v>
      </c>
      <c r="B1" s="53"/>
    </row>
    <row r="3" spans="1:2" ht="21.75" customHeight="1" x14ac:dyDescent="0.25">
      <c r="B3" s="45" t="s">
        <v>85</v>
      </c>
    </row>
    <row r="4" spans="1:2" ht="33.75" customHeight="1" x14ac:dyDescent="0.25">
      <c r="B4" s="46" t="s">
        <v>86</v>
      </c>
    </row>
    <row r="5" spans="1:2" x14ac:dyDescent="0.25">
      <c r="B5" s="47" t="s">
        <v>87</v>
      </c>
    </row>
    <row r="6" spans="1:2" ht="33.75" customHeight="1" x14ac:dyDescent="0.25">
      <c r="B6" s="46" t="s">
        <v>88</v>
      </c>
    </row>
    <row r="7" spans="1:2" x14ac:dyDescent="0.25">
      <c r="B7" s="47" t="s">
        <v>89</v>
      </c>
    </row>
    <row r="8" spans="1:2" ht="33.75" customHeight="1" x14ac:dyDescent="0.25">
      <c r="B8" s="46" t="s">
        <v>90</v>
      </c>
    </row>
    <row r="9" spans="1:2" x14ac:dyDescent="0.25">
      <c r="B9" s="47" t="s">
        <v>91</v>
      </c>
    </row>
    <row r="10" spans="1:2" ht="33.75" customHeight="1" x14ac:dyDescent="0.25">
      <c r="B10" s="46" t="s">
        <v>92</v>
      </c>
    </row>
    <row r="11" spans="1:2" x14ac:dyDescent="0.25">
      <c r="B11" s="47" t="s">
        <v>93</v>
      </c>
    </row>
    <row r="12" spans="1:2" ht="33.75" customHeight="1" x14ac:dyDescent="0.25">
      <c r="B12" s="46" t="s">
        <v>94</v>
      </c>
    </row>
    <row r="13" spans="1:2" ht="21.75" customHeight="1" x14ac:dyDescent="0.25">
      <c r="B13" s="45" t="s">
        <v>95</v>
      </c>
    </row>
    <row r="14" spans="1:2" x14ac:dyDescent="0.25">
      <c r="B14" s="10" t="s">
        <v>96</v>
      </c>
    </row>
    <row r="15" spans="1:2" x14ac:dyDescent="0.25">
      <c r="B15" s="10" t="s">
        <v>97</v>
      </c>
    </row>
    <row r="16" spans="1:2" x14ac:dyDescent="0.25">
      <c r="B16" s="10" t="s">
        <v>98</v>
      </c>
    </row>
    <row r="17" spans="2:2" x14ac:dyDescent="0.25">
      <c r="B17" s="10" t="s">
        <v>99</v>
      </c>
    </row>
    <row r="18" spans="2:2" ht="21.75" customHeight="1" x14ac:dyDescent="0.25">
      <c r="B18" s="45" t="s">
        <v>100</v>
      </c>
    </row>
    <row r="19" spans="2:2" x14ac:dyDescent="0.25">
      <c r="B19" s="31" t="s">
        <v>101</v>
      </c>
    </row>
    <row r="20" spans="2:2" x14ac:dyDescent="0.25">
      <c r="B20" s="48" t="s">
        <v>102</v>
      </c>
    </row>
    <row r="21" spans="2:2" x14ac:dyDescent="0.25">
      <c r="B21" s="49" t="s">
        <v>103</v>
      </c>
    </row>
    <row r="22" spans="2:2" x14ac:dyDescent="0.25">
      <c r="B22" s="50" t="s">
        <v>104</v>
      </c>
    </row>
    <row r="23" spans="2:2" x14ac:dyDescent="0.25">
      <c r="B23" s="51" t="s">
        <v>105</v>
      </c>
    </row>
    <row r="24" spans="2:2" x14ac:dyDescent="0.25">
      <c r="B24" s="52" t="s">
        <v>106</v>
      </c>
    </row>
    <row r="25" spans="2:2" ht="21.75" customHeight="1" x14ac:dyDescent="0.25">
      <c r="B25" s="45" t="s">
        <v>107</v>
      </c>
    </row>
    <row r="26" spans="2:2" ht="33.75" customHeight="1" x14ac:dyDescent="0.25">
      <c r="B26" s="46" t="s">
        <v>108</v>
      </c>
    </row>
    <row r="27" spans="2:2" ht="33.75" customHeight="1" x14ac:dyDescent="0.25">
      <c r="B27" s="46" t="s">
        <v>109</v>
      </c>
    </row>
    <row r="28" spans="2:2" ht="33.75" customHeight="1" x14ac:dyDescent="0.25">
      <c r="B28" s="46" t="s">
        <v>110</v>
      </c>
    </row>
    <row r="29" spans="2:2" ht="33.75" customHeight="1" x14ac:dyDescent="0.25">
      <c r="B29" s="46" t="s">
        <v>111</v>
      </c>
    </row>
  </sheetData>
  <mergeCells count="1">
    <mergeCell ref="A1:B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Mitarbeiter</vt:lpstr>
      <vt:lpstr>Auftragsplanung</vt:lpstr>
      <vt:lpstr>Belegungsmatrix</vt:lpstr>
      <vt:lpstr>Anleitung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1</cp:revision>
  <dcterms:created xsi:type="dcterms:W3CDTF">2026-06-13T06:13:14Z</dcterms:created>
  <dcterms:modified xsi:type="dcterms:W3CDTF">2026-06-13T07:10:20Z</dcterms:modified>
  <dc:language>en-US</dc:language>
</cp:coreProperties>
</file>