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56DF3D1-B935-4E96-A2C4-ED10E30A48A4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Dashboard" sheetId="1" r:id="rId1"/>
    <sheet name="Kapazitätsplan" sheetId="2" r:id="rId2"/>
    <sheet name="Annahmen &amp; Listen" sheetId="3" r:id="rId3"/>
  </sheets>
  <definedNames>
    <definedName name="_xlnm._FilterDatabase" localSheetId="1" hidden="1">Kapazitätsplan!$A$4:$O$17</definedName>
    <definedName name="_xlnm.Print_Area" localSheetId="0">Dashboard!$A$1:$I$44</definedName>
    <definedName name="SchwelleEngpass">'Annahmen &amp; Listen'!$B$8</definedName>
    <definedName name="SchwelleHoch">'Annahmen &amp; Listen'!$B$9</definedName>
    <definedName name="SchwelleLeerlauf">'Annahmen &amp; Listen'!$B$10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9" i="2" l="1"/>
  <c r="M19" i="2"/>
  <c r="C25" i="1" s="1"/>
  <c r="L19" i="2"/>
  <c r="K19" i="2"/>
  <c r="C23" i="1" s="1"/>
  <c r="J19" i="2"/>
  <c r="C22" i="1" s="1"/>
  <c r="I19" i="2"/>
  <c r="H19" i="2"/>
  <c r="G19" i="2"/>
  <c r="F19" i="2"/>
  <c r="C18" i="1" s="1"/>
  <c r="C26" i="1" s="1"/>
  <c r="N17" i="2"/>
  <c r="E17" i="2"/>
  <c r="O17" i="2" s="1"/>
  <c r="N16" i="2"/>
  <c r="E16" i="2"/>
  <c r="O16" i="2" s="1"/>
  <c r="N15" i="2"/>
  <c r="E15" i="2"/>
  <c r="O15" i="2" s="1"/>
  <c r="N14" i="2"/>
  <c r="E14" i="2"/>
  <c r="O14" i="2" s="1"/>
  <c r="O13" i="2"/>
  <c r="N13" i="2"/>
  <c r="E13" i="2"/>
  <c r="O12" i="2"/>
  <c r="N12" i="2"/>
  <c r="E12" i="2"/>
  <c r="N11" i="2"/>
  <c r="E11" i="2"/>
  <c r="O11" i="2" s="1"/>
  <c r="N10" i="2"/>
  <c r="E10" i="2"/>
  <c r="O10" i="2" s="1"/>
  <c r="N9" i="2"/>
  <c r="E9" i="2"/>
  <c r="O9" i="2" s="1"/>
  <c r="N8" i="2"/>
  <c r="E8" i="2"/>
  <c r="O8" i="2" s="1"/>
  <c r="N7" i="2"/>
  <c r="E7" i="2"/>
  <c r="M20" i="2" s="1"/>
  <c r="N6" i="2"/>
  <c r="E6" i="2"/>
  <c r="O6" i="2" s="1"/>
  <c r="O5" i="2"/>
  <c r="N5" i="2"/>
  <c r="E5" i="2"/>
  <c r="C24" i="1"/>
  <c r="C21" i="1"/>
  <c r="C20" i="1"/>
  <c r="C19" i="1"/>
  <c r="D6" i="1"/>
  <c r="A6" i="1"/>
  <c r="B3" i="1"/>
  <c r="M21" i="2" l="1"/>
  <c r="D25" i="1" s="1"/>
  <c r="E25" i="1" s="1"/>
  <c r="B25" i="1"/>
  <c r="J20" i="2"/>
  <c r="O7" i="2"/>
  <c r="F20" i="2"/>
  <c r="G20" i="2"/>
  <c r="H20" i="2"/>
  <c r="I20" i="2"/>
  <c r="K20" i="2"/>
  <c r="L20" i="2"/>
  <c r="A10" i="1"/>
  <c r="L21" i="2" l="1"/>
  <c r="D24" i="1" s="1"/>
  <c r="E24" i="1" s="1"/>
  <c r="B24" i="1"/>
  <c r="B21" i="1"/>
  <c r="I21" i="2"/>
  <c r="D21" i="1" s="1"/>
  <c r="E21" i="1" s="1"/>
  <c r="G21" i="2"/>
  <c r="D19" i="1" s="1"/>
  <c r="E19" i="1" s="1"/>
  <c r="B19" i="1"/>
  <c r="J21" i="2"/>
  <c r="D22" i="1" s="1"/>
  <c r="E22" i="1" s="1"/>
  <c r="B22" i="1"/>
  <c r="B23" i="1"/>
  <c r="K21" i="2"/>
  <c r="D23" i="1" s="1"/>
  <c r="E23" i="1" s="1"/>
  <c r="H21" i="2"/>
  <c r="D20" i="1" s="1"/>
  <c r="E20" i="1" s="1"/>
  <c r="B20" i="1"/>
  <c r="B18" i="1"/>
  <c r="G6" i="1"/>
  <c r="F21" i="2"/>
  <c r="D18" i="1" s="1"/>
  <c r="E18" i="1" s="1"/>
  <c r="E26" i="1" s="1"/>
  <c r="N20" i="2"/>
  <c r="N21" i="2" s="1"/>
  <c r="G10" i="1" l="1"/>
  <c r="D10" i="1"/>
  <c r="A14" i="1" s="1"/>
  <c r="B26" i="1"/>
  <c r="D26" i="1" s="1"/>
</calcChain>
</file>

<file path=xl/sharedStrings.xml><?xml version="1.0" encoding="utf-8"?>
<sst xmlns="http://schemas.openxmlformats.org/spreadsheetml/2006/main" count="100" uniqueCount="86">
  <si>
    <t>Alle Werte stammen automatisch aus dem Blatt »Kapazitätsplan«. Zeitraum KW 06 bis KW 13 / 2026.</t>
  </si>
  <si>
    <t>Stand:</t>
  </si>
  <si>
    <t>Mitarbeiter / Ressourcen</t>
  </si>
  <si>
    <t>Planungszeitraum</t>
  </si>
  <si>
    <t>Gesamtkapazität (Std)</t>
  </si>
  <si>
    <t>Gesamtbedarf (Std)</t>
  </si>
  <si>
    <t>Ø Auslastung</t>
  </si>
  <si>
    <t>Über-/Unterdeckung (Std)</t>
  </si>
  <si>
    <t>Handlungsempfehlung</t>
  </si>
  <si>
    <t>Auslastung je Woche</t>
  </si>
  <si>
    <t>Woche</t>
  </si>
  <si>
    <t>Kapazität (Std)</t>
  </si>
  <si>
    <t>Bedarf (Std)</t>
  </si>
  <si>
    <t>Auslastung</t>
  </si>
  <si>
    <t>Status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</si>
  <si>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</si>
  <si>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</si>
  <si>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</si>
  <si>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</si>
  <si>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</si>
  <si>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</si>
  <si>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</si>
  <si>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</si>
  <si>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Gesamt</t>
  </si>
  <si>
    <t>Stammdaten links, geplante Stunden (Bedarf) je Woche im Raster. Die Zellen färben sich automatisch nach Auslastung – rot = Engpass, blau = Reserve.</t>
  </si>
  <si>
    <t>Mitarbeiter / Ressource</t>
  </si>
  <si>
    <t>Abteilung</t>
  </si>
  <si>
    <t>Soll-Std/Woche</t>
  </si>
  <si>
    <t>Verfügbar­keit %</t>
  </si>
  <si>
    <t>Netto-Kapazität/Woche</t>
  </si>
  <si>
    <t>KW 06
ab 02.02.</t>
  </si>
  <si>
    <t>KW 07
ab 09.02.</t>
  </si>
  <si>
    <t>KW 08
ab 16.02.</t>
  </si>
  <si>
    <t>KW 09
ab 23.02.</t>
  </si>
  <si>
    <t>KW 10
ab 02.03.</t>
  </si>
  <si>
    <t>KW 11
ab 09.03.</t>
  </si>
  <si>
    <t>KW 12
ab 16.03.</t>
  </si>
  <si>
    <t>KW 13
ab 23.03.</t>
  </si>
  <si>
    <t>Bedarf Σ (Std)</t>
  </si>
  <si>
    <t>Laura Hoffmann</t>
  </si>
  <si>
    <t>Entwicklung</t>
  </si>
  <si>
    <t>Tobias Krämer</t>
  </si>
  <si>
    <t>Sandra Bauer</t>
  </si>
  <si>
    <t>Produktion</t>
  </si>
  <si>
    <t>Michael Wagner</t>
  </si>
  <si>
    <t>Nina Schulz</t>
  </si>
  <si>
    <t>Vertrieb</t>
  </si>
  <si>
    <t>David Lehmann</t>
  </si>
  <si>
    <t>Anja Richter</t>
  </si>
  <si>
    <t>Support</t>
  </si>
  <si>
    <t>Kevin Roth</t>
  </si>
  <si>
    <t>Petra Köhler</t>
  </si>
  <si>
    <t>Projektmanagement</t>
  </si>
  <si>
    <t>Markus Frank</t>
  </si>
  <si>
    <t>Verwaltung</t>
  </si>
  <si>
    <t>Bedarf gesamt (Std) →</t>
  </si>
  <si>
    <t>Netto-Kapazität gesamt (Std) →</t>
  </si>
  <si>
    <t>Auslastung gesamt →</t>
  </si>
  <si>
    <t>Annahmen &amp; Listen</t>
  </si>
  <si>
    <t>Zentrale Stellschrauben. Schwellenwerte steuern die Farb-Logik (Heatmap) im Kapazitätsplan und die Status-Bewertung im Dashboard.</t>
  </si>
  <si>
    <t>Parameter</t>
  </si>
  <si>
    <t>Abteilungen</t>
  </si>
  <si>
    <t>Legende Heatmap</t>
  </si>
  <si>
    <t>Planungsjahr</t>
  </si>
  <si>
    <t>2026</t>
  </si>
  <si>
    <t>Bedeutung</t>
  </si>
  <si>
    <t>KW 06 – KW 13</t>
  </si>
  <si>
    <t>Engpass / Überlast</t>
  </si>
  <si>
    <t>Auslastung über 100 %</t>
  </si>
  <si>
    <t>Anzahl Wochen im Zeitraum</t>
  </si>
  <si>
    <t>Hohe Auslastung</t>
  </si>
  <si>
    <t>85 % bis 100 %</t>
  </si>
  <si>
    <t>Engpass-Schwelle (Auslastung über)</t>
  </si>
  <si>
    <t>Ausgewogen</t>
  </si>
  <si>
    <t>60 % bis 85 %</t>
  </si>
  <si>
    <t>Hohe Auslastung (ab)</t>
  </si>
  <si>
    <t>Marketing</t>
  </si>
  <si>
    <t>Leerlauf / Reserve</t>
  </si>
  <si>
    <t>unter 60 %</t>
  </si>
  <si>
    <t>Leerlauf (unter)</t>
  </si>
  <si>
    <t>Standard-Verfügbarkeit (Netto-Faktor)</t>
  </si>
  <si>
    <t>Einkauf</t>
  </si>
  <si>
    <t>Qualitätssicherung</t>
  </si>
  <si>
    <t>IT</t>
  </si>
  <si>
    <t>Kapazitätsplanung  – Dashboard</t>
  </si>
  <si>
    <t>Kapazitätsplanung  – Wochenplan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</si>
</sst>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0.0"/>
  </numFmts>
  <fonts count="19" x14ac:knownFonts="1">
    <font>
      <sz val="11"/>
      <color theme="1"/>
      <name val="Calibri"/>
      <family val="2"/>
      <charset val="1"/>
    </font>
    <font>
      <b/>
      <sz val="18"/>
      <color rgb="FF1F3A5F"/>
      <name val="Arial"/>
      <charset val="1"/>
    </font>
    <font>
      <i/>
      <sz val="10"/>
      <color rgb="FF6B7785"/>
      <name val="Arial"/>
      <charset val="1"/>
    </font>
    <font>
      <sz val="10"/>
      <color rgb="FF6B7785"/>
      <name val="Arial"/>
      <charset val="1"/>
    </font>
    <font>
      <b/>
      <sz val="10"/>
      <color rgb="FF1F3A5F"/>
      <name val="Arial"/>
      <charset val="1"/>
    </font>
    <font>
      <b/>
      <sz val="10"/>
      <color rgb="FFFFFFFF"/>
      <name val="Arial"/>
      <charset val="1"/>
    </font>
    <font>
      <b/>
      <sz val="20"/>
      <color rgb="FF2E6CA4"/>
      <name val="Arial"/>
      <charset val="1"/>
    </font>
    <font>
      <b/>
      <sz val="20"/>
      <color rgb="FF1F3A5F"/>
      <name val="Arial"/>
      <charset val="1"/>
    </font>
    <font>
      <b/>
      <sz val="20"/>
      <color rgb="FF2E7D32"/>
      <name val="Arial"/>
      <charset val="1"/>
    </font>
    <font>
      <b/>
      <sz val="11"/>
      <color rgb="FFFFFFFF"/>
      <name val="Arial"/>
      <charset val="1"/>
    </font>
    <font>
      <sz val="10"/>
      <color rgb="FF333333"/>
      <name val="Arial"/>
      <charset val="1"/>
    </font>
    <font>
      <b/>
      <sz val="13"/>
      <color rgb="FF1F3A5F"/>
      <name val="Arial"/>
      <charset val="1"/>
    </font>
    <font>
      <sz val="10"/>
      <name val="Arial"/>
      <charset val="1"/>
    </font>
    <font>
      <b/>
      <sz val="15"/>
      <color rgb="FF1F3A5F"/>
      <name val="Arial"/>
      <charset val="1"/>
    </font>
    <font>
      <i/>
      <sz val="9"/>
      <color rgb="FF6B7785"/>
      <name val="Arial"/>
      <charset val="1"/>
    </font>
    <font>
      <i/>
      <sz val="10"/>
      <color rgb="FF1F3A5F"/>
      <name val="Arial"/>
      <charset val="1"/>
    </font>
    <font>
      <b/>
      <sz val="10"/>
      <name val="Arial"/>
      <charset val="1"/>
    </font>
    <font>
      <b/>
      <sz val="14"/>
      <color rgb="FF1F3A5F"/>
      <name val="Arial"/>
      <charset val="1"/>
    </font>
    <font>
      <b/>
      <sz val="12"/>
      <color rgb="FF1F3A5F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2E6CA4"/>
        <bgColor rgb="FF4A7EBB"/>
      </patternFill>
    </fill>
    <fill>
      <patternFill patternType="solid">
        <fgColor rgb="FF1F3A5F"/>
        <bgColor rgb="FF333333"/>
      </patternFill>
    </fill>
    <fill>
      <patternFill patternType="solid">
        <fgColor rgb="FFEAF1F8"/>
        <bgColor rgb="FFEDF0F3"/>
      </patternFill>
    </fill>
    <fill>
      <patternFill patternType="solid">
        <fgColor rgb="FF2E7D32"/>
        <bgColor rgb="FF008000"/>
      </patternFill>
    </fill>
    <fill>
      <patternFill patternType="solid">
        <fgColor rgb="FFFFFFFF"/>
        <bgColor rgb="FFF5F8FC"/>
      </patternFill>
    </fill>
    <fill>
      <patternFill patternType="solid">
        <fgColor rgb="FFF5F8FC"/>
        <bgColor rgb="FFFFFFFF"/>
      </patternFill>
    </fill>
    <fill>
      <patternFill patternType="solid">
        <fgColor rgb="FFEDF0F3"/>
        <bgColor rgb="FFEAF1F8"/>
      </patternFill>
    </fill>
    <fill>
      <patternFill patternType="solid">
        <fgColor rgb="FFEA9999"/>
        <bgColor rgb="FFFF8080"/>
      </patternFill>
    </fill>
    <fill>
      <patternFill patternType="solid">
        <fgColor rgb="FFFFD966"/>
        <bgColor rgb="FFFFFF99"/>
      </patternFill>
    </fill>
    <fill>
      <patternFill patternType="solid">
        <fgColor rgb="FFB6D7A8"/>
        <bgColor rgb="FFD2DAE3"/>
      </patternFill>
    </fill>
    <fill>
      <patternFill patternType="solid">
        <fgColor rgb="FF9FC5E8"/>
        <bgColor rgb="FFB6D7A8"/>
      </patternFill>
    </fill>
  </fills>
  <borders count="2">
    <border>
      <left/>
      <right/>
      <top/>
      <bottom/>
      <diagonal/>
    </border>
    <border>
      <left style="thin">
        <color rgb="FFD2DAE3"/>
      </left>
      <right style="thin">
        <color rgb="FFD2DAE3"/>
      </right>
      <top style="thin">
        <color rgb="FFD2DAE3"/>
      </top>
      <bottom style="thin">
        <color rgb="FFD2DAE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3" borderId="1" xfId="0" applyFont="1" applyFill="1" applyBorder="1" applyAlignment="1">
      <alignment horizontal="right" vertical="center" indent="1"/>
    </xf>
    <xf numFmtId="0" fontId="10" fillId="4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indent="1"/>
    </xf>
    <xf numFmtId="1" fontId="8" fillId="4" borderId="1" xfId="0" applyNumberFormat="1" applyFont="1" applyFill="1" applyBorder="1" applyAlignment="1">
      <alignment horizontal="left" vertical="center" indent="1"/>
    </xf>
    <xf numFmtId="165" fontId="8" fillId="4" borderId="1" xfId="0" applyNumberFormat="1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" fontId="7" fillId="4" borderId="1" xfId="0" applyNumberFormat="1" applyFont="1" applyFill="1" applyBorder="1" applyAlignment="1">
      <alignment horizontal="left" vertical="center" indent="1"/>
    </xf>
    <xf numFmtId="49" fontId="7" fillId="4" borderId="1" xfId="0" applyNumberFormat="1" applyFont="1" applyFill="1" applyBorder="1" applyAlignment="1">
      <alignment horizontal="left" vertical="center" indent="1"/>
    </xf>
    <xf numFmtId="1" fontId="6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1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1" fontId="12" fillId="6" borderId="1" xfId="0" applyNumberFormat="1" applyFont="1" applyFill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1" fontId="12" fillId="7" borderId="1" xfId="0" applyNumberFormat="1" applyFont="1" applyFill="1" applyBorder="1" applyAlignment="1">
      <alignment horizontal="center" vertical="center"/>
    </xf>
    <xf numFmtId="165" fontId="12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" fontId="4" fillId="8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9" fontId="12" fillId="6" borderId="1" xfId="0" applyNumberFormat="1" applyFont="1" applyFill="1" applyBorder="1" applyAlignment="1">
      <alignment horizontal="center" vertical="center"/>
    </xf>
    <xf numFmtId="166" fontId="15" fillId="6" borderId="1" xfId="0" applyNumberFormat="1" applyFont="1" applyFill="1" applyBorder="1" applyAlignment="1">
      <alignment horizontal="center" vertical="center"/>
    </xf>
    <xf numFmtId="9" fontId="12" fillId="7" borderId="1" xfId="0" applyNumberFormat="1" applyFont="1" applyFill="1" applyBorder="1" applyAlignment="1">
      <alignment horizontal="center" vertical="center"/>
    </xf>
    <xf numFmtId="166" fontId="15" fillId="7" borderId="1" xfId="0" applyNumberFormat="1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/>
    </xf>
    <xf numFmtId="1" fontId="4" fillId="8" borderId="1" xfId="0" applyNumberFormat="1" applyFont="1" applyFill="1" applyBorder="1"/>
    <xf numFmtId="0" fontId="0" fillId="8" borderId="1" xfId="0" applyFill="1" applyBorder="1"/>
    <xf numFmtId="9" fontId="16" fillId="8" borderId="1" xfId="0" applyNumberFormat="1" applyFont="1" applyFill="1" applyBorder="1" applyAlignment="1">
      <alignment horizontal="center"/>
    </xf>
    <xf numFmtId="9" fontId="4" fillId="8" borderId="1" xfId="0" applyNumberFormat="1" applyFont="1" applyFill="1" applyBorder="1"/>
    <xf numFmtId="0" fontId="17" fillId="0" borderId="0" xfId="0" applyFont="1"/>
    <xf numFmtId="0" fontId="18" fillId="0" borderId="0" xfId="0" applyFont="1"/>
    <xf numFmtId="0" fontId="12" fillId="6" borderId="1" xfId="0" applyFont="1" applyFill="1" applyBorder="1"/>
    <xf numFmtId="0" fontId="4" fillId="4" borderId="1" xfId="0" applyFont="1" applyFill="1" applyBorder="1" applyAlignment="1">
      <alignment horizontal="center"/>
    </xf>
    <xf numFmtId="0" fontId="12" fillId="7" borderId="1" xfId="0" applyFont="1" applyFill="1" applyBorder="1"/>
    <xf numFmtId="0" fontId="16" fillId="9" borderId="1" xfId="0" applyFont="1" applyFill="1" applyBorder="1"/>
    <xf numFmtId="0" fontId="12" fillId="4" borderId="1" xfId="0" applyFont="1" applyFill="1" applyBorder="1"/>
    <xf numFmtId="0" fontId="16" fillId="10" borderId="1" xfId="0" applyFont="1" applyFill="1" applyBorder="1"/>
    <xf numFmtId="9" fontId="4" fillId="4" borderId="1" xfId="0" applyNumberFormat="1" applyFont="1" applyFill="1" applyBorder="1" applyAlignment="1">
      <alignment horizontal="center"/>
    </xf>
    <xf numFmtId="0" fontId="16" fillId="11" borderId="1" xfId="0" applyFont="1" applyFill="1" applyBorder="1"/>
    <xf numFmtId="0" fontId="16" fillId="12" borderId="1" xfId="0" applyFont="1" applyFill="1" applyBorder="1"/>
  </cellXfs>
  <cellStyles count="1">
    <cellStyle name="Standard" xfId="0" builtinId="0"/>
  </cellStyles>
  <dxfs count="9">
    <dxf>
      <font>
        <b/>
        <sz val="10"/>
        <color rgb="FFB11E1E"/>
        <name val="Arial"/>
        <charset val="1"/>
      </font>
    </dxf>
    <dxf>
      <font>
        <sz val="10"/>
        <name val="Arial"/>
        <charset val="1"/>
      </font>
      <fill>
        <patternFill>
          <bgColor rgb="FF9FC5E8"/>
        </patternFill>
      </fill>
    </dxf>
    <dxf>
      <font>
        <sz val="10"/>
        <name val="Arial"/>
        <charset val="1"/>
      </font>
      <fill>
        <patternFill>
          <bgColor rgb="FFB6D7A8"/>
        </patternFill>
      </fill>
    </dxf>
    <dxf>
      <font>
        <sz val="10"/>
        <name val="Arial"/>
        <charset val="1"/>
      </font>
      <fill>
        <patternFill>
          <bgColor rgb="FFFFD966"/>
        </patternFill>
      </fill>
    </dxf>
    <dxf>
      <font>
        <sz val="10"/>
        <name val="Arial"/>
        <charset val="1"/>
      </font>
      <fill>
        <patternFill>
          <bgColor rgb="FFEA9999"/>
        </patternFill>
      </fill>
    </dxf>
    <dxf>
      <font>
        <b/>
        <sz val="10"/>
        <name val="Arial"/>
        <charset val="1"/>
      </font>
      <fill>
        <patternFill>
          <bgColor rgb="FF9FC5E8"/>
        </patternFill>
      </fill>
    </dxf>
    <dxf>
      <font>
        <b/>
        <sz val="10"/>
        <name val="Arial"/>
        <charset val="1"/>
      </font>
      <fill>
        <patternFill>
          <bgColor rgb="FFB6D7A8"/>
        </patternFill>
      </fill>
    </dxf>
    <dxf>
      <font>
        <b/>
        <sz val="10"/>
        <name val="Arial"/>
        <charset val="1"/>
      </font>
      <fill>
        <patternFill>
          <bgColor rgb="FFFFD966"/>
        </patternFill>
      </fill>
    </dxf>
    <dxf>
      <font>
        <b/>
        <sz val="10"/>
        <name val="Arial"/>
        <charset val="1"/>
      </font>
      <fill>
        <patternFill>
          <bgColor rgb="FFEA99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78787"/>
      <rgbColor rgb="FF9999FF"/>
      <rgbColor rgb="FFC0504D"/>
      <rgbColor rgb="FFF5F8FC"/>
      <rgbColor rgb="FFEAF1F8"/>
      <rgbColor rgb="FF660066"/>
      <rgbColor rgb="FFFF8080"/>
      <rgbColor rgb="FF2E6CA4"/>
      <rgbColor rgb="FFD2DA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0F3"/>
      <rgbColor rgb="FFD9D9D9"/>
      <rgbColor rgb="FFFFFF99"/>
      <rgbColor rgb="FF9FC5E8"/>
      <rgbColor rgb="FFEA9999"/>
      <rgbColor rgb="FFCC99FF"/>
      <rgbColor rgb="FFFFD966"/>
      <rgbColor rgb="FF4A7EBB"/>
      <rgbColor rgb="FF33CCCC"/>
      <rgbColor rgb="FF99CC00"/>
      <rgbColor rgb="FFFFCC00"/>
      <rgbColor rgb="FFFF9900"/>
      <rgbColor rgb="FFFF6600"/>
      <rgbColor rgb="FF6B7785"/>
      <rgbColor rgb="FF4F81BD"/>
      <rgbColor rgb="FF1F3A5F"/>
      <rgbColor rgb="FF2E7D32"/>
      <rgbColor rgb="FF003300"/>
      <rgbColor rgb="FF333300"/>
      <rgbColor rgb="FFB11E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F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Kapazität vs. Bedarf je Woche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Dashboard!$B$17</c:f>
              <c:strCache>
                <c:ptCount val="1"/>
                <c:pt idx="0">
                  <c:v>Kapazität (Std)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Dashboard!$A$18:$A$25</c:f>
              <c:strCache>
                <c:ptCount val="8"/>
                <c:pt idx="0">
                  <c:v>KW 06</c:v>
                </c:pt>
                <c:pt idx="1">
                  <c:v>KW 07</c:v>
                </c:pt>
                <c:pt idx="2">
                  <c:v>KW 08</c:v>
                </c:pt>
                <c:pt idx="3">
                  <c:v>KW 09</c:v>
                </c:pt>
                <c:pt idx="4">
                  <c:v>KW 10</c:v>
                </c:pt>
                <c:pt idx="5">
                  <c:v>KW 11</c:v>
                </c:pt>
                <c:pt idx="6">
                  <c:v>KW 12</c:v>
                </c:pt>
                <c:pt idx="7">
                  <c:v>KW 13</c:v>
                </c:pt>
              </c:strCache>
            </c:strRef>
          </c:cat>
          <c:val>
            <c:numRef>
              <c:f>Dashboard!$B$18:$B$25</c:f>
              <c:numCache>
                <c:formatCode>0</c:formatCode>
                <c:ptCount val="8"/>
                <c:pt idx="0">
                  <c:v>277</c:v>
                </c:pt>
                <c:pt idx="1">
                  <c:v>277</c:v>
                </c:pt>
                <c:pt idx="2">
                  <c:v>277</c:v>
                </c:pt>
                <c:pt idx="3">
                  <c:v>277</c:v>
                </c:pt>
                <c:pt idx="4">
                  <c:v>277</c:v>
                </c:pt>
                <c:pt idx="5">
                  <c:v>277</c:v>
                </c:pt>
                <c:pt idx="6">
                  <c:v>277</c:v>
                </c:pt>
                <c:pt idx="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C-4CBF-BA62-1EFEF0A8F3BA}"/>
            </c:ext>
          </c:extLst>
        </c:ser>
        <c:ser>
          <c:idx val="1"/>
          <c:order val="1"/>
          <c:tx>
            <c:strRef>
              <c:f>Dashboard!$C$17</c:f>
              <c:strCache>
                <c:ptCount val="1"/>
                <c:pt idx="0">
                  <c:v>Bedarf (Std)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Dashboard!$A$18:$A$25</c:f>
              <c:strCache>
                <c:ptCount val="8"/>
                <c:pt idx="0">
                  <c:v>KW 06</c:v>
                </c:pt>
                <c:pt idx="1">
                  <c:v>KW 07</c:v>
                </c:pt>
                <c:pt idx="2">
                  <c:v>KW 08</c:v>
                </c:pt>
                <c:pt idx="3">
                  <c:v>KW 09</c:v>
                </c:pt>
                <c:pt idx="4">
                  <c:v>KW 10</c:v>
                </c:pt>
                <c:pt idx="5">
                  <c:v>KW 11</c:v>
                </c:pt>
                <c:pt idx="6">
                  <c:v>KW 12</c:v>
                </c:pt>
                <c:pt idx="7">
                  <c:v>KW 13</c:v>
                </c:pt>
              </c:strCache>
            </c:strRef>
          </c:cat>
          <c:val>
            <c:numRef>
              <c:f>Dashboard!$C$18:$C$25</c:f>
              <c:numCache>
                <c:formatCode>0</c:formatCode>
                <c:ptCount val="8"/>
                <c:pt idx="0">
                  <c:v>245</c:v>
                </c:pt>
                <c:pt idx="1">
                  <c:v>287</c:v>
                </c:pt>
                <c:pt idx="2">
                  <c:v>250</c:v>
                </c:pt>
                <c:pt idx="3">
                  <c:v>186</c:v>
                </c:pt>
                <c:pt idx="4">
                  <c:v>159</c:v>
                </c:pt>
                <c:pt idx="5">
                  <c:v>271</c:v>
                </c:pt>
                <c:pt idx="6">
                  <c:v>218</c:v>
                </c:pt>
                <c:pt idx="7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C-4CBF-BA62-1EFEF0A8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6180"/>
        <c:axId val="25534357"/>
      </c:barChart>
      <c:catAx>
        <c:axId val="467961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5534357"/>
        <c:crosses val="autoZero"/>
        <c:auto val="1"/>
        <c:lblAlgn val="ctr"/>
        <c:lblOffset val="100"/>
        <c:noMultiLvlLbl val="0"/>
      </c:catAx>
      <c:valAx>
        <c:axId val="2553435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679618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EAF1F8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Auslastung je Woche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Dashboard!$D$17</c:f>
              <c:strCache>
                <c:ptCount val="1"/>
                <c:pt idx="0">
                  <c:v>Auslastung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Dashboard!$A$18:$A$25</c:f>
              <c:strCache>
                <c:ptCount val="8"/>
                <c:pt idx="0">
                  <c:v>KW 06</c:v>
                </c:pt>
                <c:pt idx="1">
                  <c:v>KW 07</c:v>
                </c:pt>
                <c:pt idx="2">
                  <c:v>KW 08</c:v>
                </c:pt>
                <c:pt idx="3">
                  <c:v>KW 09</c:v>
                </c:pt>
                <c:pt idx="4">
                  <c:v>KW 10</c:v>
                </c:pt>
                <c:pt idx="5">
                  <c:v>KW 11</c:v>
                </c:pt>
                <c:pt idx="6">
                  <c:v>KW 12</c:v>
                </c:pt>
                <c:pt idx="7">
                  <c:v>KW 13</c:v>
                </c:pt>
              </c:strCache>
            </c:strRef>
          </c:cat>
          <c:val>
            <c:numRef>
              <c:f>Dashboard!$D$18:$D$25</c:f>
              <c:numCache>
                <c:formatCode>0.0%</c:formatCode>
                <c:ptCount val="8"/>
                <c:pt idx="0">
                  <c:v>0.8844765342960289</c:v>
                </c:pt>
                <c:pt idx="1">
                  <c:v>1.036101083032491</c:v>
                </c:pt>
                <c:pt idx="2">
                  <c:v>0.90252707581227432</c:v>
                </c:pt>
                <c:pt idx="3">
                  <c:v>0.67148014440433212</c:v>
                </c:pt>
                <c:pt idx="4">
                  <c:v>0.57400722021660655</c:v>
                </c:pt>
                <c:pt idx="5">
                  <c:v>0.97833935018050544</c:v>
                </c:pt>
                <c:pt idx="6">
                  <c:v>0.78700361010830322</c:v>
                </c:pt>
                <c:pt idx="7">
                  <c:v>0.74007220216606495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85-4FCC-A38D-AD530028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5513861"/>
        <c:axId val="10747093"/>
      </c:lineChart>
      <c:catAx>
        <c:axId val="6551386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0747093"/>
        <c:crosses val="autoZero"/>
        <c:auto val="1"/>
        <c:lblAlgn val="ctr"/>
        <c:lblOffset val="100"/>
        <c:noMultiLvlLbl val="0"/>
      </c:catAx>
      <c:valAx>
        <c:axId val="1074709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Auslastung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551386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EAF1F8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86400</xdr:rowOff>
    </xdr:from>
    <xdr:to>
      <xdr:col>4</xdr:col>
      <xdr:colOff>1029240</xdr:colOff>
      <xdr:row>40</xdr:row>
      <xdr:rowOff>118800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26</xdr:row>
      <xdr:rowOff>86400</xdr:rowOff>
    </xdr:from>
    <xdr:to>
      <xdr:col>12</xdr:col>
      <xdr:colOff>10080</xdr:colOff>
      <xdr:row>40</xdr:row>
      <xdr:rowOff>118800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A1:I26"/>
  <sheetViews>
    <sheetView showGridLines="0" tabSelected="1" zoomScale="90" zoomScaleNormal="90" workbookViewId="0">
      <selection activeCell="U12" sqref="U12"/>
    </sheetView>
  </sheetViews>
  <sheetFormatPr baseColWidth="10" defaultColWidth="8.7109375" defaultRowHeight="15" x14ac:dyDescent="0.25"/>
  <cols>
    <col min="1" max="1" width="18" customWidth="1"/>
    <col min="2" max="2" width="16" customWidth="1"/>
    <col min="3" max="4" width="14" customWidth="1"/>
    <col min="5" max="5" width="18" customWidth="1"/>
    <col min="6" max="6" width="6" customWidth="1"/>
    <col min="7" max="7" width="12" customWidth="1"/>
    <col min="8" max="9" width="6" customWidth="1"/>
  </cols>
  <sheetData>
    <row r="1" spans="1:9" ht="21.75" customHeight="1" x14ac:dyDescent="0.35">
      <c r="A1" s="12" t="s">
        <v>84</v>
      </c>
    </row>
    <row r="2" spans="1:9" ht="15" customHeight="1" x14ac:dyDescent="0.25">
      <c r="A2" s="13" t="s">
        <v>0</v>
      </c>
    </row>
    <row r="3" spans="1:9" ht="15" customHeight="1" x14ac:dyDescent="0.25">
      <c r="A3" s="14" t="s">
        <v>1</v>
      </c>
      <c r="B3" s="15">
        <f ca="1">TODAY()</f>
        <v>46185</v>
      </c>
    </row>
    <row r="4" spans="1:9" ht="11.25" customHeight="1" x14ac:dyDescent="0.25"/>
    <row r="5" spans="1:9" ht="15" customHeight="1" x14ac:dyDescent="0.25">
      <c r="A5" s="11" t="s">
        <v>2</v>
      </c>
      <c r="B5" s="11"/>
      <c r="C5" s="11"/>
      <c r="D5" s="10" t="s">
        <v>3</v>
      </c>
      <c r="E5" s="10"/>
      <c r="F5" s="10"/>
      <c r="G5" s="10" t="s">
        <v>4</v>
      </c>
      <c r="H5" s="10"/>
      <c r="I5" s="10"/>
    </row>
    <row r="6" spans="1:9" ht="31.5" customHeight="1" x14ac:dyDescent="0.25">
      <c r="A6" s="9">
        <f>COUNTA(Kapazitätsplan!$A$5:$A$17)</f>
        <v>10</v>
      </c>
      <c r="B6" s="9"/>
      <c r="C6" s="9"/>
      <c r="D6" s="8" t="str">
        <f>"KW 06–13 · 2026"</f>
        <v>KW 06–13 · 2026</v>
      </c>
      <c r="E6" s="8"/>
      <c r="F6" s="8"/>
      <c r="G6" s="7">
        <f>SUM(Kapazitätsplan!F20:M20)</f>
        <v>2216</v>
      </c>
      <c r="H6" s="7"/>
      <c r="I6" s="7"/>
    </row>
    <row r="7" spans="1:9" ht="11.25" customHeight="1" x14ac:dyDescent="0.25"/>
    <row r="8" spans="1:9" ht="11.25" customHeight="1" x14ac:dyDescent="0.25"/>
    <row r="9" spans="1:9" ht="15" customHeight="1" x14ac:dyDescent="0.25">
      <c r="A9" s="11" t="s">
        <v>5</v>
      </c>
      <c r="B9" s="11"/>
      <c r="C9" s="11"/>
      <c r="D9" s="6" t="s">
        <v>6</v>
      </c>
      <c r="E9" s="6"/>
      <c r="F9" s="6"/>
      <c r="G9" s="6" t="s">
        <v>7</v>
      </c>
      <c r="H9" s="6"/>
      <c r="I9" s="6"/>
    </row>
    <row r="10" spans="1:9" ht="31.5" customHeight="1" x14ac:dyDescent="0.25">
      <c r="A10" s="9">
        <f>SUM(Kapazitätsplan!F19:M19)</f>
        <v>1821</v>
      </c>
      <c r="B10" s="9"/>
      <c r="C10" s="9"/>
      <c r="D10" s="5">
        <f>IF(G6=0,0,A10/G6)</f>
        <v>0.82175090252707583</v>
      </c>
      <c r="E10" s="5"/>
      <c r="F10" s="5"/>
      <c r="G10" s="4">
        <f>G6-A10</f>
        <v>395</v>
      </c>
      <c r="H10" s="4"/>
      <c r="I10" s="4"/>
    </row>
    <row r="11" spans="1:9" ht="11.25" customHeight="1" x14ac:dyDescent="0.25"/>
    <row r="12" spans="1:9" ht="11.25" customHeight="1" x14ac:dyDescent="0.25"/>
    <row r="13" spans="1:9" ht="15" customHeight="1" x14ac:dyDescent="0.25">
      <c r="A13" s="3" t="s">
        <v>8</v>
      </c>
      <c r="B13" s="3"/>
      <c r="C13" s="3"/>
      <c r="D13" s="3"/>
      <c r="E13" s="3"/>
      <c r="F13" s="3"/>
      <c r="G13" s="3"/>
      <c r="H13" s="3"/>
      <c r="I13" s="3"/>
    </row>
    <row r="14" spans="1:9" ht="30" customHeight="1" x14ac:dyDescent="0.25">
      <c r="A14" s="2" t="str">
        <f>IF(D10&gt;SchwelleEngpass,"Überlast im Zeitraum – Aufträge verschieben, Termine strecken oder Kapazität aufstocken.",IF(D10&gt;=SchwelleHoch,"Hohe Auslastung – wenig Puffer. Neue Aufträge sorgfältig prüfen und Engpasswochen entzerren.",IF(D10&gt;=SchwelleLeerlauf,"Ausgewogene Auslastung – Planung im grünen Bereich, Reserven für Kurzfristiges vorhanden.","Unterauslastung – freie Kapazität für Akquise, Weiterbildung oder vorgezogene Projekte nutzen.")))</f>
        <v>Ausgewogene Auslastung – Planung im grünen Bereich, Reserven für Kurzfristiges vorhanden.</v>
      </c>
      <c r="B14" s="2"/>
      <c r="C14" s="2"/>
      <c r="D14" s="2"/>
      <c r="E14" s="2"/>
      <c r="F14" s="2"/>
      <c r="G14" s="2"/>
      <c r="H14" s="2"/>
      <c r="I14" s="2"/>
    </row>
    <row r="15" spans="1:9" ht="12.75" customHeight="1" x14ac:dyDescent="0.25"/>
    <row r="16" spans="1:9" ht="12.75" customHeight="1" x14ac:dyDescent="0.25">
      <c r="A16" s="16" t="s">
        <v>9</v>
      </c>
    </row>
    <row r="17" spans="1:5" ht="15" customHeight="1" x14ac:dyDescent="0.25">
      <c r="A17" s="17" t="s">
        <v>10</v>
      </c>
      <c r="B17" s="17" t="s">
        <v>11</v>
      </c>
      <c r="C17" s="17" t="s">
        <v>12</v>
      </c>
      <c r="D17" s="17" t="s">
        <v>13</v>
      </c>
      <c r="E17" s="17" t="s">
        <v>14</v>
      </c>
    </row>
    <row r="18" spans="1:5" ht="15" customHeight="1" x14ac:dyDescent="0.25">
      <c r="A18" s="18" t="s">
        <v>15</v>
      </c>
      <c r="B18" s="19">
        <f>Kapazitätsplan!F20</f>
        <v>277</v>
      </c>
      <c r="C18" s="19">
        <f>Kapazitätsplan!F19</f>
        <v>245</v>
      </c>
      <c r="D18" s="20">
        <f>Kapazitätsplan!F21</f>
        <v>0.8844765342960289</v>
      </c>
      <c r="E18" s="21" t="str">
        <f t="shared" ref="E18:E25" si="0">IF(D18&gt;SchwelleEngpass,"Engpass",IF(D18&gt;=SchwelleHoch,"Hoch ausgelastet",IF(D18&gt;=SchwelleLeerlauf,"Ausgewogen","Leerlauf")))</f>
        <v>Hoch ausgelastet</v>
      </c>
    </row>
    <row r="19" spans="1:5" ht="15" customHeight="1" x14ac:dyDescent="0.25">
      <c r="A19" s="22" t="s">
        <v>16</v>
      </c>
      <c r="B19" s="23">
        <f>Kapazitätsplan!G20</f>
        <v>277</v>
      </c>
      <c r="C19" s="23">
        <f>Kapazitätsplan!G19</f>
        <v>287</v>
      </c>
      <c r="D19" s="24">
        <f>Kapazitätsplan!G21</f>
        <v>1.036101083032491</v>
      </c>
      <c r="E19" s="25" t="str">
        <f t="shared" si="0"/>
        <v>Engpass</v>
      </c>
    </row>
    <row r="20" spans="1:5" ht="15" customHeight="1" x14ac:dyDescent="0.25">
      <c r="A20" s="18" t="s">
        <v>17</v>
      </c>
      <c r="B20" s="19">
        <f>Kapazitätsplan!H20</f>
        <v>277</v>
      </c>
      <c r="C20" s="19">
        <f>Kapazitätsplan!H19</f>
        <v>250</v>
      </c>
      <c r="D20" s="20">
        <f>Kapazitätsplan!H21</f>
        <v>0.90252707581227432</v>
      </c>
      <c r="E20" s="21" t="str">
        <f t="shared" si="0"/>
        <v>Hoch ausgelastet</v>
      </c>
    </row>
    <row r="21" spans="1:5" ht="15" customHeight="1" x14ac:dyDescent="0.25">
      <c r="A21" s="22" t="s">
        <v>18</v>
      </c>
      <c r="B21" s="23">
        <f>Kapazitätsplan!I20</f>
        <v>277</v>
      </c>
      <c r="C21" s="23">
        <f>Kapazitätsplan!I19</f>
        <v>186</v>
      </c>
      <c r="D21" s="24">
        <f>Kapazitätsplan!I21</f>
        <v>0.67148014440433212</v>
      </c>
      <c r="E21" s="25" t="str">
        <f t="shared" si="0"/>
        <v>Ausgewogen</v>
      </c>
    </row>
    <row r="22" spans="1:5" ht="15" customHeight="1" x14ac:dyDescent="0.25">
      <c r="A22" s="18" t="s">
        <v>19</v>
      </c>
      <c r="B22" s="19">
        <f>Kapazitätsplan!J20</f>
        <v>277</v>
      </c>
      <c r="C22" s="19">
        <f>Kapazitätsplan!J19</f>
        <v>159</v>
      </c>
      <c r="D22" s="20">
        <f>Kapazitätsplan!J21</f>
        <v>0.57400722021660655</v>
      </c>
      <c r="E22" s="21" t="str">
        <f t="shared" si="0"/>
        <v>Leerlauf</v>
      </c>
    </row>
    <row r="23" spans="1:5" ht="15" customHeight="1" x14ac:dyDescent="0.25">
      <c r="A23" s="22" t="s">
        <v>20</v>
      </c>
      <c r="B23" s="23">
        <f>Kapazitätsplan!K20</f>
        <v>277</v>
      </c>
      <c r="C23" s="23">
        <f>Kapazitätsplan!K19</f>
        <v>271</v>
      </c>
      <c r="D23" s="24">
        <f>Kapazitätsplan!K21</f>
        <v>0.97833935018050544</v>
      </c>
      <c r="E23" s="25" t="str">
        <f t="shared" si="0"/>
        <v>Hoch ausgelastet</v>
      </c>
    </row>
    <row r="24" spans="1:5" ht="15" customHeight="1" x14ac:dyDescent="0.25">
      <c r="A24" s="18" t="s">
        <v>21</v>
      </c>
      <c r="B24" s="19">
        <f>Kapazitätsplan!L20</f>
        <v>277</v>
      </c>
      <c r="C24" s="19">
        <f>Kapazitätsplan!L19</f>
        <v>218</v>
      </c>
      <c r="D24" s="20">
        <f>Kapazitätsplan!L21</f>
        <v>0.78700361010830322</v>
      </c>
      <c r="E24" s="21" t="str">
        <f t="shared" si="0"/>
        <v>Ausgewogen</v>
      </c>
    </row>
    <row r="25" spans="1:5" ht="15" customHeight="1" x14ac:dyDescent="0.25">
      <c r="A25" s="22" t="s">
        <v>22</v>
      </c>
      <c r="B25" s="23">
        <f>Kapazitätsplan!M20</f>
        <v>277</v>
      </c>
      <c r="C25" s="23">
        <f>Kapazitätsplan!M19</f>
        <v>205</v>
      </c>
      <c r="D25" s="24">
        <f>Kapazitätsplan!M21</f>
        <v>0.74007220216606495</v>
      </c>
      <c r="E25" s="25" t="str">
        <f t="shared" si="0"/>
        <v>Ausgewogen</v>
      </c>
    </row>
    <row r="26" spans="1:5" ht="15" customHeight="1" x14ac:dyDescent="0.25">
      <c r="A26" s="26" t="s">
        <v>23</v>
      </c>
      <c r="B26" s="27">
        <f>SUM(B18:B25)</f>
        <v>2216</v>
      </c>
      <c r="C26" s="27">
        <f>SUM(C18:C25)</f>
        <v>1821</v>
      </c>
      <c r="D26" s="28">
        <f>IF(B26=0,0,C26/B26)</f>
        <v>0.82175090252707583</v>
      </c>
      <c r="E26" s="29" t="str">
        <f>COUNTIF(E18:E25,"Engpass")&amp;" Engpasswoche(n)"</f>
        <v>1 Engpasswoche(n)</v>
      </c>
    </row>
  </sheetData>
  <mergeCells count="14">
    <mergeCell ref="A13:I13"/>
    <mergeCell ref="A14:I14"/>
    <mergeCell ref="A9:C9"/>
    <mergeCell ref="D9:F9"/>
    <mergeCell ref="G9:I9"/>
    <mergeCell ref="A10:C10"/>
    <mergeCell ref="D10:F10"/>
    <mergeCell ref="G10:I10"/>
    <mergeCell ref="A5:C5"/>
    <mergeCell ref="D5:F5"/>
    <mergeCell ref="G5:I5"/>
    <mergeCell ref="A6:C6"/>
    <mergeCell ref="D6:F6"/>
    <mergeCell ref="G6:I6"/>
  </mergeCells>
  <conditionalFormatting sqref="E18:E25">
    <cfRule type="cellIs" dxfId="8" priority="2" operator="equal">
      <formula>"Engpass"</formula>
    </cfRule>
    <cfRule type="cellIs" dxfId="7" priority="3" operator="equal">
      <formula>"Hoch ausgelastet"</formula>
    </cfRule>
    <cfRule type="cellIs" dxfId="6" priority="4" operator="equal">
      <formula>"Ausgewogen"</formula>
    </cfRule>
    <cfRule type="cellIs" dxfId="5" priority="5" operator="equal">
      <formula>"Leerlauf"</formula>
    </cfRule>
  </conditionalFormatting>
  <pageMargins left="0.3" right="0.3" top="0.4" bottom="0.4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CA4"/>
    <pageSetUpPr fitToPage="1"/>
  </sheetPr>
  <dimension ref="A1:O21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baseColWidth="10" defaultColWidth="8.7109375" defaultRowHeight="15" x14ac:dyDescent="0.25"/>
  <cols>
    <col min="1" max="1" width="24" customWidth="1"/>
    <col min="2" max="2" width="18" customWidth="1"/>
    <col min="3" max="3" width="10" customWidth="1"/>
    <col min="4" max="4" width="11" customWidth="1"/>
    <col min="5" max="5" width="13" customWidth="1"/>
    <col min="6" max="13" width="8.42578125" customWidth="1"/>
    <col min="14" max="15" width="12" customWidth="1"/>
  </cols>
  <sheetData>
    <row r="1" spans="1:15" ht="18" customHeight="1" x14ac:dyDescent="0.3">
      <c r="A1" s="30" t="s">
        <v>85</v>
      </c>
    </row>
    <row r="2" spans="1:15" ht="15" customHeight="1" x14ac:dyDescent="0.25">
      <c r="A2" s="31" t="s">
        <v>24</v>
      </c>
    </row>
    <row r="4" spans="1:15" ht="33.75" customHeight="1" x14ac:dyDescent="0.25">
      <c r="A4" s="17" t="s">
        <v>25</v>
      </c>
      <c r="B4" s="17" t="s">
        <v>26</v>
      </c>
      <c r="C4" s="17" t="s">
        <v>27</v>
      </c>
      <c r="D4" s="17" t="s">
        <v>28</v>
      </c>
      <c r="E4" s="17" t="s">
        <v>29</v>
      </c>
      <c r="F4" s="17" t="s">
        <v>30</v>
      </c>
      <c r="G4" s="17" t="s">
        <v>31</v>
      </c>
      <c r="H4" s="17" t="s">
        <v>32</v>
      </c>
      <c r="I4" s="17" t="s">
        <v>33</v>
      </c>
      <c r="J4" s="17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6</v>
      </c>
    </row>
    <row r="5" spans="1:15" ht="19.5" customHeight="1" x14ac:dyDescent="0.25">
      <c r="A5" s="18" t="s">
        <v>39</v>
      </c>
      <c r="B5" s="18" t="s">
        <v>40</v>
      </c>
      <c r="C5" s="19">
        <v>40</v>
      </c>
      <c r="D5" s="32">
        <v>0.8</v>
      </c>
      <c r="E5" s="33">
        <f t="shared" ref="E5:E17" si="0">IF($C5="","",$C5*$D5)</f>
        <v>32</v>
      </c>
      <c r="F5" s="19">
        <v>30</v>
      </c>
      <c r="G5" s="19">
        <v>34</v>
      </c>
      <c r="H5" s="19">
        <v>28</v>
      </c>
      <c r="I5" s="19">
        <v>22</v>
      </c>
      <c r="J5" s="19">
        <v>16</v>
      </c>
      <c r="K5" s="19">
        <v>33</v>
      </c>
      <c r="L5" s="19">
        <v>31</v>
      </c>
      <c r="M5" s="19">
        <v>26</v>
      </c>
      <c r="N5" s="19">
        <f t="shared" ref="N5:N17" si="1">IF($A5="","",SUM(F5:M5))</f>
        <v>220</v>
      </c>
      <c r="O5" s="32">
        <f t="shared" ref="O5:O17" si="2">IF(OR($A5="",$E5=0),"",SUM(F5:M5)/($E5*8))</f>
        <v>0.859375</v>
      </c>
    </row>
    <row r="6" spans="1:15" ht="19.5" customHeight="1" x14ac:dyDescent="0.25">
      <c r="A6" s="22" t="s">
        <v>41</v>
      </c>
      <c r="B6" s="22" t="s">
        <v>40</v>
      </c>
      <c r="C6" s="23">
        <v>40</v>
      </c>
      <c r="D6" s="34">
        <v>0.75</v>
      </c>
      <c r="E6" s="35">
        <f t="shared" si="0"/>
        <v>30</v>
      </c>
      <c r="F6" s="23">
        <v>28</v>
      </c>
      <c r="G6" s="23">
        <v>30</v>
      </c>
      <c r="H6" s="23">
        <v>24</v>
      </c>
      <c r="I6" s="23">
        <v>20</v>
      </c>
      <c r="J6" s="23">
        <v>32</v>
      </c>
      <c r="K6" s="23">
        <v>26</v>
      </c>
      <c r="L6" s="23">
        <v>17</v>
      </c>
      <c r="M6" s="23">
        <v>22</v>
      </c>
      <c r="N6" s="23">
        <f t="shared" si="1"/>
        <v>199</v>
      </c>
      <c r="O6" s="34">
        <f t="shared" si="2"/>
        <v>0.82916666666666672</v>
      </c>
    </row>
    <row r="7" spans="1:15" ht="19.5" customHeight="1" x14ac:dyDescent="0.25">
      <c r="A7" s="18" t="s">
        <v>42</v>
      </c>
      <c r="B7" s="18" t="s">
        <v>43</v>
      </c>
      <c r="C7" s="19">
        <v>40</v>
      </c>
      <c r="D7" s="32">
        <v>0.85</v>
      </c>
      <c r="E7" s="33">
        <f t="shared" si="0"/>
        <v>34</v>
      </c>
      <c r="F7" s="19">
        <v>32</v>
      </c>
      <c r="G7" s="19">
        <v>36</v>
      </c>
      <c r="H7" s="19">
        <v>30</v>
      </c>
      <c r="I7" s="19">
        <v>24</v>
      </c>
      <c r="J7" s="19">
        <v>18</v>
      </c>
      <c r="K7" s="19">
        <v>34</v>
      </c>
      <c r="L7" s="19">
        <v>28</v>
      </c>
      <c r="M7" s="19">
        <v>26</v>
      </c>
      <c r="N7" s="19">
        <f t="shared" si="1"/>
        <v>228</v>
      </c>
      <c r="O7" s="32">
        <f t="shared" si="2"/>
        <v>0.83823529411764708</v>
      </c>
    </row>
    <row r="8" spans="1:15" ht="19.5" customHeight="1" x14ac:dyDescent="0.25">
      <c r="A8" s="22" t="s">
        <v>44</v>
      </c>
      <c r="B8" s="22" t="s">
        <v>43</v>
      </c>
      <c r="C8" s="23">
        <v>38</v>
      </c>
      <c r="D8" s="34">
        <v>0.8</v>
      </c>
      <c r="E8" s="35">
        <f t="shared" si="0"/>
        <v>30.400000000000002</v>
      </c>
      <c r="F8" s="23">
        <v>26</v>
      </c>
      <c r="G8" s="23">
        <v>31</v>
      </c>
      <c r="H8" s="23">
        <v>28</v>
      </c>
      <c r="I8" s="23">
        <v>20</v>
      </c>
      <c r="J8" s="23">
        <v>16</v>
      </c>
      <c r="K8" s="23">
        <v>30</v>
      </c>
      <c r="L8" s="23">
        <v>24</v>
      </c>
      <c r="M8" s="23">
        <v>22</v>
      </c>
      <c r="N8" s="23">
        <f t="shared" si="1"/>
        <v>197</v>
      </c>
      <c r="O8" s="34">
        <f t="shared" si="2"/>
        <v>0.81003289473684204</v>
      </c>
    </row>
    <row r="9" spans="1:15" ht="19.5" customHeight="1" x14ac:dyDescent="0.25">
      <c r="A9" s="18" t="s">
        <v>45</v>
      </c>
      <c r="B9" s="18" t="s">
        <v>46</v>
      </c>
      <c r="C9" s="19">
        <v>40</v>
      </c>
      <c r="D9" s="32">
        <v>0.7</v>
      </c>
      <c r="E9" s="33">
        <f t="shared" si="0"/>
        <v>28</v>
      </c>
      <c r="F9" s="19">
        <v>24</v>
      </c>
      <c r="G9" s="19">
        <v>29</v>
      </c>
      <c r="H9" s="19">
        <v>26</v>
      </c>
      <c r="I9" s="19">
        <v>18</v>
      </c>
      <c r="J9" s="19">
        <v>14</v>
      </c>
      <c r="K9" s="19">
        <v>27</v>
      </c>
      <c r="L9" s="19">
        <v>22</v>
      </c>
      <c r="M9" s="19">
        <v>20</v>
      </c>
      <c r="N9" s="19">
        <f t="shared" si="1"/>
        <v>180</v>
      </c>
      <c r="O9" s="32">
        <f t="shared" si="2"/>
        <v>0.8035714285714286</v>
      </c>
    </row>
    <row r="10" spans="1:15" ht="19.5" customHeight="1" x14ac:dyDescent="0.25">
      <c r="A10" s="22" t="s">
        <v>47</v>
      </c>
      <c r="B10" s="22" t="s">
        <v>46</v>
      </c>
      <c r="C10" s="23">
        <v>32</v>
      </c>
      <c r="D10" s="34">
        <v>0.8</v>
      </c>
      <c r="E10" s="35">
        <f t="shared" si="0"/>
        <v>25.6</v>
      </c>
      <c r="F10" s="23">
        <v>22</v>
      </c>
      <c r="G10" s="23">
        <v>26</v>
      </c>
      <c r="H10" s="23">
        <v>24</v>
      </c>
      <c r="I10" s="23">
        <v>16</v>
      </c>
      <c r="J10" s="23">
        <v>12</v>
      </c>
      <c r="K10" s="23">
        <v>25</v>
      </c>
      <c r="L10" s="23">
        <v>20</v>
      </c>
      <c r="M10" s="23">
        <v>18</v>
      </c>
      <c r="N10" s="23">
        <f t="shared" si="1"/>
        <v>163</v>
      </c>
      <c r="O10" s="34">
        <f t="shared" si="2"/>
        <v>0.7958984375</v>
      </c>
    </row>
    <row r="11" spans="1:15" ht="19.5" customHeight="1" x14ac:dyDescent="0.25">
      <c r="A11" s="18" t="s">
        <v>48</v>
      </c>
      <c r="B11" s="18" t="s">
        <v>49</v>
      </c>
      <c r="C11" s="19">
        <v>40</v>
      </c>
      <c r="D11" s="32">
        <v>0.8</v>
      </c>
      <c r="E11" s="33">
        <f t="shared" si="0"/>
        <v>32</v>
      </c>
      <c r="F11" s="19">
        <v>28</v>
      </c>
      <c r="G11" s="19">
        <v>33</v>
      </c>
      <c r="H11" s="19">
        <v>30</v>
      </c>
      <c r="I11" s="19">
        <v>22</v>
      </c>
      <c r="J11" s="19">
        <v>18</v>
      </c>
      <c r="K11" s="19">
        <v>31</v>
      </c>
      <c r="L11" s="19">
        <v>26</v>
      </c>
      <c r="M11" s="19">
        <v>24</v>
      </c>
      <c r="N11" s="19">
        <f t="shared" si="1"/>
        <v>212</v>
      </c>
      <c r="O11" s="32">
        <f t="shared" si="2"/>
        <v>0.828125</v>
      </c>
    </row>
    <row r="12" spans="1:15" ht="19.5" customHeight="1" x14ac:dyDescent="0.25">
      <c r="A12" s="22" t="s">
        <v>50</v>
      </c>
      <c r="B12" s="22" t="s">
        <v>49</v>
      </c>
      <c r="C12" s="23">
        <v>20</v>
      </c>
      <c r="D12" s="34">
        <v>0.75</v>
      </c>
      <c r="E12" s="35">
        <f t="shared" si="0"/>
        <v>15</v>
      </c>
      <c r="F12" s="23">
        <v>13</v>
      </c>
      <c r="G12" s="23">
        <v>16</v>
      </c>
      <c r="H12" s="23">
        <v>14</v>
      </c>
      <c r="I12" s="23">
        <v>10</v>
      </c>
      <c r="J12" s="23">
        <v>7</v>
      </c>
      <c r="K12" s="23">
        <v>15</v>
      </c>
      <c r="L12" s="23">
        <v>12</v>
      </c>
      <c r="M12" s="23">
        <v>11</v>
      </c>
      <c r="N12" s="23">
        <f t="shared" si="1"/>
        <v>98</v>
      </c>
      <c r="O12" s="34">
        <f t="shared" si="2"/>
        <v>0.81666666666666665</v>
      </c>
    </row>
    <row r="13" spans="1:15" ht="19.5" customHeight="1" x14ac:dyDescent="0.25">
      <c r="A13" s="18" t="s">
        <v>51</v>
      </c>
      <c r="B13" s="18" t="s">
        <v>52</v>
      </c>
      <c r="C13" s="19">
        <v>40</v>
      </c>
      <c r="D13" s="32">
        <v>0.65</v>
      </c>
      <c r="E13" s="33">
        <f t="shared" si="0"/>
        <v>26</v>
      </c>
      <c r="F13" s="19">
        <v>22</v>
      </c>
      <c r="G13" s="19">
        <v>27</v>
      </c>
      <c r="H13" s="19">
        <v>24</v>
      </c>
      <c r="I13" s="19">
        <v>18</v>
      </c>
      <c r="J13" s="19">
        <v>14</v>
      </c>
      <c r="K13" s="19">
        <v>26</v>
      </c>
      <c r="L13" s="19">
        <v>20</v>
      </c>
      <c r="M13" s="19">
        <v>19</v>
      </c>
      <c r="N13" s="19">
        <f t="shared" si="1"/>
        <v>170</v>
      </c>
      <c r="O13" s="32">
        <f t="shared" si="2"/>
        <v>0.81730769230769229</v>
      </c>
    </row>
    <row r="14" spans="1:15" ht="19.5" customHeight="1" x14ac:dyDescent="0.25">
      <c r="A14" s="22" t="s">
        <v>53</v>
      </c>
      <c r="B14" s="22" t="s">
        <v>54</v>
      </c>
      <c r="C14" s="23">
        <v>30</v>
      </c>
      <c r="D14" s="34">
        <v>0.8</v>
      </c>
      <c r="E14" s="35">
        <f t="shared" si="0"/>
        <v>24</v>
      </c>
      <c r="F14" s="23">
        <v>20</v>
      </c>
      <c r="G14" s="23">
        <v>25</v>
      </c>
      <c r="H14" s="23">
        <v>22</v>
      </c>
      <c r="I14" s="23">
        <v>16</v>
      </c>
      <c r="J14" s="23">
        <v>12</v>
      </c>
      <c r="K14" s="23">
        <v>24</v>
      </c>
      <c r="L14" s="23">
        <v>18</v>
      </c>
      <c r="M14" s="23">
        <v>17</v>
      </c>
      <c r="N14" s="23">
        <f t="shared" si="1"/>
        <v>154</v>
      </c>
      <c r="O14" s="34">
        <f t="shared" si="2"/>
        <v>0.80208333333333337</v>
      </c>
    </row>
    <row r="15" spans="1:15" ht="19.5" customHeight="1" x14ac:dyDescent="0.25">
      <c r="A15" s="18"/>
      <c r="B15" s="18"/>
      <c r="C15" s="19"/>
      <c r="D15" s="32"/>
      <c r="E15" s="33" t="str">
        <f t="shared" si="0"/>
        <v/>
      </c>
      <c r="F15" s="19"/>
      <c r="G15" s="19"/>
      <c r="H15" s="19"/>
      <c r="I15" s="19"/>
      <c r="J15" s="19"/>
      <c r="K15" s="19"/>
      <c r="L15" s="19"/>
      <c r="M15" s="19"/>
      <c r="N15" s="19" t="str">
        <f t="shared" si="1"/>
        <v/>
      </c>
      <c r="O15" s="32" t="str">
        <f t="shared" si="2"/>
        <v/>
      </c>
    </row>
    <row r="16" spans="1:15" ht="19.5" customHeight="1" x14ac:dyDescent="0.25">
      <c r="A16" s="22"/>
      <c r="B16" s="22"/>
      <c r="C16" s="23"/>
      <c r="D16" s="34"/>
      <c r="E16" s="35" t="str">
        <f t="shared" si="0"/>
        <v/>
      </c>
      <c r="F16" s="23"/>
      <c r="G16" s="23"/>
      <c r="H16" s="23"/>
      <c r="I16" s="23"/>
      <c r="J16" s="23"/>
      <c r="K16" s="23"/>
      <c r="L16" s="23"/>
      <c r="M16" s="23"/>
      <c r="N16" s="23" t="str">
        <f t="shared" si="1"/>
        <v/>
      </c>
      <c r="O16" s="34" t="str">
        <f t="shared" si="2"/>
        <v/>
      </c>
    </row>
    <row r="17" spans="1:15" ht="19.5" customHeight="1" x14ac:dyDescent="0.25">
      <c r="A17" s="18"/>
      <c r="B17" s="18"/>
      <c r="C17" s="19"/>
      <c r="D17" s="32"/>
      <c r="E17" s="33" t="str">
        <f t="shared" si="0"/>
        <v/>
      </c>
      <c r="F17" s="19"/>
      <c r="G17" s="19"/>
      <c r="H17" s="19"/>
      <c r="I17" s="19"/>
      <c r="J17" s="19"/>
      <c r="K17" s="19"/>
      <c r="L17" s="19"/>
      <c r="M17" s="19"/>
      <c r="N17" s="19" t="str">
        <f t="shared" si="1"/>
        <v/>
      </c>
      <c r="O17" s="32" t="str">
        <f t="shared" si="2"/>
        <v/>
      </c>
    </row>
    <row r="19" spans="1:15" ht="15" customHeight="1" x14ac:dyDescent="0.25">
      <c r="A19" s="1" t="s">
        <v>55</v>
      </c>
      <c r="B19" s="1"/>
      <c r="C19" s="1"/>
      <c r="D19" s="1"/>
      <c r="E19" s="1"/>
      <c r="F19" s="36">
        <f t="shared" ref="F19:M19" si="3">SUM(F5:F17)</f>
        <v>245</v>
      </c>
      <c r="G19" s="36">
        <f t="shared" si="3"/>
        <v>287</v>
      </c>
      <c r="H19" s="36">
        <f t="shared" si="3"/>
        <v>250</v>
      </c>
      <c r="I19" s="36">
        <f t="shared" si="3"/>
        <v>186</v>
      </c>
      <c r="J19" s="36">
        <f t="shared" si="3"/>
        <v>159</v>
      </c>
      <c r="K19" s="36">
        <f t="shared" si="3"/>
        <v>271</v>
      </c>
      <c r="L19" s="36">
        <f t="shared" si="3"/>
        <v>218</v>
      </c>
      <c r="M19" s="36">
        <f t="shared" si="3"/>
        <v>205</v>
      </c>
      <c r="N19" s="37">
        <f>SUM(F19:M19)</f>
        <v>1821</v>
      </c>
      <c r="O19" s="38"/>
    </row>
    <row r="20" spans="1:15" ht="15" customHeight="1" x14ac:dyDescent="0.25">
      <c r="A20" s="1" t="s">
        <v>56</v>
      </c>
      <c r="B20" s="1"/>
      <c r="C20" s="1"/>
      <c r="D20" s="1"/>
      <c r="E20" s="1"/>
      <c r="F20" s="36">
        <f t="shared" ref="F20:M20" si="4">SUM($E$5:$E$17)</f>
        <v>277</v>
      </c>
      <c r="G20" s="36">
        <f t="shared" si="4"/>
        <v>277</v>
      </c>
      <c r="H20" s="36">
        <f t="shared" si="4"/>
        <v>277</v>
      </c>
      <c r="I20" s="36">
        <f t="shared" si="4"/>
        <v>277</v>
      </c>
      <c r="J20" s="36">
        <f t="shared" si="4"/>
        <v>277</v>
      </c>
      <c r="K20" s="36">
        <f t="shared" si="4"/>
        <v>277</v>
      </c>
      <c r="L20" s="36">
        <f t="shared" si="4"/>
        <v>277</v>
      </c>
      <c r="M20" s="36">
        <f t="shared" si="4"/>
        <v>277</v>
      </c>
      <c r="N20" s="37">
        <f>SUM(F20:M20)</f>
        <v>2216</v>
      </c>
      <c r="O20" s="38"/>
    </row>
    <row r="21" spans="1:15" ht="15" customHeight="1" x14ac:dyDescent="0.25">
      <c r="A21" s="1" t="s">
        <v>57</v>
      </c>
      <c r="B21" s="1"/>
      <c r="C21" s="1"/>
      <c r="D21" s="1"/>
      <c r="E21" s="1"/>
      <c r="F21" s="39">
        <f t="shared" ref="F21:N21" si="5">IF(F20=0,0,F19/F20)</f>
        <v>0.8844765342960289</v>
      </c>
      <c r="G21" s="39">
        <f t="shared" si="5"/>
        <v>1.036101083032491</v>
      </c>
      <c r="H21" s="39">
        <f t="shared" si="5"/>
        <v>0.90252707581227432</v>
      </c>
      <c r="I21" s="39">
        <f t="shared" si="5"/>
        <v>0.67148014440433212</v>
      </c>
      <c r="J21" s="39">
        <f t="shared" si="5"/>
        <v>0.57400722021660655</v>
      </c>
      <c r="K21" s="39">
        <f t="shared" si="5"/>
        <v>0.97833935018050544</v>
      </c>
      <c r="L21" s="39">
        <f t="shared" si="5"/>
        <v>0.78700361010830322</v>
      </c>
      <c r="M21" s="39">
        <f t="shared" si="5"/>
        <v>0.74007220216606495</v>
      </c>
      <c r="N21" s="40">
        <f t="shared" si="5"/>
        <v>0.82175090252707583</v>
      </c>
      <c r="O21" s="38"/>
    </row>
  </sheetData>
  <autoFilter ref="A4:O17" xr:uid="{00000000-0009-0000-0000-000001000000}"/>
  <mergeCells count="3">
    <mergeCell ref="A19:E19"/>
    <mergeCell ref="A20:E20"/>
    <mergeCell ref="A21:E21"/>
  </mergeCells>
  <conditionalFormatting sqref="F5:M17">
    <cfRule type="expression" dxfId="4" priority="2">
      <formula>AND(F5&lt;&gt;"",$E5&gt;0,F5/$E5&gt;SchwelleEngpass)</formula>
    </cfRule>
    <cfRule type="expression" dxfId="3" priority="3">
      <formula>AND(F5&lt;&gt;"",$E5&gt;0,F5/$E5&gt;=SchwelleHoch)</formula>
    </cfRule>
    <cfRule type="expression" dxfId="2" priority="4">
      <formula>AND(F5&lt;&gt;"",$E5&gt;0,F5/$E5&gt;=SchwelleLeerlauf)</formula>
    </cfRule>
    <cfRule type="expression" dxfId="1" priority="5">
      <formula>AND(F5&lt;&gt;"",$E5&gt;0,F5/$E5&lt;SchwelleLeerlauf)</formula>
    </cfRule>
  </conditionalFormatting>
  <conditionalFormatting sqref="O5:O17">
    <cfRule type="expression" dxfId="0" priority="6">
      <formula>O5&gt;SchwelleEngpass</formula>
    </cfRule>
  </conditionalFormatting>
  <dataValidations count="1">
    <dataValidation type="decimal" allowBlank="1" errorTitle="Ungültige Eingabe" error="Bitte einen Wert zwischen 0 % und 100 % eingeben." sqref="D5:D17" xr:uid="{00000000-0002-0000-0100-000001000000}">
      <formula1>0</formula1>
      <formula2>1</formula2>
    </dataValidation>
  </dataValidations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Eingabe" error="Bitte eine Abteilung aus der Liste wählen." xr:uid="{00000000-0002-0000-0100-000000000000}">
          <x14:formula1>
            <xm:f>'Annahmen &amp; Listen'!$D$6:$D$15</xm:f>
          </x14:formula1>
          <x14:formula2>
            <xm:f>0</xm:f>
          </x14:formula2>
          <xm:sqref>B5:B17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B7785"/>
    <pageSetUpPr fitToPage="1"/>
  </sheetPr>
  <dimension ref="A1:G15"/>
  <sheetViews>
    <sheetView showGridLines="0" zoomScaleNormal="100" workbookViewId="0"/>
  </sheetViews>
  <sheetFormatPr baseColWidth="10" defaultColWidth="8.7109375" defaultRowHeight="15" x14ac:dyDescent="0.25"/>
  <cols>
    <col min="1" max="1" width="34" customWidth="1"/>
    <col min="2" max="2" width="16" customWidth="1"/>
    <col min="3" max="3" width="3" customWidth="1"/>
    <col min="4" max="4" width="20" customWidth="1"/>
    <col min="5" max="5" width="6" customWidth="1"/>
    <col min="6" max="6" width="20" customWidth="1"/>
    <col min="7" max="7" width="24" customWidth="1"/>
  </cols>
  <sheetData>
    <row r="1" spans="1:7" ht="17.25" customHeight="1" x14ac:dyDescent="0.25">
      <c r="A1" s="41" t="s">
        <v>58</v>
      </c>
    </row>
    <row r="2" spans="1:7" ht="15" customHeight="1" x14ac:dyDescent="0.25">
      <c r="A2" s="31" t="s">
        <v>59</v>
      </c>
    </row>
    <row r="4" spans="1:7" ht="15" customHeight="1" x14ac:dyDescent="0.25">
      <c r="A4" s="42" t="s">
        <v>60</v>
      </c>
      <c r="D4" s="42" t="s">
        <v>61</v>
      </c>
      <c r="F4" s="42" t="s">
        <v>62</v>
      </c>
    </row>
    <row r="5" spans="1:7" ht="15" customHeight="1" x14ac:dyDescent="0.25">
      <c r="A5" s="43" t="s">
        <v>63</v>
      </c>
      <c r="B5" s="44" t="s">
        <v>64</v>
      </c>
      <c r="D5" s="17" t="s">
        <v>26</v>
      </c>
      <c r="F5" s="17" t="s">
        <v>14</v>
      </c>
      <c r="G5" s="17" t="s">
        <v>65</v>
      </c>
    </row>
    <row r="6" spans="1:7" ht="15" customHeight="1" x14ac:dyDescent="0.25">
      <c r="A6" s="45" t="s">
        <v>3</v>
      </c>
      <c r="B6" s="44" t="s">
        <v>66</v>
      </c>
      <c r="D6" s="43" t="s">
        <v>40</v>
      </c>
      <c r="F6" s="46" t="s">
        <v>67</v>
      </c>
      <c r="G6" s="43" t="s">
        <v>68</v>
      </c>
    </row>
    <row r="7" spans="1:7" ht="15" customHeight="1" x14ac:dyDescent="0.25">
      <c r="A7" s="43" t="s">
        <v>69</v>
      </c>
      <c r="B7" s="44">
        <v>8</v>
      </c>
      <c r="D7" s="47" t="s">
        <v>43</v>
      </c>
      <c r="F7" s="48" t="s">
        <v>70</v>
      </c>
      <c r="G7" s="45" t="s">
        <v>71</v>
      </c>
    </row>
    <row r="8" spans="1:7" ht="15" customHeight="1" x14ac:dyDescent="0.25">
      <c r="A8" s="45" t="s">
        <v>72</v>
      </c>
      <c r="B8" s="49">
        <v>1</v>
      </c>
      <c r="D8" s="43" t="s">
        <v>46</v>
      </c>
      <c r="F8" s="50" t="s">
        <v>73</v>
      </c>
      <c r="G8" s="43" t="s">
        <v>74</v>
      </c>
    </row>
    <row r="9" spans="1:7" ht="15" customHeight="1" x14ac:dyDescent="0.25">
      <c r="A9" s="43" t="s">
        <v>75</v>
      </c>
      <c r="B9" s="49">
        <v>0.85</v>
      </c>
      <c r="D9" s="47" t="s">
        <v>76</v>
      </c>
      <c r="F9" s="51" t="s">
        <v>77</v>
      </c>
      <c r="G9" s="45" t="s">
        <v>78</v>
      </c>
    </row>
    <row r="10" spans="1:7" ht="15" customHeight="1" x14ac:dyDescent="0.25">
      <c r="A10" s="45" t="s">
        <v>79</v>
      </c>
      <c r="B10" s="49">
        <v>0.6</v>
      </c>
      <c r="D10" s="43" t="s">
        <v>49</v>
      </c>
    </row>
    <row r="11" spans="1:7" ht="15" customHeight="1" x14ac:dyDescent="0.25">
      <c r="A11" s="43" t="s">
        <v>80</v>
      </c>
      <c r="B11" s="49">
        <v>0.8</v>
      </c>
      <c r="D11" s="47" t="s">
        <v>54</v>
      </c>
    </row>
    <row r="12" spans="1:7" ht="15" customHeight="1" x14ac:dyDescent="0.25">
      <c r="D12" s="43" t="s">
        <v>52</v>
      </c>
    </row>
    <row r="13" spans="1:7" ht="15" customHeight="1" x14ac:dyDescent="0.25">
      <c r="D13" s="47" t="s">
        <v>81</v>
      </c>
    </row>
    <row r="14" spans="1:7" ht="15" customHeight="1" x14ac:dyDescent="0.25">
      <c r="D14" s="43" t="s">
        <v>82</v>
      </c>
    </row>
    <row r="15" spans="1:7" ht="15" customHeight="1" x14ac:dyDescent="0.25">
      <c r="D15" s="47" t="s">
        <v>83</v>
      </c>
    </row>
  </sheetData>
  <pageMargins left="0.3" right="0.3" top="0.4" bottom="0.4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Dashboard</vt:lpstr>
      <vt:lpstr>Kapazitätsplan</vt:lpstr>
      <vt:lpstr>Annahmen &amp; Listen</vt:lpstr>
      <vt:lpstr>Dashboard!Druckbereich</vt:lpstr>
      <vt:lpstr>SchwelleEngpass</vt:lpstr>
      <vt:lpstr>SchwelleHoch</vt:lpstr>
      <vt:lpstr>SchwelleLeerlauf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2026-06-12T06:05:14Z</dcterms:created>
  <dcterms:modified xsi:type="dcterms:W3CDTF">2026-06-12T06:53:08Z</dcterms:modified>
  <dc:language>en-US</dc:language>
</cp:coreProperties>
</file>