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2058CB3C-A1D1-476F-9EE0-16F7B59A1D56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Dashboard" sheetId="1" r:id="rId1"/>
    <sheet name="Projektplanung" sheetId="2" r:id="rId2"/>
    <sheet name="Abwesenheiten" sheetId="3" r:id="rId3"/>
    <sheet name="Anleitung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2" i="3" l="1"/>
  <c r="L12" i="3" s="1"/>
  <c r="E18" i="1" s="1"/>
  <c r="F18" i="1" s="1"/>
  <c r="H18" i="1" s="1"/>
  <c r="I18" i="1" s="1"/>
  <c r="K11" i="3"/>
  <c r="L11" i="3" s="1"/>
  <c r="E17" i="1" s="1"/>
  <c r="F17" i="1" s="1"/>
  <c r="H17" i="1" s="1"/>
  <c r="I17" i="1" s="1"/>
  <c r="K10" i="3"/>
  <c r="L10" i="3" s="1"/>
  <c r="E16" i="1" s="1"/>
  <c r="F16" i="1" s="1"/>
  <c r="H16" i="1" s="1"/>
  <c r="I16" i="1" s="1"/>
  <c r="K9" i="3"/>
  <c r="L9" i="3" s="1"/>
  <c r="E15" i="1" s="1"/>
  <c r="F15" i="1" s="1"/>
  <c r="H15" i="1" s="1"/>
  <c r="I15" i="1" s="1"/>
  <c r="L8" i="3"/>
  <c r="K8" i="3"/>
  <c r="K7" i="3"/>
  <c r="L7" i="3" s="1"/>
  <c r="E13" i="1" s="1"/>
  <c r="F13" i="1" s="1"/>
  <c r="H13" i="1" s="1"/>
  <c r="I13" i="1" s="1"/>
  <c r="K6" i="3"/>
  <c r="L6" i="3" s="1"/>
  <c r="E12" i="1" s="1"/>
  <c r="F12" i="1" s="1"/>
  <c r="H12" i="1" s="1"/>
  <c r="I12" i="1" s="1"/>
  <c r="K5" i="3"/>
  <c r="L5" i="3" s="1"/>
  <c r="E11" i="1" s="1"/>
  <c r="D29" i="2"/>
  <c r="C29" i="2"/>
  <c r="B29" i="2"/>
  <c r="D28" i="2"/>
  <c r="C28" i="2"/>
  <c r="B28" i="2"/>
  <c r="D27" i="2"/>
  <c r="C27" i="2"/>
  <c r="B27" i="2"/>
  <c r="D26" i="2"/>
  <c r="C26" i="2"/>
  <c r="B26" i="2"/>
  <c r="D25" i="2"/>
  <c r="D30" i="2" s="1"/>
  <c r="C25" i="2"/>
  <c r="C30" i="2" s="1"/>
  <c r="B25" i="2"/>
  <c r="B30" i="2" s="1"/>
  <c r="F21" i="2"/>
  <c r="E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21" i="2" s="1"/>
  <c r="D19" i="1"/>
  <c r="C19" i="1"/>
  <c r="G18" i="1"/>
  <c r="G17" i="1"/>
  <c r="G16" i="1"/>
  <c r="G15" i="1"/>
  <c r="G14" i="1"/>
  <c r="E14" i="1"/>
  <c r="F14" i="1" s="1"/>
  <c r="H14" i="1" s="1"/>
  <c r="I14" i="1" s="1"/>
  <c r="G13" i="1"/>
  <c r="G12" i="1"/>
  <c r="G11" i="1"/>
  <c r="G19" i="1" s="1"/>
  <c r="E19" i="1" l="1"/>
  <c r="F11" i="1"/>
  <c r="F19" i="1" l="1"/>
  <c r="H19" i="1" s="1"/>
  <c r="I19" i="1" s="1"/>
  <c r="H11" i="1"/>
  <c r="I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F11" authorId="0" shapeId="0" xr:uid="{00000000-0006-0000-0000-000001000000}">
      <text>
        <r>
          <rPr>
            <sz val="10"/>
            <rFont val="Arial"/>
            <family val="2"/>
          </rPr>
          <t>Netto-Kapazität = Brutto-Std × (1 − Abwesenheit %) × (1 − Admin-Anteil %)</t>
        </r>
      </text>
    </comment>
    <comment ref="H11" authorId="0" shapeId="0" xr:uid="{00000000-0006-0000-0000-000002000000}">
      <text>
        <r>
          <rPr>
            <sz val="10"/>
            <rFont val="Arial"/>
            <family val="2"/>
          </rPr>
          <t>Auslastung = Geplante Last ÷ Netto-Kapazität</t>
        </r>
      </text>
    </comment>
  </commentList>
</comments>
</file>

<file path=xl/sharedStrings.xml><?xml version="1.0" encoding="utf-8"?>
<sst xmlns="http://schemas.openxmlformats.org/spreadsheetml/2006/main" count="202" uniqueCount="124">
  <si>
    <t>Ressourcen- &amp; Auslastungsübersicht  ·  Personalkapazität pro Woche</t>
  </si>
  <si>
    <t>Planungsjahr:</t>
  </si>
  <si>
    <t>Erstellt am:</t>
  </si>
  <si>
    <t>01.03.2026</t>
  </si>
  <si>
    <t>Planungszeitraum:</t>
  </si>
  <si>
    <t>KW 10 – KW 17</t>
  </si>
  <si>
    <t>Verantwortlich:</t>
  </si>
  <si>
    <t>Ressourcenplanung</t>
  </si>
  <si>
    <t>Wochen im Zeitraum:</t>
  </si>
  <si>
    <t>Arbeitstage je Woche:</t>
  </si>
  <si>
    <t>Zielauslastung (max.):</t>
  </si>
  <si>
    <t>Mitarbeiter</t>
  </si>
  <si>
    <t>Team / Rolle</t>
  </si>
  <si>
    <t>Brutto-Std/Woche</t>
  </si>
  <si>
    <t>Admin-Anteil %</t>
  </si>
  <si>
    <t>Abwesenheit %</t>
  </si>
  <si>
    <t>Netto-Kapazität (h/Wo)</t>
  </si>
  <si>
    <t>Geplante Last (h/Wo)</t>
  </si>
  <si>
    <t>Auslastung %</t>
  </si>
  <si>
    <t>Status</t>
  </si>
  <si>
    <t>Markus Lindner</t>
  </si>
  <si>
    <t>Projektleitung</t>
  </si>
  <si>
    <t>Carolin Vogt</t>
  </si>
  <si>
    <t>Beratung</t>
  </si>
  <si>
    <t>Daniel Roth</t>
  </si>
  <si>
    <t>Entwicklung</t>
  </si>
  <si>
    <t>Sophie Brandt</t>
  </si>
  <si>
    <t>Design</t>
  </si>
  <si>
    <t>Fabian Kraus</t>
  </si>
  <si>
    <t>Analyse</t>
  </si>
  <si>
    <t>Nina Albrecht</t>
  </si>
  <si>
    <t>Jens Hartmann</t>
  </si>
  <si>
    <t>Laura Seidel</t>
  </si>
  <si>
    <t>Qualitätssicherung</t>
  </si>
  <si>
    <t>GESAMT / TEAM</t>
  </si>
  <si>
    <t>LEGENDE &amp; ZIELWERTE</t>
  </si>
  <si>
    <t>Blaue Zahlen = Eingabewerte (frei anpassbar)</t>
  </si>
  <si>
    <t>Schwarze Zahlen = berechnete Formeln (bitte nicht überschreiben)</t>
  </si>
  <si>
    <t>Grüne Zahlen = Verknüpfung zu anderem Tabellenblatt</t>
  </si>
  <si>
    <t>Optimal: 75–90 % Auslastung – angestrebter Zielbereich</t>
  </si>
  <si>
    <t>Unterausgelastet: &lt; 75 % – freie Kapazität vorhanden</t>
  </si>
  <si>
    <t>Überlastet: &gt; 90 % – Aufgaben umverteilen, Burnout-Risiko</t>
  </si>
  <si>
    <t>Empfehlung: max. 80–85 % einplanen – 15–20 % Puffer für Unvorhergesehenes</t>
  </si>
  <si>
    <t>Projektplanung &amp; Aufwandszuweisung 2026 – Muster GmbH</t>
  </si>
  <si>
    <t>Wöchentliche Stundenzuweisung je Mitarbeiter und Projekt  ·  speist die Spalte „Geplante Last" im Dashboard</t>
  </si>
  <si>
    <t>Projekt</t>
  </si>
  <si>
    <t>Kategorie</t>
  </si>
  <si>
    <t>Zeitraum (KW)</t>
  </si>
  <si>
    <t>Geplante Std/Woche</t>
  </si>
  <si>
    <t>Ist-Std (Vorwoche)</t>
  </si>
  <si>
    <t>Differenz (h)</t>
  </si>
  <si>
    <t>Notiz</t>
  </si>
  <si>
    <t>Projekt Aurora</t>
  </si>
  <si>
    <t>KW 10–17</t>
  </si>
  <si>
    <t>Lenkungskreis &amp; Reporting</t>
  </si>
  <si>
    <t>Projekt Kompass</t>
  </si>
  <si>
    <t>Tagesgeschäft</t>
  </si>
  <si>
    <t>Support/Orga</t>
  </si>
  <si>
    <t>laufend</t>
  </si>
  <si>
    <t>Interne Abstimmungen</t>
  </si>
  <si>
    <t>Projekt Forum</t>
  </si>
  <si>
    <t>KW 11–17</t>
  </si>
  <si>
    <t>Workshop-Vorbereitung</t>
  </si>
  <si>
    <t>Projekt Meridian</t>
  </si>
  <si>
    <t>KW 12–17</t>
  </si>
  <si>
    <t>freie Kapazität</t>
  </si>
  <si>
    <t>Mehraufwand Datenmodell</t>
  </si>
  <si>
    <t>Teilzeit 24 Std/Wo</t>
  </si>
  <si>
    <t>SUMME (alle Zuweisungen)</t>
  </si>
  <si>
    <t>PROJEKT-ZUSAMMENFASSUNG</t>
  </si>
  <si>
    <t>Geplante Std/Woche (Σ)</t>
  </si>
  <si>
    <t>Ist-Std (Σ)</t>
  </si>
  <si>
    <t>Anzahl Zuweisungen</t>
  </si>
  <si>
    <t>GESAMT</t>
  </si>
  <si>
    <t>Abwesenheitsplanung 2026 – Muster GmbH</t>
  </si>
  <si>
    <t>Abwesenheitstage je Kalenderwoche (Urlaub, Krankheit, Feiertage, Weiterbildung)  ·  ermittelt die Abwesenheits-% im Dashboard</t>
  </si>
  <si>
    <t>Überwieg. Grund</t>
  </si>
  <si>
    <t>KW 10</t>
  </si>
  <si>
    <t>KW 11</t>
  </si>
  <si>
    <t>KW 12</t>
  </si>
  <si>
    <t>KW 13</t>
  </si>
  <si>
    <t>KW 14</t>
  </si>
  <si>
    <t>KW 15</t>
  </si>
  <si>
    <t>KW 16</t>
  </si>
  <si>
    <t>KW 17</t>
  </si>
  <si>
    <t>Abw.-Tage</t>
  </si>
  <si>
    <t>Abw.-Quote %</t>
  </si>
  <si>
    <t>Feiertage</t>
  </si>
  <si>
    <t>Urlaub</t>
  </si>
  <si>
    <t>Krankheit</t>
  </si>
  <si>
    <t>Weiterbildung</t>
  </si>
  <si>
    <t>LEGENDE / HINWEISE</t>
  </si>
  <si>
    <t>Werte = Abwesenheitstage in der jeweiligen Kalenderwoche (0–5; halbe Tage als 0,5 möglich).</t>
  </si>
  <si>
    <t>Überwieg. Grund: Urlaub · Krankheit · Feiertag · Weiterbildung (informativ).</t>
  </si>
  <si>
    <t>Feiertage 2026: KW 14 = Karfreitag (03.04.) · KW 15 = Ostermontag (06.04.) – für alle eingetragen.</t>
  </si>
  <si>
    <t>Abw.-Quote % = Abw.-Tage ÷ (Wochen × Arbeitstage je Woche). Steuert die Netto-Kapazität im Dashboard.</t>
  </si>
  <si>
    <t>Anleitung &amp; Dokumentation – Kapazitätsplanung 2026</t>
  </si>
  <si>
    <t>So funktioniert die Vorlage</t>
  </si>
  <si>
    <t>Diese Arbeitsmappe gleicht die verfügbare Kapazität Ihres Teams (Angebot) mit der geplanten Projektlast (Nachfrage) ab und zeigt Engpässe sofort per Ampelfarbe an. Alle Blätter sind über Formeln verknüpft – Sie pflegen nur die blau markierten Eingabewerte.</t>
  </si>
  <si>
    <t>Schritt 1 – Mitarbeiter &amp; Annahmen pflegen (Blatt „Dashboard")</t>
  </si>
  <si>
    <t>Tragen Sie je Mitarbeiter die Brutto-Wochenstunden und den Admin-Anteil (Meetings, E-Mails, interne Orga) ein. Die Abwesenheits-% wird automatisch aus dem Blatt „Abwesenheiten" gezogen.</t>
  </si>
  <si>
    <t>Schritt 2 – Abwesenheiten erfassen (Blatt „Abwesenheiten")</t>
  </si>
  <si>
    <t>Tragen Sie je Kalenderwoche die Abwesenheitstage ein (Urlaub, Krankheit, Feiertage, Weiterbildung). Daraus berechnet sich die Abwesenheits-Quote, die in die Netto-Kapazität einfließt.</t>
  </si>
  <si>
    <t>Schritt 3 – Projekte zuweisen (Blatt „Projektplanung")</t>
  </si>
  <si>
    <t>Weisen Sie jedem Mitarbeiter seine geplanten Wochenstunden pro Projekt zu. Die Summe je Person erscheint automatisch als „Geplante Last" im Dashboard. Die Auswahlfelder (Dropdowns) verhindern Tippfehler.</t>
  </si>
  <si>
    <t>Schritt 4 – Auswerten &amp; steuern (Blatt „Dashboard")</t>
  </si>
  <si>
    <t>Das Dashboard zeigt Netto-Kapazität, geplante Last und Auslastung je Person sowie das Diagramm zum Vergleich. Rote Werte (&gt; 90 %) bedeuten Handlungsbedarf: Aufgaben umverteilen, Termine verschieben oder Kapazität ergänzen.</t>
  </si>
  <si>
    <t>Kernformeln</t>
  </si>
  <si>
    <t>Netto-Kapazität (h/Wo) = Brutto-Std × (1 − Abwesenheit %) × (1 − Admin-Anteil %)</t>
  </si>
  <si>
    <t>Auslastung % = Geplante Last ÷ Netto-Kapazität</t>
  </si>
  <si>
    <t>Abwesenheits-Quote % = Abwesenheitstage ÷ (Wochen × Arbeitstage je Woche)</t>
  </si>
  <si>
    <t>Farb- &amp; Ampel-Konventionen</t>
  </si>
  <si>
    <t>Blaue Zahlen = Eingabewerte (hier ändern)</t>
  </si>
  <si>
    <t>Schwarze Zahlen = Formeln (nicht überschreiben)</t>
  </si>
  <si>
    <t>Grün: 75–90 % Auslastung = optimal</t>
  </si>
  <si>
    <t>Gelb: &lt; 75 % = Unterauslastung, freie Kapazität</t>
  </si>
  <si>
    <t>Rot: &gt; 90 % = Überlastung, Handlungsbedarf</t>
  </si>
  <si>
    <t>Praxis-Tipps</t>
  </si>
  <si>
    <t>• Nie zu 100 % verplanen – 15–20 % Puffer für Unvorhergesehenes einhalten (Ziel: 80–85 %).</t>
  </si>
  <si>
    <t>• Daten mindestens wöchentlich aktualisieren, sonst verliert die Planung ihren Wert.</t>
  </si>
  <si>
    <t>• Auf halbe oder ganze Tage planen statt auf Minuten – das bleibt übersichtlich und realistisch.</t>
  </si>
  <si>
    <t>• Ressourcenkonflikte früh im wöchentlichen Status-Meeting ansprechen, nicht erst beim Engpass.</t>
  </si>
  <si>
    <t>Hinweis: Alle Namen, Projekte und Zahlen sind Beispieldaten und dienen nur der Veranschaulichung.</t>
  </si>
  <si>
    <t>Kapazitätsplanung – Muster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</si>
</sst>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&quot; h&quot;"/>
    <numFmt numFmtId="166" formatCode="\+0.0&quot; h&quot;;\-0.0&quot; h&quot;;0.0&quot; h&quot;"/>
  </numFmts>
  <fonts count="25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i/>
      <sz val="10"/>
      <color rgb="FFFFFFFF"/>
      <name val="Arial"/>
      <charset val="1"/>
    </font>
    <font>
      <b/>
      <sz val="10"/>
      <color rgb="FF000000"/>
      <name val="Arial"/>
      <charset val="1"/>
    </font>
    <font>
      <b/>
      <sz val="10"/>
      <color rgb="FF0000FF"/>
      <name val="Arial"/>
      <charset val="1"/>
    </font>
    <font>
      <sz val="10"/>
      <color rgb="FF000000"/>
      <name val="Arial"/>
      <charset val="1"/>
    </font>
    <font>
      <b/>
      <sz val="10"/>
      <color rgb="FFFFFFFF"/>
      <name val="Arial"/>
      <charset val="1"/>
    </font>
    <font>
      <sz val="10"/>
      <color rgb="FF0000FF"/>
      <name val="Arial"/>
      <charset val="1"/>
    </font>
    <font>
      <sz val="10"/>
      <color rgb="FF008000"/>
      <name val="Arial"/>
      <charset val="1"/>
    </font>
    <font>
      <b/>
      <sz val="11"/>
      <color rgb="FF1F4E78"/>
      <name val="Arial"/>
      <charset val="1"/>
    </font>
    <font>
      <sz val="9"/>
      <color rgb="FF0000FF"/>
      <name val="Arial"/>
      <charset val="1"/>
    </font>
    <font>
      <sz val="9"/>
      <color rgb="FF000000"/>
      <name val="Arial"/>
      <charset val="1"/>
    </font>
    <font>
      <sz val="9"/>
      <color rgb="FF008000"/>
      <name val="Arial"/>
      <charset val="1"/>
    </font>
    <font>
      <sz val="9"/>
      <color rgb="FF006100"/>
      <name val="Arial"/>
      <charset val="1"/>
    </font>
    <font>
      <sz val="9"/>
      <color rgb="FF9C6500"/>
      <name val="Arial"/>
      <charset val="1"/>
    </font>
    <font>
      <sz val="9"/>
      <color rgb="FF9C0006"/>
      <name val="Arial"/>
      <charset val="1"/>
    </font>
    <font>
      <sz val="10"/>
      <name val="Arial"/>
      <family val="2"/>
    </font>
    <font>
      <b/>
      <sz val="15"/>
      <color rgb="FFFFFFFF"/>
      <name val="Arial"/>
      <charset val="1"/>
    </font>
    <font>
      <i/>
      <sz val="9"/>
      <color rgb="FF595959"/>
      <name val="Arial"/>
      <charset val="1"/>
    </font>
    <font>
      <b/>
      <sz val="9"/>
      <color rgb="FFFFFFFF"/>
      <name val="Arial"/>
      <charset val="1"/>
    </font>
    <font>
      <b/>
      <sz val="12"/>
      <color rgb="FF1F4E78"/>
      <name val="Arial"/>
      <charset val="1"/>
    </font>
    <font>
      <b/>
      <sz val="11"/>
      <color rgb="FF2E75B6"/>
      <name val="Arial"/>
      <charset val="1"/>
    </font>
    <font>
      <b/>
      <sz val="10"/>
      <color rgb="FF006100"/>
      <name val="Arial"/>
      <charset val="1"/>
    </font>
    <font>
      <b/>
      <sz val="10"/>
      <color rgb="FF9C6500"/>
      <name val="Arial"/>
      <charset val="1"/>
    </font>
    <font>
      <b/>
      <sz val="10"/>
      <color rgb="FF9C0006"/>
      <name val="Arial"/>
      <charset val="1"/>
    </font>
  </fonts>
  <fills count="11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2E75B6"/>
        <bgColor rgb="FF4F81BD"/>
      </patternFill>
    </fill>
    <fill>
      <patternFill patternType="solid">
        <fgColor rgb="FFFFFFFF"/>
        <bgColor rgb="FFF9F9F9"/>
      </patternFill>
    </fill>
    <fill>
      <patternFill patternType="solid">
        <fgColor rgb="FFF2F2F2"/>
        <bgColor rgb="FFF9F9F9"/>
      </patternFill>
    </fill>
    <fill>
      <patternFill patternType="solid">
        <fgColor rgb="FFD9D9D9"/>
        <bgColor rgb="FFC6EFCE"/>
      </patternFill>
    </fill>
    <fill>
      <patternFill patternType="solid">
        <fgColor rgb="FFC6EFCE"/>
        <bgColor rgb="FFD9D9D9"/>
      </patternFill>
    </fill>
    <fill>
      <patternFill patternType="solid">
        <fgColor rgb="FFFFEB9C"/>
        <bgColor rgb="FFFCE4D6"/>
      </patternFill>
    </fill>
    <fill>
      <patternFill patternType="solid">
        <fgColor rgb="FFFFC7CE"/>
        <bgColor rgb="FFFCE4D6"/>
      </patternFill>
    </fill>
    <fill>
      <patternFill patternType="solid">
        <fgColor rgb="FF404040"/>
        <bgColor rgb="FF333300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6" borderId="1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5" fillId="9" borderId="0" xfId="0" applyFont="1" applyFill="1" applyAlignment="1">
      <alignment horizontal="left" vertical="center" wrapText="1"/>
    </xf>
    <xf numFmtId="0" fontId="14" fillId="8" borderId="0" xfId="0" applyFont="1" applyFill="1" applyAlignment="1">
      <alignment horizontal="left" vertical="center" wrapText="1"/>
    </xf>
    <xf numFmtId="0" fontId="13" fillId="7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" fontId="4" fillId="0" borderId="0" xfId="0" applyNumberFormat="1" applyFont="1" applyAlignment="1">
      <alignment horizontal="left" vertical="center" wrapText="1"/>
    </xf>
    <xf numFmtId="0" fontId="5" fillId="0" borderId="0" xfId="0" applyFont="1"/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165" fontId="7" fillId="4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165" fontId="7" fillId="5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5" fillId="4" borderId="1" xfId="0" applyFont="1" applyFill="1" applyBorder="1" applyAlignment="1">
      <alignment horizontal="center" vertical="center"/>
    </xf>
    <xf numFmtId="166" fontId="5" fillId="4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166" fontId="5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left" vertical="center" wrapText="1"/>
    </xf>
    <xf numFmtId="166" fontId="3" fillId="6" borderId="1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2" fillId="7" borderId="0" xfId="0" applyFont="1" applyFill="1" applyAlignment="1">
      <alignment horizontal="left" vertical="center" wrapText="1"/>
    </xf>
    <xf numFmtId="0" fontId="23" fillId="8" borderId="0" xfId="0" applyFont="1" applyFill="1" applyAlignment="1">
      <alignment horizontal="left" vertical="center" wrapText="1"/>
    </xf>
    <xf numFmtId="0" fontId="24" fillId="9" borderId="0" xfId="0" applyFont="1" applyFill="1" applyAlignment="1">
      <alignment horizontal="left" vertical="center" wrapText="1"/>
    </xf>
  </cellXfs>
  <cellStyles count="1">
    <cellStyle name="Standard" xfId="0" builtinId="0"/>
  </cellStyles>
  <dxfs count="7">
    <dxf>
      <fill>
        <patternFill>
          <bgColor rgb="FFFCE4D6"/>
        </patternFill>
      </fill>
    </dxf>
    <dxf>
      <font>
        <b/>
        <sz val="10"/>
        <color rgb="FF9C6500"/>
        <name val="Arial"/>
        <charset val="1"/>
      </font>
      <fill>
        <patternFill>
          <bgColor rgb="FFFFEB9C"/>
        </patternFill>
      </fill>
    </dxf>
    <dxf>
      <font>
        <b/>
        <sz val="10"/>
        <color rgb="FF006100"/>
        <name val="Arial"/>
        <charset val="1"/>
      </font>
      <fill>
        <patternFill>
          <bgColor rgb="FFC6EFCE"/>
        </patternFill>
      </fill>
    </dxf>
    <dxf>
      <font>
        <b/>
        <sz val="10"/>
        <color rgb="FF9C0006"/>
        <name val="Arial"/>
        <charset val="1"/>
      </font>
      <fill>
        <patternFill>
          <bgColor rgb="FFFFC7CE"/>
        </patternFill>
      </fill>
    </dxf>
    <dxf>
      <font>
        <b/>
        <sz val="10"/>
        <color rgb="FF9C6500"/>
        <name val="Arial"/>
        <charset val="1"/>
      </font>
      <fill>
        <patternFill>
          <bgColor rgb="FFFFEB9C"/>
        </patternFill>
      </fill>
    </dxf>
    <dxf>
      <font>
        <b/>
        <sz val="10"/>
        <color rgb="FF006100"/>
        <name val="Arial"/>
        <charset val="1"/>
      </font>
      <fill>
        <patternFill>
          <bgColor rgb="FFC6EFCE"/>
        </patternFill>
      </fill>
    </dxf>
    <dxf>
      <font>
        <b/>
        <sz val="10"/>
        <color rgb="FF9C0006"/>
        <name val="Arial"/>
        <charset val="1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BFBFBF"/>
      <rgbColor rgb="FF878787"/>
      <rgbColor rgb="FF9999FF"/>
      <rgbColor rgb="FF7030A0"/>
      <rgbColor rgb="FFF9F9F9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CE4D6"/>
      <rgbColor rgb="FFC6EFCE"/>
      <rgbColor rgb="FFFFEB9C"/>
      <rgbColor rgb="FF99CCFF"/>
      <rgbColor rgb="FFFF99CC"/>
      <rgbColor rgb="FFCC99FF"/>
      <rgbColor rgb="FFFFC7CE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4F81BD"/>
      <rgbColor rgb="FF006100"/>
      <rgbColor rgb="FF333300"/>
      <rgbColor rgb="FF993300"/>
      <rgbColor rgb="FFC0504D"/>
      <rgbColor rgb="FF1F4E78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Netto-Kapazität vs. geplante Last (h/Woche)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Dashboard!$F$10</c:f>
              <c:strCache>
                <c:ptCount val="1"/>
                <c:pt idx="0">
                  <c:v>Netto-Kapazität (h/Wo)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Dashboard!$A$11:$A$18</c:f>
              <c:strCache>
                <c:ptCount val="8"/>
                <c:pt idx="0">
                  <c:v>Markus Lindner</c:v>
                </c:pt>
                <c:pt idx="1">
                  <c:v>Carolin Vogt</c:v>
                </c:pt>
                <c:pt idx="2">
                  <c:v>Daniel Roth</c:v>
                </c:pt>
                <c:pt idx="3">
                  <c:v>Sophie Brandt</c:v>
                </c:pt>
                <c:pt idx="4">
                  <c:v>Fabian Kraus</c:v>
                </c:pt>
                <c:pt idx="5">
                  <c:v>Nina Albrecht</c:v>
                </c:pt>
                <c:pt idx="6">
                  <c:v>Jens Hartmann</c:v>
                </c:pt>
                <c:pt idx="7">
                  <c:v>Laura Seidel</c:v>
                </c:pt>
              </c:strCache>
            </c:strRef>
          </c:cat>
          <c:val>
            <c:numRef>
              <c:f>Dashboard!$F$11:$F$18</c:f>
              <c:numCache>
                <c:formatCode>0.0" h"</c:formatCode>
                <c:ptCount val="8"/>
                <c:pt idx="0">
                  <c:v>26.599999999999998</c:v>
                </c:pt>
                <c:pt idx="1">
                  <c:v>26.400000000000002</c:v>
                </c:pt>
                <c:pt idx="2">
                  <c:v>30.599999999999998</c:v>
                </c:pt>
                <c:pt idx="3">
                  <c:v>25.84</c:v>
                </c:pt>
                <c:pt idx="4">
                  <c:v>28.700000000000003</c:v>
                </c:pt>
                <c:pt idx="5">
                  <c:v>33.44</c:v>
                </c:pt>
                <c:pt idx="6">
                  <c:v>17.28</c:v>
                </c:pt>
                <c:pt idx="7">
                  <c:v>28.05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D-466B-AF11-9B90B07051E3}"/>
            </c:ext>
          </c:extLst>
        </c:ser>
        <c:ser>
          <c:idx val="1"/>
          <c:order val="1"/>
          <c:tx>
            <c:strRef>
              <c:f>Dashboard!$G$10</c:f>
              <c:strCache>
                <c:ptCount val="1"/>
                <c:pt idx="0">
                  <c:v>Geplante Last (h/Wo)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Dashboard!$A$11:$A$18</c:f>
              <c:strCache>
                <c:ptCount val="8"/>
                <c:pt idx="0">
                  <c:v>Markus Lindner</c:v>
                </c:pt>
                <c:pt idx="1">
                  <c:v>Carolin Vogt</c:v>
                </c:pt>
                <c:pt idx="2">
                  <c:v>Daniel Roth</c:v>
                </c:pt>
                <c:pt idx="3">
                  <c:v>Sophie Brandt</c:v>
                </c:pt>
                <c:pt idx="4">
                  <c:v>Fabian Kraus</c:v>
                </c:pt>
                <c:pt idx="5">
                  <c:v>Nina Albrecht</c:v>
                </c:pt>
                <c:pt idx="6">
                  <c:v>Jens Hartmann</c:v>
                </c:pt>
                <c:pt idx="7">
                  <c:v>Laura Seidel</c:v>
                </c:pt>
              </c:strCache>
            </c:strRef>
          </c:cat>
          <c:val>
            <c:numRef>
              <c:f>Dashboard!$G$11:$G$18</c:f>
              <c:numCache>
                <c:formatCode>0.0" h"</c:formatCode>
                <c:ptCount val="8"/>
                <c:pt idx="0">
                  <c:v>30</c:v>
                </c:pt>
                <c:pt idx="1">
                  <c:v>22</c:v>
                </c:pt>
                <c:pt idx="2">
                  <c:v>26</c:v>
                </c:pt>
                <c:pt idx="3">
                  <c:v>16</c:v>
                </c:pt>
                <c:pt idx="4">
                  <c:v>30</c:v>
                </c:pt>
                <c:pt idx="5">
                  <c:v>28</c:v>
                </c:pt>
                <c:pt idx="6">
                  <c:v>14</c:v>
                </c:pt>
                <c:pt idx="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4D-466B-AF11-9B90B0705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2744116"/>
        <c:axId val="51761589"/>
      </c:barChart>
      <c:catAx>
        <c:axId val="227441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51761589"/>
        <c:crosses val="autoZero"/>
        <c:auto val="1"/>
        <c:lblAlgn val="ctr"/>
        <c:lblOffset val="100"/>
        <c:noMultiLvlLbl val="0"/>
      </c:catAx>
      <c:valAx>
        <c:axId val="5176158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Stunden / Woche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&quot; h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2274411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8</xdr:row>
      <xdr:rowOff>78120</xdr:rowOff>
    </xdr:from>
    <xdr:to>
      <xdr:col>21</xdr:col>
      <xdr:colOff>473040</xdr:colOff>
      <xdr:row>23</xdr:row>
      <xdr:rowOff>70920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4E78"/>
  </sheetPr>
  <dimension ref="A1:I28"/>
  <sheetViews>
    <sheetView showGridLines="0" tabSelected="1" zoomScaleNormal="100" workbookViewId="0">
      <pane ySplit="10" topLeftCell="A11" activePane="bottomLeft" state="frozen"/>
      <selection pane="bottomLeft" activeCell="M6" sqref="M6"/>
    </sheetView>
  </sheetViews>
  <sheetFormatPr baseColWidth="10" defaultColWidth="8.7109375" defaultRowHeight="15" x14ac:dyDescent="0.25"/>
  <cols>
    <col min="1" max="1" width="20" customWidth="1"/>
    <col min="2" max="2" width="18" customWidth="1"/>
    <col min="3" max="3" width="15" customWidth="1"/>
    <col min="4" max="5" width="13" customWidth="1"/>
    <col min="6" max="7" width="17" customWidth="1"/>
    <col min="8" max="8" width="13" customWidth="1"/>
    <col min="9" max="9" width="18" customWidth="1"/>
  </cols>
  <sheetData>
    <row r="1" spans="1:9" ht="30" customHeight="1" x14ac:dyDescent="0.25">
      <c r="A1" s="10" t="s">
        <v>123</v>
      </c>
      <c r="B1" s="10"/>
      <c r="C1" s="10"/>
      <c r="D1" s="10"/>
      <c r="E1" s="10"/>
      <c r="F1" s="10"/>
      <c r="G1" s="10"/>
      <c r="H1" s="10"/>
      <c r="I1" s="10"/>
    </row>
    <row r="2" spans="1:9" ht="18" customHeight="1" x14ac:dyDescent="0.25">
      <c r="A2" s="9" t="s">
        <v>0</v>
      </c>
      <c r="B2" s="9"/>
      <c r="C2" s="9"/>
      <c r="D2" s="9"/>
      <c r="E2" s="9"/>
      <c r="F2" s="9"/>
      <c r="G2" s="9"/>
      <c r="H2" s="9"/>
      <c r="I2" s="9"/>
    </row>
    <row r="4" spans="1:9" x14ac:dyDescent="0.25">
      <c r="A4" s="11" t="s">
        <v>1</v>
      </c>
      <c r="B4" s="12">
        <v>2026</v>
      </c>
      <c r="D4" s="11" t="s">
        <v>2</v>
      </c>
      <c r="E4" s="13" t="s">
        <v>3</v>
      </c>
    </row>
    <row r="5" spans="1:9" ht="25.5" x14ac:dyDescent="0.25">
      <c r="A5" s="11" t="s">
        <v>4</v>
      </c>
      <c r="B5" s="11" t="s">
        <v>5</v>
      </c>
      <c r="D5" s="11" t="s">
        <v>6</v>
      </c>
      <c r="E5" s="13" t="s">
        <v>7</v>
      </c>
    </row>
    <row r="6" spans="1:9" ht="25.5" x14ac:dyDescent="0.25">
      <c r="A6" s="11" t="s">
        <v>8</v>
      </c>
      <c r="B6" s="14">
        <v>8</v>
      </c>
    </row>
    <row r="7" spans="1:9" ht="25.5" x14ac:dyDescent="0.25">
      <c r="A7" s="11" t="s">
        <v>9</v>
      </c>
      <c r="B7" s="14">
        <v>5</v>
      </c>
    </row>
    <row r="8" spans="1:9" ht="25.5" x14ac:dyDescent="0.25">
      <c r="A8" s="11" t="s">
        <v>10</v>
      </c>
      <c r="B8" s="15">
        <v>0.85</v>
      </c>
    </row>
    <row r="10" spans="1:9" ht="31.5" customHeight="1" x14ac:dyDescent="0.25">
      <c r="A10" s="16" t="s">
        <v>11</v>
      </c>
      <c r="B10" s="16" t="s">
        <v>12</v>
      </c>
      <c r="C10" s="16" t="s">
        <v>13</v>
      </c>
      <c r="D10" s="16" t="s">
        <v>14</v>
      </c>
      <c r="E10" s="16" t="s">
        <v>15</v>
      </c>
      <c r="F10" s="16" t="s">
        <v>16</v>
      </c>
      <c r="G10" s="16" t="s">
        <v>17</v>
      </c>
      <c r="H10" s="16" t="s">
        <v>18</v>
      </c>
      <c r="I10" s="16" t="s">
        <v>19</v>
      </c>
    </row>
    <row r="11" spans="1:9" x14ac:dyDescent="0.25">
      <c r="A11" s="17" t="s">
        <v>20</v>
      </c>
      <c r="B11" s="18" t="s">
        <v>21</v>
      </c>
      <c r="C11" s="19">
        <v>40</v>
      </c>
      <c r="D11" s="20">
        <v>0.3</v>
      </c>
      <c r="E11" s="21">
        <f>VLOOKUP(A11,Abwesenheiten!$A$5:$L$12,12,FALSE())</f>
        <v>0.05</v>
      </c>
      <c r="F11" s="22">
        <f t="shared" ref="F11:F18" si="0">C11*(1-E11)*(1-D11)</f>
        <v>26.599999999999998</v>
      </c>
      <c r="G11" s="23">
        <f>SUMIF(Projektplanung!$A$5:$A$20,A11,Projektplanung!$E$5:$E$20)</f>
        <v>30</v>
      </c>
      <c r="H11" s="24">
        <f t="shared" ref="H11:H19" si="1">IF(F11=0,0,G11/F11)</f>
        <v>1.1278195488721805</v>
      </c>
      <c r="I11" s="25" t="str">
        <f t="shared" ref="I11:I19" si="2">IF(H11&gt;0.9,"Überlastet",IF(H11&gt;=0.75,"Optimal","Unterausgelastet"))</f>
        <v>Überlastet</v>
      </c>
    </row>
    <row r="12" spans="1:9" x14ac:dyDescent="0.25">
      <c r="A12" s="26" t="s">
        <v>22</v>
      </c>
      <c r="B12" s="27" t="s">
        <v>23</v>
      </c>
      <c r="C12" s="28">
        <v>40</v>
      </c>
      <c r="D12" s="29">
        <v>0.2</v>
      </c>
      <c r="E12" s="30">
        <f>VLOOKUP(A12,Abwesenheiten!$A$5:$L$12,12,FALSE())</f>
        <v>0.17499999999999999</v>
      </c>
      <c r="F12" s="31">
        <f t="shared" si="0"/>
        <v>26.400000000000002</v>
      </c>
      <c r="G12" s="32">
        <f>SUMIF(Projektplanung!$A$5:$A$20,A12,Projektplanung!$E$5:$E$20)</f>
        <v>22</v>
      </c>
      <c r="H12" s="33">
        <f t="shared" si="1"/>
        <v>0.83333333333333326</v>
      </c>
      <c r="I12" s="34" t="str">
        <f t="shared" si="2"/>
        <v>Optimal</v>
      </c>
    </row>
    <row r="13" spans="1:9" x14ac:dyDescent="0.25">
      <c r="A13" s="17" t="s">
        <v>24</v>
      </c>
      <c r="B13" s="18" t="s">
        <v>25</v>
      </c>
      <c r="C13" s="19">
        <v>40</v>
      </c>
      <c r="D13" s="20">
        <v>0.15</v>
      </c>
      <c r="E13" s="21">
        <f>VLOOKUP(A13,Abwesenheiten!$A$5:$L$12,12,FALSE())</f>
        <v>0.1</v>
      </c>
      <c r="F13" s="22">
        <f t="shared" si="0"/>
        <v>30.599999999999998</v>
      </c>
      <c r="G13" s="23">
        <f>SUMIF(Projektplanung!$A$5:$A$20,A13,Projektplanung!$E$5:$E$20)</f>
        <v>26</v>
      </c>
      <c r="H13" s="24">
        <f t="shared" si="1"/>
        <v>0.84967320261437917</v>
      </c>
      <c r="I13" s="25" t="str">
        <f t="shared" si="2"/>
        <v>Optimal</v>
      </c>
    </row>
    <row r="14" spans="1:9" x14ac:dyDescent="0.25">
      <c r="A14" s="26" t="s">
        <v>26</v>
      </c>
      <c r="B14" s="27" t="s">
        <v>27</v>
      </c>
      <c r="C14" s="28">
        <v>32</v>
      </c>
      <c r="D14" s="29">
        <v>0.15</v>
      </c>
      <c r="E14" s="30">
        <f>VLOOKUP(A14,Abwesenheiten!$A$5:$L$12,12,FALSE())</f>
        <v>0.05</v>
      </c>
      <c r="F14" s="31">
        <f t="shared" si="0"/>
        <v>25.84</v>
      </c>
      <c r="G14" s="32">
        <f>SUMIF(Projektplanung!$A$5:$A$20,A14,Projektplanung!$E$5:$E$20)</f>
        <v>16</v>
      </c>
      <c r="H14" s="33">
        <f t="shared" si="1"/>
        <v>0.61919504643962853</v>
      </c>
      <c r="I14" s="34" t="str">
        <f t="shared" si="2"/>
        <v>Unterausgelastet</v>
      </c>
    </row>
    <row r="15" spans="1:9" x14ac:dyDescent="0.25">
      <c r="A15" s="17" t="s">
        <v>28</v>
      </c>
      <c r="B15" s="18" t="s">
        <v>29</v>
      </c>
      <c r="C15" s="19">
        <v>40</v>
      </c>
      <c r="D15" s="20">
        <v>0.18</v>
      </c>
      <c r="E15" s="21">
        <f>VLOOKUP(A15,Abwesenheiten!$A$5:$L$12,12,FALSE())</f>
        <v>0.125</v>
      </c>
      <c r="F15" s="22">
        <f t="shared" si="0"/>
        <v>28.700000000000003</v>
      </c>
      <c r="G15" s="23">
        <f>SUMIF(Projektplanung!$A$5:$A$20,A15,Projektplanung!$E$5:$E$20)</f>
        <v>30</v>
      </c>
      <c r="H15" s="24">
        <f t="shared" si="1"/>
        <v>1.0452961672473866</v>
      </c>
      <c r="I15" s="25" t="str">
        <f t="shared" si="2"/>
        <v>Überlastet</v>
      </c>
    </row>
    <row r="16" spans="1:9" x14ac:dyDescent="0.25">
      <c r="A16" s="26" t="s">
        <v>30</v>
      </c>
      <c r="B16" s="27" t="s">
        <v>25</v>
      </c>
      <c r="C16" s="28">
        <v>40</v>
      </c>
      <c r="D16" s="29">
        <v>0.12</v>
      </c>
      <c r="E16" s="30">
        <f>VLOOKUP(A16,Abwesenheiten!$A$5:$L$12,12,FALSE())</f>
        <v>0.05</v>
      </c>
      <c r="F16" s="31">
        <f t="shared" si="0"/>
        <v>33.44</v>
      </c>
      <c r="G16" s="32">
        <f>SUMIF(Projektplanung!$A$5:$A$20,A16,Projektplanung!$E$5:$E$20)</f>
        <v>28</v>
      </c>
      <c r="H16" s="33">
        <f t="shared" si="1"/>
        <v>0.83732057416267947</v>
      </c>
      <c r="I16" s="34" t="str">
        <f t="shared" si="2"/>
        <v>Optimal</v>
      </c>
    </row>
    <row r="17" spans="1:9" x14ac:dyDescent="0.25">
      <c r="A17" s="17" t="s">
        <v>31</v>
      </c>
      <c r="B17" s="18" t="s">
        <v>23</v>
      </c>
      <c r="C17" s="19">
        <v>24</v>
      </c>
      <c r="D17" s="20">
        <v>0.2</v>
      </c>
      <c r="E17" s="21">
        <f>VLOOKUP(A17,Abwesenheiten!$A$5:$L$12,12,FALSE())</f>
        <v>0.1</v>
      </c>
      <c r="F17" s="22">
        <f t="shared" si="0"/>
        <v>17.28</v>
      </c>
      <c r="G17" s="23">
        <f>SUMIF(Projektplanung!$A$5:$A$20,A17,Projektplanung!$E$5:$E$20)</f>
        <v>14</v>
      </c>
      <c r="H17" s="24">
        <f t="shared" si="1"/>
        <v>0.81018518518518512</v>
      </c>
      <c r="I17" s="25" t="str">
        <f t="shared" si="2"/>
        <v>Optimal</v>
      </c>
    </row>
    <row r="18" spans="1:9" x14ac:dyDescent="0.25">
      <c r="A18" s="26" t="s">
        <v>32</v>
      </c>
      <c r="B18" s="27" t="s">
        <v>33</v>
      </c>
      <c r="C18" s="28">
        <v>40</v>
      </c>
      <c r="D18" s="29">
        <v>0.15</v>
      </c>
      <c r="E18" s="30">
        <f>VLOOKUP(A18,Abwesenheiten!$A$5:$L$12,12,FALSE())</f>
        <v>0.17499999999999999</v>
      </c>
      <c r="F18" s="31">
        <f t="shared" si="0"/>
        <v>28.05</v>
      </c>
      <c r="G18" s="32">
        <f>SUMIF(Projektplanung!$A$5:$A$20,A18,Projektplanung!$E$5:$E$20)</f>
        <v>18</v>
      </c>
      <c r="H18" s="33">
        <f t="shared" si="1"/>
        <v>0.64171122994652408</v>
      </c>
      <c r="I18" s="34" t="str">
        <f t="shared" si="2"/>
        <v>Unterausgelastet</v>
      </c>
    </row>
    <row r="19" spans="1:9" x14ac:dyDescent="0.25">
      <c r="A19" s="35" t="s">
        <v>34</v>
      </c>
      <c r="B19" s="36"/>
      <c r="C19" s="37">
        <f>SUM(C11:C18)</f>
        <v>296</v>
      </c>
      <c r="D19" s="38">
        <f>AVERAGE(D11:D18)</f>
        <v>0.18124999999999999</v>
      </c>
      <c r="E19" s="38">
        <f>AVERAGE(E11:E18)</f>
        <v>0.10312499999999999</v>
      </c>
      <c r="F19" s="37">
        <f>SUM(F11:F18)</f>
        <v>216.91</v>
      </c>
      <c r="G19" s="37">
        <f>SUM(G11:G18)</f>
        <v>184</v>
      </c>
      <c r="H19" s="38">
        <f t="shared" si="1"/>
        <v>0.84827808768613711</v>
      </c>
      <c r="I19" s="36" t="str">
        <f t="shared" si="2"/>
        <v>Optimal</v>
      </c>
    </row>
    <row r="21" spans="1:9" x14ac:dyDescent="0.25">
      <c r="A21" s="39" t="s">
        <v>35</v>
      </c>
    </row>
    <row r="22" spans="1:9" ht="15" customHeight="1" x14ac:dyDescent="0.25">
      <c r="A22" s="8" t="s">
        <v>36</v>
      </c>
      <c r="B22" s="8"/>
      <c r="C22" s="8"/>
      <c r="D22" s="8"/>
    </row>
    <row r="23" spans="1:9" ht="15" customHeight="1" x14ac:dyDescent="0.25">
      <c r="A23" s="7" t="s">
        <v>37</v>
      </c>
      <c r="B23" s="7"/>
      <c r="C23" s="7"/>
      <c r="D23" s="7"/>
    </row>
    <row r="24" spans="1:9" ht="15" customHeight="1" x14ac:dyDescent="0.25">
      <c r="A24" s="6" t="s">
        <v>38</v>
      </c>
      <c r="B24" s="6"/>
      <c r="C24" s="6"/>
      <c r="D24" s="6"/>
    </row>
    <row r="25" spans="1:9" ht="15" customHeight="1" x14ac:dyDescent="0.25">
      <c r="A25" s="5" t="s">
        <v>39</v>
      </c>
      <c r="B25" s="5"/>
      <c r="C25" s="5"/>
      <c r="D25" s="5"/>
    </row>
    <row r="26" spans="1:9" ht="15" customHeight="1" x14ac:dyDescent="0.25">
      <c r="A26" s="4" t="s">
        <v>40</v>
      </c>
      <c r="B26" s="4"/>
      <c r="C26" s="4"/>
      <c r="D26" s="4"/>
    </row>
    <row r="27" spans="1:9" ht="15" customHeight="1" x14ac:dyDescent="0.25">
      <c r="A27" s="3" t="s">
        <v>41</v>
      </c>
      <c r="B27" s="3"/>
      <c r="C27" s="3"/>
      <c r="D27" s="3"/>
    </row>
    <row r="28" spans="1:9" ht="15" customHeight="1" x14ac:dyDescent="0.25">
      <c r="A28" s="7" t="s">
        <v>42</v>
      </c>
      <c r="B28" s="7"/>
      <c r="C28" s="7"/>
      <c r="D28" s="7"/>
    </row>
  </sheetData>
  <mergeCells count="9">
    <mergeCell ref="A25:D25"/>
    <mergeCell ref="A26:D26"/>
    <mergeCell ref="A27:D27"/>
    <mergeCell ref="A28:D28"/>
    <mergeCell ref="A1:I1"/>
    <mergeCell ref="A2:I2"/>
    <mergeCell ref="A22:D22"/>
    <mergeCell ref="A23:D23"/>
    <mergeCell ref="A24:D24"/>
  </mergeCells>
  <conditionalFormatting sqref="H11:H19">
    <cfRule type="cellIs" dxfId="6" priority="2" operator="greaterThan">
      <formula>0.9</formula>
    </cfRule>
    <cfRule type="cellIs" dxfId="5" priority="3" operator="between">
      <formula>0.75</formula>
      <formula>0.9</formula>
    </cfRule>
    <cfRule type="cellIs" dxfId="4" priority="4" operator="lessThan">
      <formula>0.75</formula>
    </cfRule>
  </conditionalFormatting>
  <conditionalFormatting sqref="I11:I19">
    <cfRule type="expression" dxfId="3" priority="5">
      <formula>$H11&gt;0.9</formula>
    </cfRule>
    <cfRule type="expression" dxfId="2" priority="6">
      <formula>AND($H11&gt;=0.75,$H11&lt;=0.9)</formula>
    </cfRule>
    <cfRule type="expression" dxfId="1" priority="7">
      <formula>$H11&lt;0.75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5B6"/>
  </sheetPr>
  <dimension ref="A1:H30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8.7109375" defaultRowHeight="15" x14ac:dyDescent="0.25"/>
  <cols>
    <col min="1" max="1" width="20" customWidth="1"/>
    <col min="2" max="2" width="18" customWidth="1"/>
    <col min="3" max="3" width="20" customWidth="1"/>
    <col min="4" max="4" width="14" customWidth="1"/>
    <col min="5" max="5" width="17" customWidth="1"/>
    <col min="6" max="6" width="16" customWidth="1"/>
    <col min="7" max="7" width="14" customWidth="1"/>
    <col min="8" max="8" width="26" customWidth="1"/>
  </cols>
  <sheetData>
    <row r="1" spans="1:8" ht="27.75" customHeight="1" x14ac:dyDescent="0.25">
      <c r="A1" s="2" t="s">
        <v>43</v>
      </c>
      <c r="B1" s="2"/>
      <c r="C1" s="2"/>
      <c r="D1" s="2"/>
      <c r="E1" s="2"/>
      <c r="F1" s="2"/>
      <c r="G1" s="2"/>
      <c r="H1" s="2"/>
    </row>
    <row r="2" spans="1:8" ht="15" customHeight="1" x14ac:dyDescent="0.25">
      <c r="A2" s="9" t="s">
        <v>44</v>
      </c>
      <c r="B2" s="9"/>
      <c r="C2" s="9"/>
      <c r="D2" s="9"/>
      <c r="E2" s="9"/>
      <c r="F2" s="9"/>
      <c r="G2" s="9"/>
      <c r="H2" s="9"/>
    </row>
    <row r="4" spans="1:8" ht="30" customHeight="1" x14ac:dyDescent="0.25">
      <c r="A4" s="16" t="s">
        <v>11</v>
      </c>
      <c r="B4" s="16" t="s">
        <v>45</v>
      </c>
      <c r="C4" s="16" t="s">
        <v>46</v>
      </c>
      <c r="D4" s="16" t="s">
        <v>47</v>
      </c>
      <c r="E4" s="16" t="s">
        <v>48</v>
      </c>
      <c r="F4" s="16" t="s">
        <v>49</v>
      </c>
      <c r="G4" s="16" t="s">
        <v>50</v>
      </c>
      <c r="H4" s="16" t="s">
        <v>51</v>
      </c>
    </row>
    <row r="5" spans="1:8" x14ac:dyDescent="0.25">
      <c r="A5" s="17" t="s">
        <v>20</v>
      </c>
      <c r="B5" s="18" t="s">
        <v>52</v>
      </c>
      <c r="C5" s="18" t="s">
        <v>21</v>
      </c>
      <c r="D5" s="40" t="s">
        <v>53</v>
      </c>
      <c r="E5" s="19">
        <v>12</v>
      </c>
      <c r="F5" s="19">
        <v>11</v>
      </c>
      <c r="G5" s="41">
        <f t="shared" ref="G5:G20" si="0">F5-E5</f>
        <v>-1</v>
      </c>
      <c r="H5" s="42" t="s">
        <v>54</v>
      </c>
    </row>
    <row r="6" spans="1:8" x14ac:dyDescent="0.25">
      <c r="A6" s="26" t="s">
        <v>20</v>
      </c>
      <c r="B6" s="27" t="s">
        <v>55</v>
      </c>
      <c r="C6" s="27" t="s">
        <v>21</v>
      </c>
      <c r="D6" s="43" t="s">
        <v>53</v>
      </c>
      <c r="E6" s="28">
        <v>10</v>
      </c>
      <c r="F6" s="28">
        <v>10</v>
      </c>
      <c r="G6" s="44">
        <f t="shared" si="0"/>
        <v>0</v>
      </c>
      <c r="H6" s="45"/>
    </row>
    <row r="7" spans="1:8" x14ac:dyDescent="0.25">
      <c r="A7" s="17" t="s">
        <v>20</v>
      </c>
      <c r="B7" s="18" t="s">
        <v>56</v>
      </c>
      <c r="C7" s="18" t="s">
        <v>57</v>
      </c>
      <c r="D7" s="40" t="s">
        <v>58</v>
      </c>
      <c r="E7" s="19">
        <v>8</v>
      </c>
      <c r="F7" s="19">
        <v>9</v>
      </c>
      <c r="G7" s="41">
        <f t="shared" si="0"/>
        <v>1</v>
      </c>
      <c r="H7" s="42" t="s">
        <v>59</v>
      </c>
    </row>
    <row r="8" spans="1:8" x14ac:dyDescent="0.25">
      <c r="A8" s="26" t="s">
        <v>22</v>
      </c>
      <c r="B8" s="27" t="s">
        <v>52</v>
      </c>
      <c r="C8" s="27" t="s">
        <v>23</v>
      </c>
      <c r="D8" s="43" t="s">
        <v>53</v>
      </c>
      <c r="E8" s="28">
        <v>14</v>
      </c>
      <c r="F8" s="28">
        <v>13</v>
      </c>
      <c r="G8" s="44">
        <f t="shared" si="0"/>
        <v>-1</v>
      </c>
      <c r="H8" s="45"/>
    </row>
    <row r="9" spans="1:8" x14ac:dyDescent="0.25">
      <c r="A9" s="17" t="s">
        <v>22</v>
      </c>
      <c r="B9" s="18" t="s">
        <v>60</v>
      </c>
      <c r="C9" s="18" t="s">
        <v>23</v>
      </c>
      <c r="D9" s="40" t="s">
        <v>61</v>
      </c>
      <c r="E9" s="19">
        <v>8</v>
      </c>
      <c r="F9" s="19">
        <v>8</v>
      </c>
      <c r="G9" s="41">
        <f t="shared" si="0"/>
        <v>0</v>
      </c>
      <c r="H9" s="42" t="s">
        <v>62</v>
      </c>
    </row>
    <row r="10" spans="1:8" x14ac:dyDescent="0.25">
      <c r="A10" s="26" t="s">
        <v>24</v>
      </c>
      <c r="B10" s="27" t="s">
        <v>55</v>
      </c>
      <c r="C10" s="27" t="s">
        <v>25</v>
      </c>
      <c r="D10" s="43" t="s">
        <v>53</v>
      </c>
      <c r="E10" s="28">
        <v>18</v>
      </c>
      <c r="F10" s="28">
        <v>17</v>
      </c>
      <c r="G10" s="44">
        <f t="shared" si="0"/>
        <v>-1</v>
      </c>
      <c r="H10" s="45"/>
    </row>
    <row r="11" spans="1:8" x14ac:dyDescent="0.25">
      <c r="A11" s="17" t="s">
        <v>24</v>
      </c>
      <c r="B11" s="18" t="s">
        <v>63</v>
      </c>
      <c r="C11" s="18" t="s">
        <v>25</v>
      </c>
      <c r="D11" s="40" t="s">
        <v>64</v>
      </c>
      <c r="E11" s="19">
        <v>8</v>
      </c>
      <c r="F11" s="19">
        <v>8</v>
      </c>
      <c r="G11" s="41">
        <f t="shared" si="0"/>
        <v>0</v>
      </c>
      <c r="H11" s="42"/>
    </row>
    <row r="12" spans="1:8" x14ac:dyDescent="0.25">
      <c r="A12" s="26" t="s">
        <v>26</v>
      </c>
      <c r="B12" s="27" t="s">
        <v>52</v>
      </c>
      <c r="C12" s="27" t="s">
        <v>27</v>
      </c>
      <c r="D12" s="43" t="s">
        <v>53</v>
      </c>
      <c r="E12" s="28">
        <v>10</v>
      </c>
      <c r="F12" s="28">
        <v>10</v>
      </c>
      <c r="G12" s="44">
        <f t="shared" si="0"/>
        <v>0</v>
      </c>
      <c r="H12" s="45"/>
    </row>
    <row r="13" spans="1:8" x14ac:dyDescent="0.25">
      <c r="A13" s="17" t="s">
        <v>26</v>
      </c>
      <c r="B13" s="18" t="s">
        <v>60</v>
      </c>
      <c r="C13" s="18" t="s">
        <v>27</v>
      </c>
      <c r="D13" s="40" t="s">
        <v>61</v>
      </c>
      <c r="E13" s="19">
        <v>6</v>
      </c>
      <c r="F13" s="19">
        <v>5</v>
      </c>
      <c r="G13" s="41">
        <f t="shared" si="0"/>
        <v>-1</v>
      </c>
      <c r="H13" s="42" t="s">
        <v>65</v>
      </c>
    </row>
    <row r="14" spans="1:8" x14ac:dyDescent="0.25">
      <c r="A14" s="26" t="s">
        <v>28</v>
      </c>
      <c r="B14" s="27" t="s">
        <v>63</v>
      </c>
      <c r="C14" s="27" t="s">
        <v>29</v>
      </c>
      <c r="D14" s="43" t="s">
        <v>64</v>
      </c>
      <c r="E14" s="28">
        <v>16</v>
      </c>
      <c r="F14" s="28">
        <v>16</v>
      </c>
      <c r="G14" s="44">
        <f t="shared" si="0"/>
        <v>0</v>
      </c>
      <c r="H14" s="45"/>
    </row>
    <row r="15" spans="1:8" x14ac:dyDescent="0.25">
      <c r="A15" s="17" t="s">
        <v>28</v>
      </c>
      <c r="B15" s="18" t="s">
        <v>55</v>
      </c>
      <c r="C15" s="18" t="s">
        <v>29</v>
      </c>
      <c r="D15" s="40" t="s">
        <v>53</v>
      </c>
      <c r="E15" s="19">
        <v>14</v>
      </c>
      <c r="F15" s="19">
        <v>15</v>
      </c>
      <c r="G15" s="41">
        <f t="shared" si="0"/>
        <v>1</v>
      </c>
      <c r="H15" s="42" t="s">
        <v>66</v>
      </c>
    </row>
    <row r="16" spans="1:8" x14ac:dyDescent="0.25">
      <c r="A16" s="26" t="s">
        <v>30</v>
      </c>
      <c r="B16" s="27" t="s">
        <v>55</v>
      </c>
      <c r="C16" s="27" t="s">
        <v>25</v>
      </c>
      <c r="D16" s="43" t="s">
        <v>53</v>
      </c>
      <c r="E16" s="28">
        <v>20</v>
      </c>
      <c r="F16" s="28">
        <v>19</v>
      </c>
      <c r="G16" s="44">
        <f t="shared" si="0"/>
        <v>-1</v>
      </c>
      <c r="H16" s="45"/>
    </row>
    <row r="17" spans="1:8" x14ac:dyDescent="0.25">
      <c r="A17" s="17" t="s">
        <v>30</v>
      </c>
      <c r="B17" s="18" t="s">
        <v>52</v>
      </c>
      <c r="C17" s="18" t="s">
        <v>25</v>
      </c>
      <c r="D17" s="40" t="s">
        <v>53</v>
      </c>
      <c r="E17" s="19">
        <v>8</v>
      </c>
      <c r="F17" s="19">
        <v>8</v>
      </c>
      <c r="G17" s="41">
        <f t="shared" si="0"/>
        <v>0</v>
      </c>
      <c r="H17" s="42"/>
    </row>
    <row r="18" spans="1:8" x14ac:dyDescent="0.25">
      <c r="A18" s="26" t="s">
        <v>31</v>
      </c>
      <c r="B18" s="27" t="s">
        <v>60</v>
      </c>
      <c r="C18" s="27" t="s">
        <v>23</v>
      </c>
      <c r="D18" s="43" t="s">
        <v>61</v>
      </c>
      <c r="E18" s="28">
        <v>14</v>
      </c>
      <c r="F18" s="28">
        <v>13</v>
      </c>
      <c r="G18" s="44">
        <f t="shared" si="0"/>
        <v>-1</v>
      </c>
      <c r="H18" s="45" t="s">
        <v>67</v>
      </c>
    </row>
    <row r="19" spans="1:8" x14ac:dyDescent="0.25">
      <c r="A19" s="17" t="s">
        <v>32</v>
      </c>
      <c r="B19" s="18" t="s">
        <v>55</v>
      </c>
      <c r="C19" s="18" t="s">
        <v>33</v>
      </c>
      <c r="D19" s="40" t="s">
        <v>53</v>
      </c>
      <c r="E19" s="19">
        <v>10</v>
      </c>
      <c r="F19" s="19">
        <v>10</v>
      </c>
      <c r="G19" s="41">
        <f t="shared" si="0"/>
        <v>0</v>
      </c>
      <c r="H19" s="42"/>
    </row>
    <row r="20" spans="1:8" x14ac:dyDescent="0.25">
      <c r="A20" s="26" t="s">
        <v>32</v>
      </c>
      <c r="B20" s="27" t="s">
        <v>63</v>
      </c>
      <c r="C20" s="27" t="s">
        <v>33</v>
      </c>
      <c r="D20" s="43" t="s">
        <v>64</v>
      </c>
      <c r="E20" s="28">
        <v>8</v>
      </c>
      <c r="F20" s="28">
        <v>7</v>
      </c>
      <c r="G20" s="44">
        <f t="shared" si="0"/>
        <v>-1</v>
      </c>
      <c r="H20" s="45" t="s">
        <v>65</v>
      </c>
    </row>
    <row r="21" spans="1:8" ht="15" customHeight="1" x14ac:dyDescent="0.25">
      <c r="A21" s="1" t="s">
        <v>68</v>
      </c>
      <c r="B21" s="1"/>
      <c r="C21" s="1"/>
      <c r="D21" s="1"/>
      <c r="E21" s="37">
        <f>SUM(E5:E20)</f>
        <v>184</v>
      </c>
      <c r="F21" s="37">
        <f>SUM(F5:F20)</f>
        <v>179</v>
      </c>
      <c r="G21" s="46">
        <f>SUM(G5:G20)</f>
        <v>-5</v>
      </c>
      <c r="H21" s="36"/>
    </row>
    <row r="23" spans="1:8" x14ac:dyDescent="0.25">
      <c r="A23" s="39" t="s">
        <v>69</v>
      </c>
    </row>
    <row r="24" spans="1:8" ht="25.5" x14ac:dyDescent="0.25">
      <c r="A24" s="47" t="s">
        <v>45</v>
      </c>
      <c r="B24" s="47" t="s">
        <v>70</v>
      </c>
      <c r="C24" s="47" t="s">
        <v>71</v>
      </c>
      <c r="D24" s="47" t="s">
        <v>72</v>
      </c>
    </row>
    <row r="25" spans="1:8" x14ac:dyDescent="0.25">
      <c r="A25" s="17" t="s">
        <v>52</v>
      </c>
      <c r="B25" s="22">
        <f>SUMIF($B$5:$B$20,A25,$E$5:$E$20)</f>
        <v>44</v>
      </c>
      <c r="C25" s="22">
        <f>SUMIF($B$5:$B$20,A25,$F$5:$F$20)</f>
        <v>42</v>
      </c>
      <c r="D25" s="40">
        <f>COUNTIF($B$5:$B$20,A25)</f>
        <v>4</v>
      </c>
    </row>
    <row r="26" spans="1:8" x14ac:dyDescent="0.25">
      <c r="A26" s="26" t="s">
        <v>55</v>
      </c>
      <c r="B26" s="31">
        <f>SUMIF($B$5:$B$20,A26,$E$5:$E$20)</f>
        <v>72</v>
      </c>
      <c r="C26" s="31">
        <f>SUMIF($B$5:$B$20,A26,$F$5:$F$20)</f>
        <v>71</v>
      </c>
      <c r="D26" s="43">
        <f>COUNTIF($B$5:$B$20,A26)</f>
        <v>5</v>
      </c>
    </row>
    <row r="27" spans="1:8" x14ac:dyDescent="0.25">
      <c r="A27" s="17" t="s">
        <v>63</v>
      </c>
      <c r="B27" s="22">
        <f>SUMIF($B$5:$B$20,A27,$E$5:$E$20)</f>
        <v>32</v>
      </c>
      <c r="C27" s="22">
        <f>SUMIF($B$5:$B$20,A27,$F$5:$F$20)</f>
        <v>31</v>
      </c>
      <c r="D27" s="40">
        <f>COUNTIF($B$5:$B$20,A27)</f>
        <v>3</v>
      </c>
    </row>
    <row r="28" spans="1:8" x14ac:dyDescent="0.25">
      <c r="A28" s="26" t="s">
        <v>60</v>
      </c>
      <c r="B28" s="31">
        <f>SUMIF($B$5:$B$20,A28,$E$5:$E$20)</f>
        <v>28</v>
      </c>
      <c r="C28" s="31">
        <f>SUMIF($B$5:$B$20,A28,$F$5:$F$20)</f>
        <v>26</v>
      </c>
      <c r="D28" s="43">
        <f>COUNTIF($B$5:$B$20,A28)</f>
        <v>3</v>
      </c>
    </row>
    <row r="29" spans="1:8" x14ac:dyDescent="0.25">
      <c r="A29" s="17" t="s">
        <v>56</v>
      </c>
      <c r="B29" s="22">
        <f>SUMIF($B$5:$B$20,A29,$E$5:$E$20)</f>
        <v>8</v>
      </c>
      <c r="C29" s="22">
        <f>SUMIF($B$5:$B$20,A29,$F$5:$F$20)</f>
        <v>9</v>
      </c>
      <c r="D29" s="40">
        <f>COUNTIF($B$5:$B$20,A29)</f>
        <v>1</v>
      </c>
    </row>
    <row r="30" spans="1:8" x14ac:dyDescent="0.25">
      <c r="A30" s="35" t="s">
        <v>73</v>
      </c>
      <c r="B30" s="37">
        <f>SUM(B25:B29)</f>
        <v>184</v>
      </c>
      <c r="C30" s="37">
        <f>SUM(C25:C29)</f>
        <v>179</v>
      </c>
      <c r="D30" s="36">
        <f>SUM(D25:D29)</f>
        <v>16</v>
      </c>
    </row>
  </sheetData>
  <mergeCells count="3">
    <mergeCell ref="A1:H1"/>
    <mergeCell ref="A2:H2"/>
    <mergeCell ref="A21:D21"/>
  </mergeCells>
  <dataValidations count="2">
    <dataValidation type="list" allowBlank="1" sqref="B5:B20" xr:uid="{00000000-0002-0000-0100-000001000000}">
      <formula1>"Projekt Aurora,Projekt Kompass,Projekt Meridian,Projekt Forum,Tagesgeschäft"</formula1>
      <formula2>0</formula2>
    </dataValidation>
    <dataValidation type="list" allowBlank="1" sqref="C5:C20" xr:uid="{00000000-0002-0000-0100-000002000000}">
      <formula1>"Projektleitung,Beratung,Entwicklung,Analyse,Design,Qualitätssicherung,Dokumentation,Support/Orga"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0000000}">
          <x14:formula1>
            <xm:f>Dashboard!$A$11:$A$18</xm:f>
          </x14:formula1>
          <x14:formula2>
            <xm:f>0</xm:f>
          </x14:formula2>
          <xm:sqref>A5:A20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18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20" customWidth="1"/>
    <col min="2" max="2" width="18" customWidth="1"/>
    <col min="3" max="10" width="8" customWidth="1"/>
    <col min="11" max="11" width="12" customWidth="1"/>
    <col min="12" max="12" width="14" customWidth="1"/>
  </cols>
  <sheetData>
    <row r="1" spans="1:12" ht="27.75" customHeight="1" x14ac:dyDescent="0.25">
      <c r="A1" s="2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" customHeight="1" x14ac:dyDescent="0.25">
      <c r="A2" s="9" t="s">
        <v>75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4" spans="1:12" ht="27.75" customHeight="1" x14ac:dyDescent="0.25">
      <c r="A4" s="48" t="s">
        <v>11</v>
      </c>
      <c r="B4" s="48" t="s">
        <v>76</v>
      </c>
      <c r="C4" s="48" t="s">
        <v>77</v>
      </c>
      <c r="D4" s="48" t="s">
        <v>78</v>
      </c>
      <c r="E4" s="48" t="s">
        <v>79</v>
      </c>
      <c r="F4" s="48" t="s">
        <v>80</v>
      </c>
      <c r="G4" s="48" t="s">
        <v>81</v>
      </c>
      <c r="H4" s="48" t="s">
        <v>82</v>
      </c>
      <c r="I4" s="48" t="s">
        <v>83</v>
      </c>
      <c r="J4" s="48" t="s">
        <v>84</v>
      </c>
      <c r="K4" s="48" t="s">
        <v>85</v>
      </c>
      <c r="L4" s="48" t="s">
        <v>86</v>
      </c>
    </row>
    <row r="5" spans="1:12" x14ac:dyDescent="0.25">
      <c r="A5" s="49" t="s">
        <v>20</v>
      </c>
      <c r="B5" s="50" t="s">
        <v>87</v>
      </c>
      <c r="C5" s="51"/>
      <c r="D5" s="51"/>
      <c r="E5" s="51"/>
      <c r="F5" s="51"/>
      <c r="G5" s="51">
        <v>1</v>
      </c>
      <c r="H5" s="51">
        <v>1</v>
      </c>
      <c r="I5" s="51"/>
      <c r="J5" s="51"/>
      <c r="K5" s="25">
        <f t="shared" ref="K5:K12" si="0">SUM(C5:J5)</f>
        <v>2</v>
      </c>
      <c r="L5" s="21">
        <f>IF((Dashboard!$B$6*Dashboard!$B$7)=0,0,K5/(Dashboard!$B$6*Dashboard!$B$7))</f>
        <v>0.05</v>
      </c>
    </row>
    <row r="6" spans="1:12" x14ac:dyDescent="0.25">
      <c r="A6" s="49" t="s">
        <v>22</v>
      </c>
      <c r="B6" s="50" t="s">
        <v>88</v>
      </c>
      <c r="C6" s="52"/>
      <c r="D6" s="52"/>
      <c r="E6" s="52">
        <v>5</v>
      </c>
      <c r="F6" s="52"/>
      <c r="G6" s="52">
        <v>1</v>
      </c>
      <c r="H6" s="52">
        <v>1</v>
      </c>
      <c r="I6" s="52"/>
      <c r="J6" s="52"/>
      <c r="K6" s="34">
        <f t="shared" si="0"/>
        <v>7</v>
      </c>
      <c r="L6" s="30">
        <f>IF((Dashboard!$B$6*Dashboard!$B$7)=0,0,K6/(Dashboard!$B$6*Dashboard!$B$7))</f>
        <v>0.17499999999999999</v>
      </c>
    </row>
    <row r="7" spans="1:12" x14ac:dyDescent="0.25">
      <c r="A7" s="49" t="s">
        <v>24</v>
      </c>
      <c r="B7" s="50" t="s">
        <v>89</v>
      </c>
      <c r="C7" s="51"/>
      <c r="D7" s="51"/>
      <c r="E7" s="51"/>
      <c r="F7" s="51"/>
      <c r="G7" s="51">
        <v>1</v>
      </c>
      <c r="H7" s="51">
        <v>1</v>
      </c>
      <c r="I7" s="51">
        <v>2</v>
      </c>
      <c r="J7" s="51"/>
      <c r="K7" s="25">
        <f t="shared" si="0"/>
        <v>4</v>
      </c>
      <c r="L7" s="21">
        <f>IF((Dashboard!$B$6*Dashboard!$B$7)=0,0,K7/(Dashboard!$B$6*Dashboard!$B$7))</f>
        <v>0.1</v>
      </c>
    </row>
    <row r="8" spans="1:12" x14ac:dyDescent="0.25">
      <c r="A8" s="49" t="s">
        <v>26</v>
      </c>
      <c r="B8" s="50" t="s">
        <v>87</v>
      </c>
      <c r="C8" s="52"/>
      <c r="D8" s="52"/>
      <c r="E8" s="52"/>
      <c r="F8" s="52"/>
      <c r="G8" s="52">
        <v>1</v>
      </c>
      <c r="H8" s="52">
        <v>1</v>
      </c>
      <c r="I8" s="52"/>
      <c r="J8" s="52"/>
      <c r="K8" s="34">
        <f t="shared" si="0"/>
        <v>2</v>
      </c>
      <c r="L8" s="30">
        <f>IF((Dashboard!$B$6*Dashboard!$B$7)=0,0,K8/(Dashboard!$B$6*Dashboard!$B$7))</f>
        <v>0.05</v>
      </c>
    </row>
    <row r="9" spans="1:12" x14ac:dyDescent="0.25">
      <c r="A9" s="49" t="s">
        <v>28</v>
      </c>
      <c r="B9" s="50" t="s">
        <v>90</v>
      </c>
      <c r="C9" s="51"/>
      <c r="D9" s="51">
        <v>3</v>
      </c>
      <c r="E9" s="51"/>
      <c r="F9" s="51"/>
      <c r="G9" s="51">
        <v>1</v>
      </c>
      <c r="H9" s="51">
        <v>1</v>
      </c>
      <c r="I9" s="51"/>
      <c r="J9" s="51"/>
      <c r="K9" s="25">
        <f t="shared" si="0"/>
        <v>5</v>
      </c>
      <c r="L9" s="21">
        <f>IF((Dashboard!$B$6*Dashboard!$B$7)=0,0,K9/(Dashboard!$B$6*Dashboard!$B$7))</f>
        <v>0.125</v>
      </c>
    </row>
    <row r="10" spans="1:12" x14ac:dyDescent="0.25">
      <c r="A10" s="49" t="s">
        <v>30</v>
      </c>
      <c r="B10" s="50" t="s">
        <v>87</v>
      </c>
      <c r="C10" s="52"/>
      <c r="D10" s="52"/>
      <c r="E10" s="52"/>
      <c r="F10" s="52"/>
      <c r="G10" s="52">
        <v>1</v>
      </c>
      <c r="H10" s="52">
        <v>1</v>
      </c>
      <c r="I10" s="52"/>
      <c r="J10" s="52"/>
      <c r="K10" s="34">
        <f t="shared" si="0"/>
        <v>2</v>
      </c>
      <c r="L10" s="30">
        <f>IF((Dashboard!$B$6*Dashboard!$B$7)=0,0,K10/(Dashboard!$B$6*Dashboard!$B$7))</f>
        <v>0.05</v>
      </c>
    </row>
    <row r="11" spans="1:12" x14ac:dyDescent="0.25">
      <c r="A11" s="49" t="s">
        <v>31</v>
      </c>
      <c r="B11" s="50" t="s">
        <v>88</v>
      </c>
      <c r="C11" s="51"/>
      <c r="D11" s="51"/>
      <c r="E11" s="51"/>
      <c r="F11" s="51">
        <v>2</v>
      </c>
      <c r="G11" s="51">
        <v>1</v>
      </c>
      <c r="H11" s="51">
        <v>1</v>
      </c>
      <c r="I11" s="51"/>
      <c r="J11" s="51"/>
      <c r="K11" s="25">
        <f t="shared" si="0"/>
        <v>4</v>
      </c>
      <c r="L11" s="21">
        <f>IF((Dashboard!$B$6*Dashboard!$B$7)=0,0,K11/(Dashboard!$B$6*Dashboard!$B$7))</f>
        <v>0.1</v>
      </c>
    </row>
    <row r="12" spans="1:12" x14ac:dyDescent="0.25">
      <c r="A12" s="49" t="s">
        <v>32</v>
      </c>
      <c r="B12" s="50" t="s">
        <v>88</v>
      </c>
      <c r="C12" s="52"/>
      <c r="D12" s="52"/>
      <c r="E12" s="52"/>
      <c r="F12" s="52"/>
      <c r="G12" s="52">
        <v>1</v>
      </c>
      <c r="H12" s="52">
        <v>1</v>
      </c>
      <c r="I12" s="52"/>
      <c r="J12" s="52">
        <v>5</v>
      </c>
      <c r="K12" s="34">
        <f t="shared" si="0"/>
        <v>7</v>
      </c>
      <c r="L12" s="30">
        <f>IF((Dashboard!$B$6*Dashboard!$B$7)=0,0,K12/(Dashboard!$B$6*Dashboard!$B$7))</f>
        <v>0.17499999999999999</v>
      </c>
    </row>
    <row r="14" spans="1:12" x14ac:dyDescent="0.25">
      <c r="A14" s="39" t="s">
        <v>91</v>
      </c>
    </row>
    <row r="15" spans="1:12" ht="15" customHeight="1" x14ac:dyDescent="0.25">
      <c r="A15" s="7" t="s">
        <v>92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ht="15" customHeight="1" x14ac:dyDescent="0.25">
      <c r="A16" s="7" t="s">
        <v>93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ht="15" customHeight="1" x14ac:dyDescent="0.25">
      <c r="A17" s="7" t="s">
        <v>94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ht="15" customHeight="1" x14ac:dyDescent="0.25">
      <c r="A18" s="7" t="s">
        <v>95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</sheetData>
  <mergeCells count="6">
    <mergeCell ref="A18:L18"/>
    <mergeCell ref="A1:L1"/>
    <mergeCell ref="A2:L2"/>
    <mergeCell ref="A15:L15"/>
    <mergeCell ref="A16:L16"/>
    <mergeCell ref="A17:L17"/>
  </mergeCells>
  <conditionalFormatting sqref="C5:J12">
    <cfRule type="cellIs" dxfId="0" priority="2" operator="greater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04040"/>
  </sheetPr>
  <dimension ref="A1:B29"/>
  <sheetViews>
    <sheetView showGridLines="0" zoomScaleNormal="100" workbookViewId="0"/>
  </sheetViews>
  <sheetFormatPr baseColWidth="10" defaultColWidth="8.7109375" defaultRowHeight="15" x14ac:dyDescent="0.25"/>
  <cols>
    <col min="1" max="1" width="4" customWidth="1"/>
    <col min="2" max="2" width="110" customWidth="1"/>
  </cols>
  <sheetData>
    <row r="1" spans="1:2" ht="27.75" customHeight="1" x14ac:dyDescent="0.25">
      <c r="A1" s="2" t="s">
        <v>96</v>
      </c>
      <c r="B1" s="2"/>
    </row>
    <row r="3" spans="1:2" ht="21.75" customHeight="1" x14ac:dyDescent="0.25">
      <c r="B3" s="53" t="s">
        <v>97</v>
      </c>
    </row>
    <row r="4" spans="1:2" ht="31.5" customHeight="1" x14ac:dyDescent="0.25">
      <c r="B4" s="54" t="s">
        <v>98</v>
      </c>
    </row>
    <row r="5" spans="1:2" x14ac:dyDescent="0.25">
      <c r="B5" s="55" t="s">
        <v>99</v>
      </c>
    </row>
    <row r="6" spans="1:2" ht="31.5" customHeight="1" x14ac:dyDescent="0.25">
      <c r="B6" s="54" t="s">
        <v>100</v>
      </c>
    </row>
    <row r="7" spans="1:2" x14ac:dyDescent="0.25">
      <c r="B7" s="55" t="s">
        <v>101</v>
      </c>
    </row>
    <row r="8" spans="1:2" ht="31.5" customHeight="1" x14ac:dyDescent="0.25">
      <c r="B8" s="54" t="s">
        <v>102</v>
      </c>
    </row>
    <row r="9" spans="1:2" x14ac:dyDescent="0.25">
      <c r="B9" s="55" t="s">
        <v>103</v>
      </c>
    </row>
    <row r="10" spans="1:2" ht="31.5" customHeight="1" x14ac:dyDescent="0.25">
      <c r="B10" s="54" t="s">
        <v>104</v>
      </c>
    </row>
    <row r="11" spans="1:2" x14ac:dyDescent="0.25">
      <c r="B11" s="55" t="s">
        <v>105</v>
      </c>
    </row>
    <row r="12" spans="1:2" ht="31.5" customHeight="1" x14ac:dyDescent="0.25">
      <c r="B12" s="54" t="s">
        <v>106</v>
      </c>
    </row>
    <row r="13" spans="1:2" ht="21.75" customHeight="1" x14ac:dyDescent="0.25">
      <c r="B13" s="53" t="s">
        <v>107</v>
      </c>
    </row>
    <row r="14" spans="1:2" x14ac:dyDescent="0.25">
      <c r="B14" s="26" t="s">
        <v>108</v>
      </c>
    </row>
    <row r="15" spans="1:2" x14ac:dyDescent="0.25">
      <c r="B15" s="26" t="s">
        <v>109</v>
      </c>
    </row>
    <row r="16" spans="1:2" x14ac:dyDescent="0.25">
      <c r="B16" s="26" t="s">
        <v>110</v>
      </c>
    </row>
    <row r="17" spans="2:2" ht="21.75" customHeight="1" x14ac:dyDescent="0.25">
      <c r="B17" s="53" t="s">
        <v>111</v>
      </c>
    </row>
    <row r="18" spans="2:2" x14ac:dyDescent="0.25">
      <c r="B18" s="56" t="s">
        <v>112</v>
      </c>
    </row>
    <row r="19" spans="2:2" x14ac:dyDescent="0.25">
      <c r="B19" s="57" t="s">
        <v>113</v>
      </c>
    </row>
    <row r="20" spans="2:2" x14ac:dyDescent="0.25">
      <c r="B20" s="58" t="s">
        <v>38</v>
      </c>
    </row>
    <row r="21" spans="2:2" x14ac:dyDescent="0.25">
      <c r="B21" s="59" t="s">
        <v>114</v>
      </c>
    </row>
    <row r="22" spans="2:2" x14ac:dyDescent="0.25">
      <c r="B22" s="60" t="s">
        <v>115</v>
      </c>
    </row>
    <row r="23" spans="2:2" x14ac:dyDescent="0.25">
      <c r="B23" s="61" t="s">
        <v>116</v>
      </c>
    </row>
    <row r="24" spans="2:2" ht="21.75" customHeight="1" x14ac:dyDescent="0.25">
      <c r="B24" s="53" t="s">
        <v>117</v>
      </c>
    </row>
    <row r="25" spans="2:2" ht="31.5" customHeight="1" x14ac:dyDescent="0.25">
      <c r="B25" s="54" t="s">
        <v>118</v>
      </c>
    </row>
    <row r="26" spans="2:2" ht="31.5" customHeight="1" x14ac:dyDescent="0.25">
      <c r="B26" s="54" t="s">
        <v>119</v>
      </c>
    </row>
    <row r="27" spans="2:2" ht="31.5" customHeight="1" x14ac:dyDescent="0.25">
      <c r="B27" s="54" t="s">
        <v>120</v>
      </c>
    </row>
    <row r="28" spans="2:2" ht="31.5" customHeight="1" x14ac:dyDescent="0.25">
      <c r="B28" s="54" t="s">
        <v>121</v>
      </c>
    </row>
    <row r="29" spans="2:2" ht="31.5" customHeight="1" x14ac:dyDescent="0.25">
      <c r="B29" s="54" t="s">
        <v>122</v>
      </c>
    </row>
  </sheetData>
  <mergeCells count="1">
    <mergeCell ref="A1:B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Dashboard</vt:lpstr>
      <vt:lpstr>Projektplanung</vt:lpstr>
      <vt:lpstr>Abwesenheiten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2026-06-13T05:58:16Z</dcterms:created>
  <dcterms:modified xsi:type="dcterms:W3CDTF">2026-06-13T07:09:18Z</dcterms:modified>
  <dc:language>en-US</dc:language>
</cp:coreProperties>
</file>