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E4D6903-6CFC-45CF-9ABE-023C666678D1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Dashboard" sheetId="1" r:id="rId1"/>
    <sheet name="Mitarbeiter" sheetId="2" r:id="rId2"/>
    <sheet name="Projekte" sheetId="3" r:id="rId3"/>
    <sheet name="Planung" sheetId="4" r:id="rId4"/>
    <sheet name="Abwesenheiten" sheetId="5" r:id="rId5"/>
    <sheet name="Anleitung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6" i="5" l="1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P8" i="5" s="1"/>
  <c r="O7" i="5"/>
  <c r="P7" i="5" s="1"/>
  <c r="O6" i="5"/>
  <c r="P6" i="5" s="1"/>
  <c r="O5" i="5"/>
  <c r="O17" i="5" s="1"/>
  <c r="P17" i="5" s="1"/>
  <c r="E313" i="4"/>
  <c r="D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F313" i="4" s="1"/>
  <c r="I13" i="3"/>
  <c r="M12" i="3"/>
  <c r="L12" i="3"/>
  <c r="K12" i="3"/>
  <c r="L11" i="3"/>
  <c r="M11" i="3" s="1"/>
  <c r="K11" i="3"/>
  <c r="M10" i="3"/>
  <c r="L10" i="3"/>
  <c r="K10" i="3"/>
  <c r="L9" i="3"/>
  <c r="M9" i="3" s="1"/>
  <c r="K9" i="3"/>
  <c r="M8" i="3"/>
  <c r="L8" i="3"/>
  <c r="K8" i="3"/>
  <c r="L7" i="3"/>
  <c r="M7" i="3" s="1"/>
  <c r="K7" i="3"/>
  <c r="M6" i="3"/>
  <c r="L6" i="3"/>
  <c r="K6" i="3"/>
  <c r="K13" i="3" s="1"/>
  <c r="L5" i="3"/>
  <c r="L13" i="3" s="1"/>
  <c r="K5" i="3"/>
  <c r="I17" i="2"/>
  <c r="G17" i="2"/>
  <c r="F17" i="2"/>
  <c r="E17" i="2"/>
  <c r="H16" i="2"/>
  <c r="H15" i="2"/>
  <c r="H14" i="2"/>
  <c r="H13" i="2"/>
  <c r="E18" i="1" s="1"/>
  <c r="F18" i="1" s="1"/>
  <c r="I18" i="1" s="1"/>
  <c r="N18" i="1" s="1"/>
  <c r="H12" i="2"/>
  <c r="H11" i="2"/>
  <c r="E16" i="1" s="1"/>
  <c r="H10" i="2"/>
  <c r="H9" i="2"/>
  <c r="H8" i="2"/>
  <c r="H7" i="2"/>
  <c r="E12" i="1" s="1"/>
  <c r="F12" i="1" s="1"/>
  <c r="H6" i="2"/>
  <c r="H5" i="2"/>
  <c r="J38" i="1" s="1"/>
  <c r="J40" i="1" s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J33" i="1"/>
  <c r="H33" i="1"/>
  <c r="G33" i="1"/>
  <c r="I33" i="1" s="1"/>
  <c r="F33" i="1"/>
  <c r="E33" i="1"/>
  <c r="D33" i="1"/>
  <c r="C33" i="1"/>
  <c r="B33" i="1"/>
  <c r="A33" i="1"/>
  <c r="H32" i="1"/>
  <c r="G32" i="1"/>
  <c r="I32" i="1" s="1"/>
  <c r="F32" i="1"/>
  <c r="E32" i="1"/>
  <c r="D32" i="1"/>
  <c r="C32" i="1"/>
  <c r="B32" i="1"/>
  <c r="A32" i="1"/>
  <c r="J31" i="1"/>
  <c r="H31" i="1"/>
  <c r="G31" i="1"/>
  <c r="I31" i="1" s="1"/>
  <c r="F31" i="1"/>
  <c r="E31" i="1"/>
  <c r="D31" i="1"/>
  <c r="C31" i="1"/>
  <c r="B31" i="1"/>
  <c r="A31" i="1"/>
  <c r="H30" i="1"/>
  <c r="G30" i="1"/>
  <c r="I30" i="1" s="1"/>
  <c r="F30" i="1"/>
  <c r="E30" i="1"/>
  <c r="D30" i="1"/>
  <c r="C30" i="1"/>
  <c r="B30" i="1"/>
  <c r="A30" i="1"/>
  <c r="J29" i="1"/>
  <c r="H29" i="1"/>
  <c r="G29" i="1"/>
  <c r="I29" i="1" s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J27" i="1"/>
  <c r="H27" i="1"/>
  <c r="G27" i="1"/>
  <c r="I27" i="1" s="1"/>
  <c r="F27" i="1"/>
  <c r="E27" i="1"/>
  <c r="D27" i="1"/>
  <c r="C27" i="1"/>
  <c r="B27" i="1"/>
  <c r="A27" i="1"/>
  <c r="H26" i="1"/>
  <c r="G26" i="1"/>
  <c r="G34" i="1" s="1"/>
  <c r="F26" i="1"/>
  <c r="E26" i="1"/>
  <c r="D26" i="1"/>
  <c r="C26" i="1"/>
  <c r="B26" i="1"/>
  <c r="A26" i="1"/>
  <c r="M21" i="1"/>
  <c r="L21" i="1"/>
  <c r="K21" i="1"/>
  <c r="J21" i="1"/>
  <c r="G21" i="1"/>
  <c r="H21" i="1" s="1"/>
  <c r="E21" i="1"/>
  <c r="F21" i="1" s="1"/>
  <c r="I21" i="1" s="1"/>
  <c r="N21" i="1" s="1"/>
  <c r="D21" i="1"/>
  <c r="C21" i="1"/>
  <c r="B21" i="1"/>
  <c r="A21" i="1"/>
  <c r="E20" i="1"/>
  <c r="F20" i="1" s="1"/>
  <c r="D20" i="1"/>
  <c r="C20" i="1"/>
  <c r="B20" i="1"/>
  <c r="M20" i="1" s="1"/>
  <c r="A20" i="1"/>
  <c r="E19" i="1"/>
  <c r="F19" i="1" s="1"/>
  <c r="D19" i="1"/>
  <c r="C19" i="1"/>
  <c r="B19" i="1"/>
  <c r="M19" i="1" s="1"/>
  <c r="A19" i="1"/>
  <c r="M18" i="1"/>
  <c r="L18" i="1"/>
  <c r="K18" i="1"/>
  <c r="J18" i="1"/>
  <c r="G18" i="1"/>
  <c r="H18" i="1" s="1"/>
  <c r="D18" i="1"/>
  <c r="C18" i="1"/>
  <c r="B18" i="1"/>
  <c r="A18" i="1"/>
  <c r="M17" i="1"/>
  <c r="L17" i="1"/>
  <c r="K17" i="1"/>
  <c r="J17" i="1"/>
  <c r="G17" i="1"/>
  <c r="H17" i="1" s="1"/>
  <c r="E17" i="1"/>
  <c r="F17" i="1" s="1"/>
  <c r="I17" i="1" s="1"/>
  <c r="N17" i="1" s="1"/>
  <c r="D17" i="1"/>
  <c r="C17" i="1"/>
  <c r="B17" i="1"/>
  <c r="A17" i="1"/>
  <c r="D16" i="1"/>
  <c r="C16" i="1"/>
  <c r="B16" i="1"/>
  <c r="M16" i="1" s="1"/>
  <c r="A16" i="1"/>
  <c r="M15" i="1"/>
  <c r="L15" i="1"/>
  <c r="K15" i="1"/>
  <c r="G15" i="1"/>
  <c r="H15" i="1" s="1"/>
  <c r="E15" i="1"/>
  <c r="F15" i="1" s="1"/>
  <c r="I15" i="1" s="1"/>
  <c r="N15" i="1" s="1"/>
  <c r="D15" i="1"/>
  <c r="C15" i="1"/>
  <c r="B15" i="1"/>
  <c r="J15" i="1" s="1"/>
  <c r="A15" i="1"/>
  <c r="M14" i="1"/>
  <c r="L14" i="1"/>
  <c r="K14" i="1"/>
  <c r="J14" i="1"/>
  <c r="G14" i="1"/>
  <c r="H14" i="1" s="1"/>
  <c r="E14" i="1"/>
  <c r="D14" i="1"/>
  <c r="C14" i="1"/>
  <c r="B14" i="1"/>
  <c r="A14" i="1"/>
  <c r="E13" i="1"/>
  <c r="D13" i="1"/>
  <c r="C13" i="1"/>
  <c r="B13" i="1"/>
  <c r="G13" i="1" s="1"/>
  <c r="H13" i="1" s="1"/>
  <c r="A13" i="1"/>
  <c r="M12" i="1"/>
  <c r="K12" i="1"/>
  <c r="D12" i="1"/>
  <c r="C12" i="1"/>
  <c r="B12" i="1"/>
  <c r="L12" i="1" s="1"/>
  <c r="A12" i="1"/>
  <c r="M11" i="1"/>
  <c r="L11" i="1"/>
  <c r="K11" i="1"/>
  <c r="J11" i="1"/>
  <c r="G11" i="1"/>
  <c r="H11" i="1" s="1"/>
  <c r="E11" i="1"/>
  <c r="F11" i="1" s="1"/>
  <c r="I11" i="1" s="1"/>
  <c r="N11" i="1" s="1"/>
  <c r="D11" i="1"/>
  <c r="C11" i="1"/>
  <c r="B11" i="1"/>
  <c r="A11" i="1"/>
  <c r="D10" i="1"/>
  <c r="C10" i="1"/>
  <c r="B10" i="1"/>
  <c r="G10" i="1" s="1"/>
  <c r="A10" i="1"/>
  <c r="I5" i="1"/>
  <c r="E5" i="1"/>
  <c r="A5" i="1"/>
  <c r="F13" i="1" l="1"/>
  <c r="I13" i="1" s="1"/>
  <c r="N13" i="1" s="1"/>
  <c r="F14" i="1"/>
  <c r="I14" i="1" s="1"/>
  <c r="N14" i="1" s="1"/>
  <c r="H10" i="1"/>
  <c r="I20" i="1"/>
  <c r="N20" i="1" s="1"/>
  <c r="F16" i="1"/>
  <c r="I16" i="1" s="1"/>
  <c r="N16" i="1" s="1"/>
  <c r="J26" i="1"/>
  <c r="J28" i="1"/>
  <c r="J30" i="1"/>
  <c r="J32" i="1"/>
  <c r="K20" i="1"/>
  <c r="L10" i="1"/>
  <c r="J13" i="1"/>
  <c r="L20" i="1"/>
  <c r="L38" i="1"/>
  <c r="L40" i="1" s="1"/>
  <c r="G20" i="1"/>
  <c r="H20" i="1" s="1"/>
  <c r="J20" i="1"/>
  <c r="K10" i="1"/>
  <c r="G16" i="1"/>
  <c r="H16" i="1" s="1"/>
  <c r="K38" i="1"/>
  <c r="K40" i="1" s="1"/>
  <c r="M10" i="1"/>
  <c r="K13" i="1"/>
  <c r="G19" i="1"/>
  <c r="H19" i="1" s="1"/>
  <c r="M38" i="1"/>
  <c r="M40" i="1" s="1"/>
  <c r="N38" i="1"/>
  <c r="N40" i="1" s="1"/>
  <c r="I38" i="1"/>
  <c r="I40" i="1" s="1"/>
  <c r="J10" i="1"/>
  <c r="L13" i="1"/>
  <c r="J16" i="1"/>
  <c r="G12" i="1"/>
  <c r="H12" i="1" s="1"/>
  <c r="M13" i="1"/>
  <c r="K16" i="1"/>
  <c r="L16" i="1"/>
  <c r="J19" i="1"/>
  <c r="H17" i="2"/>
  <c r="C38" i="1"/>
  <c r="C40" i="1" s="1"/>
  <c r="E38" i="1"/>
  <c r="E40" i="1" s="1"/>
  <c r="I26" i="1"/>
  <c r="G38" i="1"/>
  <c r="G40" i="1" s="1"/>
  <c r="K19" i="1"/>
  <c r="J12" i="1"/>
  <c r="L19" i="1"/>
  <c r="E10" i="1"/>
  <c r="H28" i="1"/>
  <c r="H34" i="1" s="1"/>
  <c r="J34" i="1" s="1"/>
  <c r="M5" i="3"/>
  <c r="M13" i="3" s="1"/>
  <c r="B38" i="1"/>
  <c r="B40" i="1" s="1"/>
  <c r="D38" i="1"/>
  <c r="D40" i="1" s="1"/>
  <c r="F38" i="1"/>
  <c r="F40" i="1" s="1"/>
  <c r="P5" i="5"/>
  <c r="H38" i="1"/>
  <c r="H40" i="1" s="1"/>
  <c r="G22" i="1" l="1"/>
  <c r="H22" i="1" s="1"/>
  <c r="F10" i="1"/>
  <c r="E22" i="1"/>
  <c r="K22" i="1"/>
  <c r="I28" i="1"/>
  <c r="L22" i="1"/>
  <c r="J22" i="1"/>
  <c r="I12" i="1"/>
  <c r="N12" i="1" s="1"/>
  <c r="M22" i="1"/>
  <c r="I19" i="1"/>
  <c r="N19" i="1" s="1"/>
  <c r="K5" i="1" s="1"/>
  <c r="I34" i="1"/>
  <c r="G5" i="1"/>
  <c r="C5" i="1"/>
  <c r="I10" i="1" l="1"/>
  <c r="N10" i="1" s="1"/>
  <c r="F22" i="1"/>
  <c r="I22" i="1" s="1"/>
</calcChain>
</file>

<file path=xl/sharedStrings.xml><?xml version="1.0" encoding="utf-8"?>
<sst xmlns="http://schemas.openxmlformats.org/spreadsheetml/2006/main" count="939" uniqueCount="209">
  <si>
    <t>Live-Übersicht: Team-Kapazität, Auslastung pro Mitarbeiter, Projektfortschritt, Wochenverteilung</t>
  </si>
  <si>
    <t>Mitarbeiter aktiv</t>
  </si>
  <si>
    <t>Netto-Kapazität / Wo</t>
  </si>
  <si>
    <t>Verplant Q1 (Σ)</t>
  </si>
  <si>
    <t>Ø Auslastung Q1</t>
  </si>
  <si>
    <t>Aktive Projekte</t>
  </si>
  <si>
    <t>Engpässe (&gt;100%)</t>
  </si>
  <si>
    <t>▌ MITARBEITER · Auslastung Q1 2026</t>
  </si>
  <si>
    <t>ID</t>
  </si>
  <si>
    <t>Mitarbeiter</t>
  </si>
  <si>
    <t>Rolle</t>
  </si>
  <si>
    <t>Team</t>
  </si>
  <si>
    <t>Netto h/Wo</t>
  </si>
  <si>
    <t>Netto Q1</t>
  </si>
  <si>
    <t>Geplant Q1</t>
  </si>
  <si>
    <t>Ø h/Wo geplant</t>
  </si>
  <si>
    <t>Auslastung Q1</t>
  </si>
  <si>
    <t>KW 01</t>
  </si>
  <si>
    <t>KW 02</t>
  </si>
  <si>
    <t>KW 03</t>
  </si>
  <si>
    <t>KW 04</t>
  </si>
  <si>
    <t>Status</t>
  </si>
  <si>
    <t>TEAM</t>
  </si>
  <si>
    <t>▌ PROJEKTE · Budget &amp; Fortschritt</t>
  </si>
  <si>
    <t>Projekt</t>
  </si>
  <si>
    <t>Kunde</t>
  </si>
  <si>
    <t>Kategorie</t>
  </si>
  <si>
    <t>Priorität</t>
  </si>
  <si>
    <t>Budget h</t>
  </si>
  <si>
    <t>Verplant h</t>
  </si>
  <si>
    <t>Rest h</t>
  </si>
  <si>
    <t>Fortschritt %</t>
  </si>
  <si>
    <t>GESAMT</t>
  </si>
  <si>
    <t>▌ WOCHENÜBERSICHT · Team-Auslastung KW 01–13</t>
  </si>
  <si>
    <t>Kennzahl</t>
  </si>
  <si>
    <t>KW 05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</si>
  <si>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</si>
  <si>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</si>
  <si>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</si>
  <si>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</si>
  <si>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</si>
  <si>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</si>
  <si>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</si>
  <si>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</si>
  <si>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Netto-Kapazität (h)</t>
  </si>
  <si>
    <t>Verplant (h)</t>
  </si>
  <si>
    <t>Auslastung %</t>
  </si>
  <si>
    <t>▌ LEGENDE</t>
  </si>
  <si>
    <t>🟢 Optimal (85–100 %)</t>
  </si>
  <si>
    <t>Anzustrebender Korridor – produktiv und nachhaltig</t>
  </si>
  <si>
    <t>🟡 Unterauslastung (&lt;70 %)</t>
  </si>
  <si>
    <t>Ressourcen frei – ggf. weitere Projekte zuweisen</t>
  </si>
  <si>
    <t>🔴 Überlastung (&gt;100 %)</t>
  </si>
  <si>
    <t>Engpass – umverteilen, priorisieren oder verschieben</t>
  </si>
  <si>
    <t>🔵 Eingabezelle</t>
  </si>
  <si>
    <t>Gelbe Tönung = manuell editierbarer Wert</t>
  </si>
  <si>
    <t>Mitarbeiter – Stammdaten &amp; Netto-Kapazität</t>
  </si>
  <si>
    <t>Brutto-Stunden minus Ausfall (Urlaub/Krankheit) minus Admin (Meetings/Orga) = realistische Projektzeit pro Woche</t>
  </si>
  <si>
    <t>Name</t>
  </si>
  <si>
    <t>Brutto h/Wo</t>
  </si>
  <si>
    <t>Ausfall %</t>
  </si>
  <si>
    <t>Admin %</t>
  </si>
  <si>
    <t>Std.-Satz</t>
  </si>
  <si>
    <t>Aktiv</t>
  </si>
  <si>
    <t>MA-01</t>
  </si>
  <si>
    <t>Anna Hoffmann</t>
  </si>
  <si>
    <t>Projektleiterin</t>
  </si>
  <si>
    <t>Delivery</t>
  </si>
  <si>
    <t>Ja</t>
  </si>
  <si>
    <t>MA-02</t>
  </si>
  <si>
    <t>Markus Wagner</t>
  </si>
  <si>
    <t>Senior Developer</t>
  </si>
  <si>
    <t>Engineering</t>
  </si>
  <si>
    <t>MA-03</t>
  </si>
  <si>
    <t>Lisa Brandt</t>
  </si>
  <si>
    <t>UX Designerin</t>
  </si>
  <si>
    <t>Design</t>
  </si>
  <si>
    <t>MA-04</t>
  </si>
  <si>
    <t>Stefan Lange</t>
  </si>
  <si>
    <t>Backend Developer</t>
  </si>
  <si>
    <t>MA-05</t>
  </si>
  <si>
    <t>Carolin Vogt</t>
  </si>
  <si>
    <t>Business Analystin</t>
  </si>
  <si>
    <t>MA-06</t>
  </si>
  <si>
    <t>Daniel Krüger</t>
  </si>
  <si>
    <t>Frontend Developer</t>
  </si>
  <si>
    <t>MA-07</t>
  </si>
  <si>
    <t>Petra Schäfer</t>
  </si>
  <si>
    <t>Quality Engineer</t>
  </si>
  <si>
    <t>Quality</t>
  </si>
  <si>
    <t>MA-08</t>
  </si>
  <si>
    <t>Michael Berger</t>
  </si>
  <si>
    <t>DevOps Engineer</t>
  </si>
  <si>
    <t>MA-09</t>
  </si>
  <si>
    <t>Nina Sommer</t>
  </si>
  <si>
    <t>Junior Developerin</t>
  </si>
  <si>
    <t>MA-10</t>
  </si>
  <si>
    <t>Felix Hartmann</t>
  </si>
  <si>
    <t>Tech Lead</t>
  </si>
  <si>
    <t>MA-11</t>
  </si>
  <si>
    <t>Sarah Engel</t>
  </si>
  <si>
    <t>Scrum Master</t>
  </si>
  <si>
    <t>MA-12</t>
  </si>
  <si>
    <t>Tobias Reimer</t>
  </si>
  <si>
    <t>Data Engineer</t>
  </si>
  <si>
    <t>GESAMT / Ø</t>
  </si>
  <si>
    <t>💡  Formel Netto h/Wo  =  Brutto × (1 − Ausfall %) × (1 − Admin %).   Empfehlung: Mit 80–85 % Auslastung planen, 15–20 % Puffer einhalten.</t>
  </si>
  <si>
    <t>Projekte – Stammdaten &amp; Fortschritt</t>
  </si>
  <si>
    <t>Geschäftsjahr 2026 · Status- und Budgetübersicht aller laufenden und geplanten Projekte</t>
  </si>
  <si>
    <t>Start KW</t>
  </si>
  <si>
    <t>End KW</t>
  </si>
  <si>
    <t>Budget €</t>
  </si>
  <si>
    <t>P-2601</t>
  </si>
  <si>
    <t>Plattform-Modernisierung</t>
  </si>
  <si>
    <t>Intern</t>
  </si>
  <si>
    <t>Entwicklung</t>
  </si>
  <si>
    <t>Hoch</t>
  </si>
  <si>
    <t>🔵 Aktiv</t>
  </si>
  <si>
    <t>P-2602</t>
  </si>
  <si>
    <t>Kundenportal Relaunch</t>
  </si>
  <si>
    <t>Externer Auftrag</t>
  </si>
  <si>
    <t>P-2603</t>
  </si>
  <si>
    <t>Mobile App Phase 2</t>
  </si>
  <si>
    <t>Mittel</t>
  </si>
  <si>
    <t>P-2604</t>
  </si>
  <si>
    <t>Datenmigration ERP</t>
  </si>
  <si>
    <t>Migration</t>
  </si>
  <si>
    <t>P-2605</t>
  </si>
  <si>
    <t>API-Integration</t>
  </si>
  <si>
    <t>P-2606</t>
  </si>
  <si>
    <t>Sicherheitsaudit</t>
  </si>
  <si>
    <t>Audit</t>
  </si>
  <si>
    <t>🟡 Planung</t>
  </si>
  <si>
    <t>P-2607</t>
  </si>
  <si>
    <t>Reporting-Dashboard</t>
  </si>
  <si>
    <t>Analytics</t>
  </si>
  <si>
    <t>Niedrig</t>
  </si>
  <si>
    <t>P-2608</t>
  </si>
  <si>
    <t>Onboarding-Automatisierung</t>
  </si>
  <si>
    <t>Prozess</t>
  </si>
  <si>
    <t>🟢 Abgeschlossen</t>
  </si>
  <si>
    <t>Planung – Aufwandszuweisung</t>
  </si>
  <si>
    <t>Jede Zeile = ein Mitarbeiter arbeitet in einer Kalenderwoche an einem Projekt. Geplante vs. tatsächliche Stunden.</t>
  </si>
  <si>
    <t>KW</t>
  </si>
  <si>
    <t>Geplante Std</t>
  </si>
  <si>
    <t>Tatsächl. Std</t>
  </si>
  <si>
    <t>Differenz</t>
  </si>
  <si>
    <t>Notizen</t>
  </si>
  <si>
    <t>SUMME</t>
  </si>
  <si>
    <t>Abwesenheiten – Urlaub, Krankheit, Feiertage, Weiterbildung (2026)</t>
  </si>
  <si>
    <t>Code je Kalenderwoche eintragen: U = Urlaub  ·  K = Krankheit  ·  F = Feiertag  ·  W = Weiterbildung</t>
  </si>
  <si>
    <t>Abw.-Tage</t>
  </si>
  <si>
    <t>Abw.-Quote</t>
  </si>
  <si>
    <t>F</t>
  </si>
  <si>
    <t>U</t>
  </si>
  <si>
    <t>K</t>
  </si>
  <si>
    <t>W</t>
  </si>
  <si>
    <t>TEAM-GESAMT</t>
  </si>
  <si>
    <t>LEGENDE</t>
  </si>
  <si>
    <t>U  Urlaub</t>
  </si>
  <si>
    <t>K  Krankheit</t>
  </si>
  <si>
    <t>F  Feiertag</t>
  </si>
  <si>
    <t>W  Weiterbildung</t>
  </si>
  <si>
    <t>Anleitung – Kapazitätsplanung Excel Vorlage</t>
  </si>
  <si>
    <t>In fünf Schritten zur funktionierenden Wochenplanung für Ihr Team</t>
  </si>
  <si>
    <t>1</t>
  </si>
  <si>
    <t>Mitarbeiter pflegen</t>
  </si>
  <si>
    <t>Im Blatt »Mitarbeiter« alle Teammitglieder mit Brutto-Wochenstunden, Ausfall- und Admin-Quote eintragen.</t>
  </si>
  <si>
    <t>Die Netto-Kapazität pro Woche wird automatisch berechnet:  Netto  =  Brutto × (1 − Ausfall %) × (1 − Admin %).</t>
  </si>
  <si>
    <t>2</t>
  </si>
  <si>
    <t>Projekte anlegen</t>
  </si>
  <si>
    <t>Im Blatt »Projekte« jedes Vorhaben mit Budget (in Stunden), Zeitraum (Start-/End-KW), Verantwortlichem und Priorität erfassen.</t>
  </si>
  <si>
    <t>Verplante Stunden und Restbudget werden aus dem Blatt »Planung« automatisch zurückgerechnet (SUMIFS).</t>
  </si>
  <si>
    <t>3</t>
  </si>
  <si>
    <t>Aufwand pro Woche zuweisen</t>
  </si>
  <si>
    <t>Im Blatt »Planung« jede Zeile = ein Mitarbeiter × ein Projekt × eine Kalenderwoche, mit geplanten Stunden.</t>
  </si>
  <si>
    <t>Tatsächliche Stunden später eintragen – Differenz und Status (geplant / im Plan / über / unter) werden automatisch berechnet.</t>
  </si>
  <si>
    <t>4</t>
  </si>
  <si>
    <t>Abwesenheiten erfassen</t>
  </si>
  <si>
    <t>Im Blatt »Abwesenheiten« je Mitarbeiter und Kalenderwoche den Code U / K / F / W setzen.</t>
  </si>
  <si>
    <t>Abw.-Tage und Abw.-Quote ergeben sich automatisch und reduzieren die Netto-Kapazität im Dashboard.</t>
  </si>
  <si>
    <t>5</t>
  </si>
  <si>
    <t>Im Dashboard steuern</t>
  </si>
  <si>
    <t>Im »Dashboard« sehen Sie KPIs, Mitarbeiter-Auslastung Q1, Projektfortschritt und die Team-Auslastung pro KW.</t>
  </si>
  <si>
    <t>Rote Werte &gt; 100 % markieren Engpässe – Aufgaben verschieben, priorisieren oder externe Kapazität dazu holen.</t>
  </si>
  <si>
    <t>▌ TIPPS AUS DER PRAXIS</t>
  </si>
  <si>
    <t>✓</t>
  </si>
  <si>
    <t>Niemals mit 100 % planen.</t>
  </si>
  <si>
    <t>15–20 % Puffer einkalkulieren, sonst kein Spielraum für Unvorhergesehenes.</t>
  </si>
  <si>
    <t>Halbe oder ganze Tage planen.</t>
  </si>
  <si>
    <t>Auf Minuten genau zu planen erzeugt Scheingenauigkeit ohne Mehrwert.</t>
  </si>
  <si>
    <t>Wöchentlich aktualisieren.</t>
  </si>
  <si>
    <t>Veraltete Daten machen das Tool wertlos – feste Pflegezeit im Kalender blocken.</t>
  </si>
  <si>
    <t>Ressourcenkonflikte zeitnah klären.</t>
  </si>
  <si>
    <t>Engpässe im Status-Meeting ansprechen, bevor sie Deadlines gefährden.</t>
  </si>
  <si>
    <t>Optimaler Zielkorridor: 85–95 %.</t>
  </si>
  <si>
    <t>Genug Auslastung für Produktivität, genug Luft für Qualität und Lernen.</t>
  </si>
  <si>
    <t>▌ FARBKONVENTIONEN</t>
  </si>
  <si>
    <t>Gelbe Tönung (Eingabe)</t>
  </si>
  <si>
    <t>Manuell editierbare Werte – hier Ihre Annahmen eintragen</t>
  </si>
  <si>
    <t>Schwarze Schrift (Formel)</t>
  </si>
  <si>
    <t>Berechnete Werte – nicht überschreiben, sonst geht die Formel verloren</t>
  </si>
  <si>
    <t>Grüner Hintergrund</t>
  </si>
  <si>
    <t>Optimaler Auslastungsbereich (85–100 %)</t>
  </si>
  <si>
    <t>Gelber Hintergrund</t>
  </si>
  <si>
    <t>Unterauslastung (&lt; 70 %) – freie Kapazität</t>
  </si>
  <si>
    <t>Roter Hintergrund</t>
  </si>
  <si>
    <t>Überlastung (&gt; 100 %) – Handlungsbedarf</t>
  </si>
  <si>
    <t>Kapazitätsplanung  –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</si>
</sst>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&quot; h&quot;"/>
    <numFmt numFmtId="165" formatCode="0.0%"/>
    <numFmt numFmtId="166" formatCode="#,##0&quot; €&quot;"/>
    <numFmt numFmtId="167" formatCode="#,##0&quot; h&quot;"/>
  </numFmts>
  <fonts count="21" x14ac:knownFonts="1">
    <font>
      <sz val="11"/>
      <color theme="1"/>
      <name val="Calibri"/>
      <family val="2"/>
      <charset val="1"/>
    </font>
    <font>
      <b/>
      <sz val="18"/>
      <color rgb="FF1F3A5F"/>
      <name val="Calibri"/>
      <charset val="1"/>
    </font>
    <font>
      <i/>
      <sz val="10"/>
      <color rgb="FF555555"/>
      <name val="Calibri"/>
      <charset val="1"/>
    </font>
    <font>
      <b/>
      <sz val="9"/>
      <color rgb="FF555555"/>
      <name val="Calibri"/>
      <charset val="1"/>
    </font>
    <font>
      <b/>
      <sz val="11"/>
      <color rgb="FFFFFFFF"/>
      <name val="Calibri"/>
      <charset val="1"/>
    </font>
    <font>
      <b/>
      <sz val="10"/>
      <color rgb="FF1F3A5F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0F2238"/>
      <name val="Calibri"/>
      <charset val="1"/>
    </font>
    <font>
      <b/>
      <sz val="10"/>
      <color rgb="FF1E5631"/>
      <name val="Calibri"/>
      <charset val="1"/>
    </font>
    <font>
      <sz val="10"/>
      <color rgb="FF333333"/>
      <name val="Calibri"/>
      <charset val="1"/>
    </font>
    <font>
      <b/>
      <sz val="10"/>
      <color rgb="FF7A5D0A"/>
      <name val="Calibri"/>
      <charset val="1"/>
    </font>
    <font>
      <b/>
      <sz val="10"/>
      <color rgb="FF842029"/>
      <name val="Calibri"/>
      <charset val="1"/>
    </font>
    <font>
      <b/>
      <sz val="10"/>
      <color rgb="FF1F4E79"/>
      <name val="Calibri"/>
      <charset val="1"/>
    </font>
    <font>
      <sz val="10"/>
      <color rgb="FF1F4E79"/>
      <name val="Calibri"/>
      <charset val="1"/>
    </font>
    <font>
      <i/>
      <sz val="9"/>
      <color rgb="FF555555"/>
      <name val="Calibri"/>
      <charset val="1"/>
    </font>
    <font>
      <b/>
      <sz val="10"/>
      <color rgb="FF5B2E91"/>
      <name val="Calibri"/>
      <charset val="1"/>
    </font>
    <font>
      <b/>
      <sz val="18"/>
      <color rgb="FFFFFFFF"/>
      <name val="Calibri"/>
      <charset val="1"/>
    </font>
    <font>
      <b/>
      <sz val="12"/>
      <color rgb="FF1F3A5F"/>
      <name val="Calibri"/>
      <charset val="1"/>
    </font>
    <font>
      <b/>
      <sz val="12"/>
      <color rgb="FF1E5631"/>
      <name val="Calibri"/>
      <charset val="1"/>
    </font>
    <font>
      <b/>
      <sz val="20"/>
      <color rgb="FF1F3A5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1F3F5"/>
        <bgColor rgb="FFF4F6F9"/>
      </patternFill>
    </fill>
    <fill>
      <patternFill patternType="solid">
        <fgColor rgb="FFFFFFFF"/>
        <bgColor rgb="FFFFFBEA"/>
      </patternFill>
    </fill>
    <fill>
      <patternFill patternType="solid">
        <fgColor rgb="FF1F3A5F"/>
        <bgColor rgb="FF1F4E79"/>
      </patternFill>
    </fill>
    <fill>
      <patternFill patternType="solid">
        <fgColor rgb="FFDCE3EC"/>
        <bgColor rgb="FFD6E4F0"/>
      </patternFill>
    </fill>
    <fill>
      <patternFill patternType="solid">
        <fgColor rgb="FFC7D2DF"/>
        <bgColor rgb="FFD6E4F0"/>
      </patternFill>
    </fill>
    <fill>
      <patternFill patternType="solid">
        <fgColor rgb="FFD4EDDA"/>
        <bgColor rgb="FFD6E4F0"/>
      </patternFill>
    </fill>
    <fill>
      <patternFill patternType="solid">
        <fgColor rgb="FFF4F6F9"/>
        <bgColor rgb="FFF1F3F5"/>
      </patternFill>
    </fill>
    <fill>
      <patternFill patternType="solid">
        <fgColor rgb="FFFFF3CD"/>
        <bgColor rgb="FFFFFBEA"/>
      </patternFill>
    </fill>
    <fill>
      <patternFill patternType="solid">
        <fgColor rgb="FFF8D7DA"/>
        <bgColor rgb="FFE4D4F4"/>
      </patternFill>
    </fill>
    <fill>
      <patternFill patternType="solid">
        <fgColor rgb="FFFFFBEA"/>
        <bgColor rgb="FFFFFFFF"/>
      </patternFill>
    </fill>
    <fill>
      <patternFill patternType="solid">
        <fgColor rgb="FFD6E4F0"/>
        <bgColor rgb="FFDCE3EC"/>
      </patternFill>
    </fill>
    <fill>
      <patternFill patternType="solid">
        <fgColor rgb="FFE4D4F4"/>
        <bgColor rgb="FFDCE3EC"/>
      </patternFill>
    </fill>
  </fills>
  <borders count="5">
    <border>
      <left/>
      <right/>
      <top/>
      <bottom/>
      <diagonal/>
    </border>
    <border>
      <left style="thin">
        <color rgb="FFB4BBC2"/>
      </left>
      <right/>
      <top style="thin">
        <color rgb="FFB4BBC2"/>
      </top>
      <bottom style="thin">
        <color rgb="FFB4BBC2"/>
      </bottom>
      <diagonal/>
    </border>
    <border>
      <left style="thin">
        <color rgb="FFB4BBC2"/>
      </left>
      <right style="thin">
        <color rgb="FFB4BBC2"/>
      </right>
      <top style="thin">
        <color rgb="FFB4BBC2"/>
      </top>
      <bottom style="thin">
        <color rgb="FFB4BBC2"/>
      </bottom>
      <diagonal/>
    </border>
    <border>
      <left/>
      <right style="thin">
        <color rgb="FFB4BBC2"/>
      </right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3" fillId="12" borderId="2" xfId="0" applyFont="1" applyFill="1" applyBorder="1" applyAlignment="1">
      <alignment horizontal="left" vertical="center" indent="1"/>
    </xf>
    <xf numFmtId="0" fontId="15" fillId="8" borderId="0" xfId="0" applyFont="1" applyFill="1" applyAlignment="1">
      <alignment horizontal="left" vertical="center" indent="1"/>
    </xf>
    <xf numFmtId="0" fontId="13" fillId="11" borderId="2" xfId="0" applyFont="1" applyFill="1" applyBorder="1" applyAlignment="1">
      <alignment horizontal="left" vertical="center" indent="1"/>
    </xf>
    <xf numFmtId="0" fontId="12" fillId="10" borderId="2" xfId="0" applyFont="1" applyFill="1" applyBorder="1" applyAlignment="1">
      <alignment horizontal="left" vertical="center" indent="1"/>
    </xf>
    <xf numFmtId="0" fontId="11" fillId="9" borderId="2" xfId="0" applyFont="1" applyFill="1" applyBorder="1" applyAlignment="1">
      <alignment horizontal="left" vertical="center" indent="1"/>
    </xf>
    <xf numFmtId="0" fontId="10" fillId="8" borderId="3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165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6" borderId="2" xfId="0" applyFont="1" applyFill="1" applyBorder="1" applyAlignment="1">
      <alignment horizontal="left" vertical="center" indent="1"/>
    </xf>
    <xf numFmtId="0" fontId="8" fillId="6" borderId="2" xfId="0" applyFont="1" applyFill="1" applyBorder="1" applyAlignment="1">
      <alignment horizontal="right" vertical="center"/>
    </xf>
    <xf numFmtId="164" fontId="8" fillId="6" borderId="2" xfId="0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0" fontId="0" fillId="5" borderId="0" xfId="0" applyFill="1"/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4" fillId="11" borderId="2" xfId="0" applyNumberFormat="1" applyFont="1" applyFill="1" applyBorder="1" applyAlignment="1">
      <alignment horizontal="right" vertical="center"/>
    </xf>
    <xf numFmtId="165" fontId="14" fillId="11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6" fontId="14" fillId="11" borderId="2" xfId="0" applyNumberFormat="1" applyFont="1" applyFill="1" applyBorder="1" applyAlignment="1">
      <alignment horizontal="right" vertical="center"/>
    </xf>
    <xf numFmtId="0" fontId="14" fillId="11" borderId="2" xfId="0" applyFont="1" applyFill="1" applyBorder="1" applyAlignment="1">
      <alignment horizontal="center" vertical="center"/>
    </xf>
    <xf numFmtId="166" fontId="8" fillId="6" borderId="2" xfId="0" applyNumberFormat="1" applyFont="1" applyFill="1" applyBorder="1" applyAlignment="1">
      <alignment horizontal="right" vertical="center"/>
    </xf>
    <xf numFmtId="3" fontId="14" fillId="11" borderId="2" xfId="0" applyNumberFormat="1" applyFont="1" applyFill="1" applyBorder="1" applyAlignment="1">
      <alignment horizontal="center" vertical="center"/>
    </xf>
    <xf numFmtId="167" fontId="14" fillId="11" borderId="2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8" fillId="6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indent="1"/>
    </xf>
    <xf numFmtId="0" fontId="19" fillId="0" borderId="2" xfId="0" applyFont="1" applyBorder="1" applyAlignment="1">
      <alignment horizontal="center" vertical="center"/>
    </xf>
    <xf numFmtId="0" fontId="16" fillId="13" borderId="2" xfId="0" applyFont="1" applyFill="1" applyBorder="1" applyAlignment="1">
      <alignment horizontal="left" vertical="center" indent="1"/>
    </xf>
    <xf numFmtId="0" fontId="17" fillId="4" borderId="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15" fillId="8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0" fillId="0" borderId="4" xfId="0" applyBorder="1"/>
  </cellXfs>
  <cellStyles count="1">
    <cellStyle name="Standard" xfId="0" builtinId="0"/>
  </cellStyles>
  <dxfs count="16">
    <dxf>
      <font>
        <b/>
        <sz val="10"/>
        <color rgb="FF5B2E91"/>
        <name val="Calibri"/>
        <charset val="1"/>
      </font>
      <fill>
        <patternFill>
          <bgColor rgb="FFE4D4F4"/>
        </patternFill>
      </fill>
    </dxf>
    <dxf>
      <font>
        <b/>
        <sz val="10"/>
        <color rgb="FF1F4E79"/>
        <name val="Calibri"/>
        <charset val="1"/>
      </font>
      <fill>
        <patternFill>
          <bgColor rgb="FFD6E4F0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7A5D0A"/>
        <name val="Calibri"/>
        <charset val="1"/>
      </font>
      <fill>
        <patternFill>
          <bgColor rgb="FFFFF3CD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7A5D0A"/>
        <name val="Calibri"/>
        <charset val="1"/>
      </font>
      <fill>
        <patternFill>
          <bgColor rgb="FFFFF3CD"/>
        </patternFill>
      </fill>
    </dxf>
    <dxf>
      <font>
        <b/>
        <sz val="10"/>
        <color rgb="FF1E5631"/>
        <name val="Calibri"/>
        <charset val="1"/>
      </font>
      <fill>
        <patternFill>
          <bgColor rgb="FFD4EDDA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7A5D0A"/>
        <name val="Calibri"/>
        <charset val="1"/>
      </font>
      <fill>
        <patternFill>
          <bgColor rgb="FFFFF3CD"/>
        </patternFill>
      </fill>
    </dxf>
    <dxf>
      <font>
        <b/>
        <sz val="10"/>
        <color rgb="FF1E5631"/>
        <name val="Calibri"/>
        <charset val="1"/>
      </font>
      <fill>
        <patternFill>
          <bgColor rgb="FFE8F4F0"/>
        </patternFill>
      </fill>
    </dxf>
    <dxf>
      <font>
        <b/>
        <sz val="10"/>
        <color rgb="FF1E5631"/>
        <name val="Calibri"/>
        <charset val="1"/>
      </font>
      <fill>
        <patternFill>
          <bgColor rgb="FFD4EDDA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7A5D0A"/>
        <name val="Calibri"/>
        <charset val="1"/>
      </font>
      <fill>
        <patternFill>
          <bgColor rgb="FFFFF3CD"/>
        </patternFill>
      </fill>
    </dxf>
    <dxf>
      <font>
        <b/>
        <sz val="10"/>
        <color rgb="FF1E5631"/>
        <name val="Calibri"/>
        <charset val="1"/>
      </font>
      <fill>
        <patternFill>
          <bgColor rgb="FFD4EDDA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4F6F9"/>
      <rgbColor rgb="FFFF00FF"/>
      <rgbColor rgb="FF00FFFF"/>
      <rgbColor rgb="FF800000"/>
      <rgbColor rgb="FF008000"/>
      <rgbColor rgb="FF000080"/>
      <rgbColor rgb="FF7A5D0A"/>
      <rgbColor rgb="FF800080"/>
      <rgbColor rgb="FF008080"/>
      <rgbColor rgb="FFB4BBC2"/>
      <rgbColor rgb="FF808080"/>
      <rgbColor rgb="FF9999FF"/>
      <rgbColor rgb="FF993366"/>
      <rgbColor rgb="FFFFF3CD"/>
      <rgbColor rgb="FFE8F4F0"/>
      <rgbColor rgb="FF660066"/>
      <rgbColor rgb="FFFF8080"/>
      <rgbColor rgb="FF1F4E79"/>
      <rgbColor rgb="FFC7D2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4EDDA"/>
      <rgbColor rgb="FFFFFBEA"/>
      <rgbColor rgb="FFDCE3EC"/>
      <rgbColor rgb="FFF1F3F5"/>
      <rgbColor rgb="FFE4D4F4"/>
      <rgbColor rgb="FFF8D7DA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F2238"/>
      <rgbColor rgb="FF1E5631"/>
      <rgbColor rgb="FF842029"/>
      <rgbColor rgb="FF993366"/>
      <rgbColor rgb="FF5B2E9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zoomScaleNormal="100" workbookViewId="0">
      <pane ySplit="7" topLeftCell="A8" activePane="bottomLeft" state="frozen"/>
      <selection pane="bottomLeft" activeCell="R10" sqref="R10"/>
    </sheetView>
  </sheetViews>
  <sheetFormatPr baseColWidth="10" defaultColWidth="8.7109375" defaultRowHeight="15" x14ac:dyDescent="0.25"/>
  <cols>
    <col min="1" max="1" width="12" customWidth="1"/>
    <col min="2" max="2" width="24" customWidth="1"/>
    <col min="3" max="3" width="22" customWidth="1"/>
    <col min="4" max="4" width="14" customWidth="1"/>
    <col min="5" max="5" width="12" customWidth="1"/>
    <col min="6" max="7" width="13" customWidth="1"/>
    <col min="8" max="9" width="14" customWidth="1"/>
    <col min="10" max="13" width="11" customWidth="1"/>
    <col min="14" max="14" width="14" customWidth="1"/>
  </cols>
  <sheetData>
    <row r="1" spans="1:14" ht="31.5" customHeight="1" x14ac:dyDescent="0.25">
      <c r="A1" s="52" t="s">
        <v>208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1.25" customHeight="1" x14ac:dyDescent="0.25"/>
    <row r="4" spans="1:14" x14ac:dyDescent="0.25">
      <c r="A4" s="12" t="s">
        <v>1</v>
      </c>
      <c r="B4" s="12"/>
      <c r="C4" s="12" t="s">
        <v>2</v>
      </c>
      <c r="D4" s="12"/>
      <c r="E4" s="12" t="s">
        <v>3</v>
      </c>
      <c r="F4" s="12"/>
      <c r="G4" s="12" t="s">
        <v>4</v>
      </c>
      <c r="H4" s="12"/>
      <c r="I4" s="12" t="s">
        <v>5</v>
      </c>
      <c r="J4" s="12"/>
      <c r="K4" s="12" t="s">
        <v>6</v>
      </c>
      <c r="L4" s="12"/>
      <c r="M4" s="53"/>
    </row>
    <row r="5" spans="1:14" ht="33.75" customHeight="1" x14ac:dyDescent="0.25">
      <c r="A5" s="11">
        <f>COUNTIF(Mitarbeiter!J5:J16,"Ja")</f>
        <v>12</v>
      </c>
      <c r="B5" s="11"/>
      <c r="C5" s="10">
        <f>Mitarbeiter!H17</f>
        <v>332.04720000000003</v>
      </c>
      <c r="D5" s="10"/>
      <c r="E5" s="10">
        <f>Planung!D313</f>
        <v>2966</v>
      </c>
      <c r="F5" s="10"/>
      <c r="G5" s="9">
        <f>Planung!D313/(Mitarbeiter!H17*13)</f>
        <v>0.68711269408037812</v>
      </c>
      <c r="H5" s="9"/>
      <c r="I5" s="11">
        <f>COUNTIF(Projekte!F5:F12,"🔵 Aktiv")</f>
        <v>5</v>
      </c>
      <c r="J5" s="11"/>
      <c r="K5" s="11">
        <f>SUMPRODUCT(--(N15:N26&gt;1))</f>
        <v>7</v>
      </c>
      <c r="L5" s="11"/>
      <c r="M5" s="53"/>
    </row>
    <row r="6" spans="1:14" ht="4.5" customHeight="1" x14ac:dyDescent="0.25"/>
    <row r="7" spans="1:14" ht="4.5" customHeight="1" x14ac:dyDescent="0.25"/>
    <row r="8" spans="1:14" ht="21.75" customHeight="1" x14ac:dyDescent="0.25">
      <c r="A8" s="8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31.5" customHeight="1" x14ac:dyDescent="0.25">
      <c r="A9" s="15" t="s">
        <v>8</v>
      </c>
      <c r="B9" s="15" t="s">
        <v>9</v>
      </c>
      <c r="C9" s="15" t="s">
        <v>10</v>
      </c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15" t="s">
        <v>21</v>
      </c>
    </row>
    <row r="10" spans="1:14" x14ac:dyDescent="0.25">
      <c r="A10" s="16" t="str">
        <f>Mitarbeiter!A5</f>
        <v>MA-01</v>
      </c>
      <c r="B10" s="17" t="str">
        <f>Mitarbeiter!B5</f>
        <v>Anna Hoffmann</v>
      </c>
      <c r="C10" s="17" t="str">
        <f>Mitarbeiter!C5</f>
        <v>Projektleiterin</v>
      </c>
      <c r="D10" s="17" t="str">
        <f>Mitarbeiter!D5</f>
        <v>Delivery</v>
      </c>
      <c r="E10" s="18">
        <f>Mitarbeiter!H5</f>
        <v>27.456000000000003</v>
      </c>
      <c r="F10" s="19">
        <f>E10*13*(1-Abwesenheiten!P5)</f>
        <v>296.52480000000003</v>
      </c>
      <c r="G10" s="18">
        <f>SUMIFS(Planung!$D:$D,Planung!$A:$A,B10)</f>
        <v>226</v>
      </c>
      <c r="H10" s="18">
        <f t="shared" ref="H10:H22" si="0">G10/13</f>
        <v>17.384615384615383</v>
      </c>
      <c r="I10" s="20">
        <f t="shared" ref="I10:I22" si="1">IF(F10=0,0,G10/F10)</f>
        <v>0.76216222049555371</v>
      </c>
      <c r="J10" s="18">
        <f>SUMIFS(Planung!$D:$D,Planung!$A:$A,B10,Planung!$C:$C,1)</f>
        <v>16</v>
      </c>
      <c r="K10" s="18">
        <f>SUMIFS(Planung!$D:$D,Planung!$A:$A,B10,Planung!$C:$C,2)</f>
        <v>22.5</v>
      </c>
      <c r="L10" s="18">
        <f>SUMIFS(Planung!$D:$D,Planung!$A:$A,B10,Planung!$C:$C,3)</f>
        <v>24</v>
      </c>
      <c r="M10" s="18">
        <f>SUMIFS(Planung!$D:$D,Planung!$A:$A,B10,Planung!$C:$C,4)</f>
        <v>22.5</v>
      </c>
      <c r="N10" s="16" t="str">
        <f t="shared" ref="N10:N21" si="2">IF(I10=0,"–",IF(I10&gt;1,"🔴 Überlastet",IF(I10&lt;0.7,"🟡 Unterauslastet","🟢 Optimal")))</f>
        <v>🟢 Optimal</v>
      </c>
    </row>
    <row r="11" spans="1:14" x14ac:dyDescent="0.25">
      <c r="A11" s="16" t="str">
        <f>Mitarbeiter!A6</f>
        <v>MA-02</v>
      </c>
      <c r="B11" s="17" t="str">
        <f>Mitarbeiter!B6</f>
        <v>Markus Wagner</v>
      </c>
      <c r="C11" s="17" t="str">
        <f>Mitarbeiter!C6</f>
        <v>Senior Developer</v>
      </c>
      <c r="D11" s="17" t="str">
        <f>Mitarbeiter!D6</f>
        <v>Engineering</v>
      </c>
      <c r="E11" s="18">
        <f>Mitarbeiter!H6</f>
        <v>30.599999999999998</v>
      </c>
      <c r="F11" s="19">
        <f>E11*13*(1-Abwesenheiten!P6)</f>
        <v>361.08</v>
      </c>
      <c r="G11" s="18">
        <f>SUMIFS(Planung!$D:$D,Planung!$A:$A,B11)</f>
        <v>274.5</v>
      </c>
      <c r="H11" s="18">
        <f t="shared" si="0"/>
        <v>21.115384615384617</v>
      </c>
      <c r="I11" s="20">
        <f t="shared" si="1"/>
        <v>0.76021934197407781</v>
      </c>
      <c r="J11" s="18">
        <f>SUMIFS(Planung!$D:$D,Planung!$A:$A,B11,Planung!$C:$C,1)</f>
        <v>18</v>
      </c>
      <c r="K11" s="18">
        <f>SUMIFS(Planung!$D:$D,Planung!$A:$A,B11,Planung!$C:$C,2)</f>
        <v>25</v>
      </c>
      <c r="L11" s="18">
        <f>SUMIFS(Planung!$D:$D,Planung!$A:$A,B11,Planung!$C:$C,3)</f>
        <v>0</v>
      </c>
      <c r="M11" s="18">
        <f>SUMIFS(Planung!$D:$D,Planung!$A:$A,B11,Planung!$C:$C,4)</f>
        <v>25</v>
      </c>
      <c r="N11" s="16" t="str">
        <f t="shared" si="2"/>
        <v>🟢 Optimal</v>
      </c>
    </row>
    <row r="12" spans="1:14" x14ac:dyDescent="0.25">
      <c r="A12" s="16" t="str">
        <f>Mitarbeiter!A7</f>
        <v>MA-03</v>
      </c>
      <c r="B12" s="17" t="str">
        <f>Mitarbeiter!B7</f>
        <v>Lisa Brandt</v>
      </c>
      <c r="C12" s="17" t="str">
        <f>Mitarbeiter!C7</f>
        <v>UX Designerin</v>
      </c>
      <c r="D12" s="17" t="str">
        <f>Mitarbeiter!D7</f>
        <v>Design</v>
      </c>
      <c r="E12" s="18">
        <f>Mitarbeiter!H7</f>
        <v>23.091200000000001</v>
      </c>
      <c r="F12" s="19">
        <f>E12*13*(1-Abwesenheiten!P7)</f>
        <v>249.38496000000001</v>
      </c>
      <c r="G12" s="18">
        <f>SUMIFS(Planung!$D:$D,Planung!$A:$A,B12)</f>
        <v>191.5</v>
      </c>
      <c r="H12" s="18">
        <f t="shared" si="0"/>
        <v>14.73076923076923</v>
      </c>
      <c r="I12" s="20">
        <f t="shared" si="1"/>
        <v>0.76788913012236182</v>
      </c>
      <c r="J12" s="18">
        <f>SUMIFS(Planung!$D:$D,Planung!$A:$A,B12,Planung!$C:$C,1)</f>
        <v>13.5</v>
      </c>
      <c r="K12" s="18">
        <f>SUMIFS(Planung!$D:$D,Planung!$A:$A,B12,Planung!$C:$C,2)</f>
        <v>19</v>
      </c>
      <c r="L12" s="18">
        <f>SUMIFS(Planung!$D:$D,Planung!$A:$A,B12,Planung!$C:$C,3)</f>
        <v>20</v>
      </c>
      <c r="M12" s="18">
        <f>SUMIFS(Planung!$D:$D,Planung!$A:$A,B12,Planung!$C:$C,4)</f>
        <v>19</v>
      </c>
      <c r="N12" s="16" t="str">
        <f t="shared" si="2"/>
        <v>🟢 Optimal</v>
      </c>
    </row>
    <row r="13" spans="1:14" x14ac:dyDescent="0.25">
      <c r="A13" s="16" t="str">
        <f>Mitarbeiter!A8</f>
        <v>MA-04</v>
      </c>
      <c r="B13" s="17" t="str">
        <f>Mitarbeiter!B8</f>
        <v>Stefan Lange</v>
      </c>
      <c r="C13" s="17" t="str">
        <f>Mitarbeiter!C8</f>
        <v>Backend Developer</v>
      </c>
      <c r="D13" s="17" t="str">
        <f>Mitarbeiter!D8</f>
        <v>Engineering</v>
      </c>
      <c r="E13" s="18">
        <f>Mitarbeiter!H8</f>
        <v>31.28</v>
      </c>
      <c r="F13" s="19">
        <f>E13*13*(1-Abwesenheiten!P8)</f>
        <v>337.82399999999996</v>
      </c>
      <c r="G13" s="18">
        <f>SUMIFS(Planung!$D:$D,Planung!$A:$A,B13)</f>
        <v>263.5</v>
      </c>
      <c r="H13" s="18">
        <f t="shared" si="0"/>
        <v>20.26923076923077</v>
      </c>
      <c r="I13" s="20">
        <f t="shared" si="1"/>
        <v>0.77999194847020947</v>
      </c>
      <c r="J13" s="18">
        <f>SUMIFS(Planung!$D:$D,Planung!$A:$A,B13,Planung!$C:$C,1)</f>
        <v>18.5</v>
      </c>
      <c r="K13" s="18">
        <f>SUMIFS(Planung!$D:$D,Planung!$A:$A,B13,Planung!$C:$C,2)</f>
        <v>26</v>
      </c>
      <c r="L13" s="18">
        <f>SUMIFS(Planung!$D:$D,Planung!$A:$A,B13,Planung!$C:$C,3)</f>
        <v>27</v>
      </c>
      <c r="M13" s="18">
        <f>SUMIFS(Planung!$D:$D,Planung!$A:$A,B13,Planung!$C:$C,4)</f>
        <v>26</v>
      </c>
      <c r="N13" s="16" t="str">
        <f t="shared" si="2"/>
        <v>🟢 Optimal</v>
      </c>
    </row>
    <row r="14" spans="1:14" x14ac:dyDescent="0.25">
      <c r="A14" s="16" t="str">
        <f>Mitarbeiter!A9</f>
        <v>MA-05</v>
      </c>
      <c r="B14" s="17" t="str">
        <f>Mitarbeiter!B9</f>
        <v>Carolin Vogt</v>
      </c>
      <c r="C14" s="17" t="str">
        <f>Mitarbeiter!C9</f>
        <v>Business Analystin</v>
      </c>
      <c r="D14" s="17" t="str">
        <f>Mitarbeiter!D9</f>
        <v>Delivery</v>
      </c>
      <c r="E14" s="18">
        <f>Mitarbeiter!H9</f>
        <v>25.5</v>
      </c>
      <c r="F14" s="19">
        <f>E14*13*(1-Abwesenheiten!P9)</f>
        <v>326.40000000000003</v>
      </c>
      <c r="G14" s="18">
        <f>SUMIFS(Planung!$D:$D,Planung!$A:$A,B14)</f>
        <v>238.5</v>
      </c>
      <c r="H14" s="18">
        <f t="shared" si="0"/>
        <v>18.346153846153847</v>
      </c>
      <c r="I14" s="20">
        <f t="shared" si="1"/>
        <v>0.73069852941176461</v>
      </c>
      <c r="J14" s="18">
        <f>SUMIFS(Planung!$D:$D,Planung!$A:$A,B14,Planung!$C:$C,1)</f>
        <v>14.5</v>
      </c>
      <c r="K14" s="18">
        <f>SUMIFS(Planung!$D:$D,Planung!$A:$A,B14,Planung!$C:$C,2)</f>
        <v>20</v>
      </c>
      <c r="L14" s="18">
        <f>SUMIFS(Planung!$D:$D,Planung!$A:$A,B14,Planung!$C:$C,3)</f>
        <v>21.5</v>
      </c>
      <c r="M14" s="18">
        <f>SUMIFS(Planung!$D:$D,Planung!$A:$A,B14,Planung!$C:$C,4)</f>
        <v>20</v>
      </c>
      <c r="N14" s="16" t="str">
        <f t="shared" si="2"/>
        <v>🟢 Optimal</v>
      </c>
    </row>
    <row r="15" spans="1:14" x14ac:dyDescent="0.25">
      <c r="A15" s="16" t="str">
        <f>Mitarbeiter!A10</f>
        <v>MA-06</v>
      </c>
      <c r="B15" s="17" t="str">
        <f>Mitarbeiter!B10</f>
        <v>Daniel Krüger</v>
      </c>
      <c r="C15" s="17" t="str">
        <f>Mitarbeiter!C10</f>
        <v>Frontend Developer</v>
      </c>
      <c r="D15" s="17" t="str">
        <f>Mitarbeiter!D10</f>
        <v>Engineering</v>
      </c>
      <c r="E15" s="18">
        <f>Mitarbeiter!H10</f>
        <v>29.520000000000003</v>
      </c>
      <c r="F15" s="19">
        <f>E15*13*(1-Abwesenheiten!P10)</f>
        <v>348.33600000000007</v>
      </c>
      <c r="G15" s="18">
        <f>SUMIFS(Planung!$D:$D,Planung!$A:$A,B15)</f>
        <v>272</v>
      </c>
      <c r="H15" s="18">
        <f t="shared" si="0"/>
        <v>20.923076923076923</v>
      </c>
      <c r="I15" s="20">
        <f t="shared" si="1"/>
        <v>0.78085526617978029</v>
      </c>
      <c r="J15" s="18">
        <f>SUMIFS(Planung!$D:$D,Planung!$A:$A,B15,Planung!$C:$C,1)</f>
        <v>17.5</v>
      </c>
      <c r="K15" s="18">
        <f>SUMIFS(Planung!$D:$D,Planung!$A:$A,B15,Planung!$C:$C,2)</f>
        <v>24.5</v>
      </c>
      <c r="L15" s="18">
        <f>SUMIFS(Planung!$D:$D,Planung!$A:$A,B15,Planung!$C:$C,3)</f>
        <v>25.5</v>
      </c>
      <c r="M15" s="18">
        <f>SUMIFS(Planung!$D:$D,Planung!$A:$A,B15,Planung!$C:$C,4)</f>
        <v>24.5</v>
      </c>
      <c r="N15" s="16" t="str">
        <f t="shared" si="2"/>
        <v>🟢 Optimal</v>
      </c>
    </row>
    <row r="16" spans="1:14" x14ac:dyDescent="0.25">
      <c r="A16" s="16" t="str">
        <f>Mitarbeiter!A11</f>
        <v>MA-07</v>
      </c>
      <c r="B16" s="17" t="str">
        <f>Mitarbeiter!B11</f>
        <v>Petra Schäfer</v>
      </c>
      <c r="C16" s="17" t="str">
        <f>Mitarbeiter!C11</f>
        <v>Quality Engineer</v>
      </c>
      <c r="D16" s="17" t="str">
        <f>Mitarbeiter!D11</f>
        <v>Quality</v>
      </c>
      <c r="E16" s="18">
        <f>Mitarbeiter!H11</f>
        <v>28.8</v>
      </c>
      <c r="F16" s="19">
        <f>E16*13*(1-Abwesenheiten!P11)</f>
        <v>339.84000000000003</v>
      </c>
      <c r="G16" s="18">
        <f>SUMIFS(Planung!$D:$D,Planung!$A:$A,B16)</f>
        <v>259.5</v>
      </c>
      <c r="H16" s="18">
        <f t="shared" si="0"/>
        <v>19.96153846153846</v>
      </c>
      <c r="I16" s="20">
        <f t="shared" si="1"/>
        <v>0.76359463276836148</v>
      </c>
      <c r="J16" s="18">
        <f>SUMIFS(Planung!$D:$D,Planung!$A:$A,B16,Planung!$C:$C,1)</f>
        <v>17.5</v>
      </c>
      <c r="K16" s="18">
        <f>SUMIFS(Planung!$D:$D,Planung!$A:$A,B16,Planung!$C:$C,2)</f>
        <v>23</v>
      </c>
      <c r="L16" s="18">
        <f>SUMIFS(Planung!$D:$D,Planung!$A:$A,B16,Planung!$C:$C,3)</f>
        <v>25</v>
      </c>
      <c r="M16" s="18">
        <f>SUMIFS(Planung!$D:$D,Planung!$A:$A,B16,Planung!$C:$C,4)</f>
        <v>0</v>
      </c>
      <c r="N16" s="16" t="str">
        <f t="shared" si="2"/>
        <v>🟢 Optimal</v>
      </c>
    </row>
    <row r="17" spans="1:14" x14ac:dyDescent="0.25">
      <c r="A17" s="16" t="str">
        <f>Mitarbeiter!A12</f>
        <v>MA-08</v>
      </c>
      <c r="B17" s="17" t="str">
        <f>Mitarbeiter!B12</f>
        <v>Michael Berger</v>
      </c>
      <c r="C17" s="17" t="str">
        <f>Mitarbeiter!C12</f>
        <v>DevOps Engineer</v>
      </c>
      <c r="D17" s="17" t="str">
        <f>Mitarbeiter!D12</f>
        <v>Engineering</v>
      </c>
      <c r="E17" s="18">
        <f>Mitarbeiter!H12</f>
        <v>29.440000000000005</v>
      </c>
      <c r="F17" s="19">
        <f>E17*13*(1-Abwesenheiten!P12)</f>
        <v>347.39200000000005</v>
      </c>
      <c r="G17" s="18">
        <f>SUMIFS(Planung!$D:$D,Planung!$A:$A,B17)</f>
        <v>269</v>
      </c>
      <c r="H17" s="18">
        <f t="shared" si="0"/>
        <v>20.692307692307693</v>
      </c>
      <c r="I17" s="20">
        <f t="shared" si="1"/>
        <v>0.77434137803979353</v>
      </c>
      <c r="J17" s="18">
        <f>SUMIFS(Planung!$D:$D,Planung!$A:$A,B17,Planung!$C:$C,1)</f>
        <v>17.5</v>
      </c>
      <c r="K17" s="18">
        <f>SUMIFS(Planung!$D:$D,Planung!$A:$A,B17,Planung!$C:$C,2)</f>
        <v>24.5</v>
      </c>
      <c r="L17" s="18">
        <f>SUMIFS(Planung!$D:$D,Planung!$A:$A,B17,Planung!$C:$C,3)</f>
        <v>25</v>
      </c>
      <c r="M17" s="18">
        <f>SUMIFS(Planung!$D:$D,Planung!$A:$A,B17,Planung!$C:$C,4)</f>
        <v>25</v>
      </c>
      <c r="N17" s="16" t="str">
        <f t="shared" si="2"/>
        <v>🟢 Optimal</v>
      </c>
    </row>
    <row r="18" spans="1:14" x14ac:dyDescent="0.25">
      <c r="A18" s="16" t="str">
        <f>Mitarbeiter!A13</f>
        <v>MA-09</v>
      </c>
      <c r="B18" s="17" t="str">
        <f>Mitarbeiter!B13</f>
        <v>Nina Sommer</v>
      </c>
      <c r="C18" s="17" t="str">
        <f>Mitarbeiter!C13</f>
        <v>Junior Developerin</v>
      </c>
      <c r="D18" s="17" t="str">
        <f>Mitarbeiter!D13</f>
        <v>Engineering</v>
      </c>
      <c r="E18" s="18">
        <f>Mitarbeiter!H13</f>
        <v>30.599999999999998</v>
      </c>
      <c r="F18" s="19">
        <f>E18*13*(1-Abwesenheiten!P13)</f>
        <v>361.08</v>
      </c>
      <c r="G18" s="18">
        <f>SUMIFS(Planung!$D:$D,Planung!$A:$A,B18)</f>
        <v>277.5</v>
      </c>
      <c r="H18" s="18">
        <f t="shared" si="0"/>
        <v>21.346153846153847</v>
      </c>
      <c r="I18" s="20">
        <f t="shared" si="1"/>
        <v>0.76852775008308416</v>
      </c>
      <c r="J18" s="18">
        <f>SUMIFS(Planung!$D:$D,Planung!$A:$A,B18,Planung!$C:$C,1)</f>
        <v>18.5</v>
      </c>
      <c r="K18" s="18">
        <f>SUMIFS(Planung!$D:$D,Planung!$A:$A,B18,Planung!$C:$C,2)</f>
        <v>0</v>
      </c>
      <c r="L18" s="18">
        <f>SUMIFS(Planung!$D:$D,Planung!$A:$A,B18,Planung!$C:$C,3)</f>
        <v>26</v>
      </c>
      <c r="M18" s="18">
        <f>SUMIFS(Planung!$D:$D,Planung!$A:$A,B18,Planung!$C:$C,4)</f>
        <v>25.5</v>
      </c>
      <c r="N18" s="16" t="str">
        <f t="shared" si="2"/>
        <v>🟢 Optimal</v>
      </c>
    </row>
    <row r="19" spans="1:14" x14ac:dyDescent="0.25">
      <c r="A19" s="16" t="str">
        <f>Mitarbeiter!A14</f>
        <v>MA-10</v>
      </c>
      <c r="B19" s="17" t="str">
        <f>Mitarbeiter!B14</f>
        <v>Felix Hartmann</v>
      </c>
      <c r="C19" s="17" t="str">
        <f>Mitarbeiter!C14</f>
        <v>Tech Lead</v>
      </c>
      <c r="D19" s="17" t="str">
        <f>Mitarbeiter!D14</f>
        <v>Engineering</v>
      </c>
      <c r="E19" s="18">
        <f>Mitarbeiter!H14</f>
        <v>24.64</v>
      </c>
      <c r="F19" s="19">
        <f>E19*13*(1-Abwesenheiten!P14)</f>
        <v>290.75200000000001</v>
      </c>
      <c r="G19" s="18">
        <f>SUMIFS(Planung!$D:$D,Planung!$A:$A,B19)</f>
        <v>229.5</v>
      </c>
      <c r="H19" s="18">
        <f t="shared" si="0"/>
        <v>17.653846153846153</v>
      </c>
      <c r="I19" s="20">
        <f t="shared" si="1"/>
        <v>0.78933248954435398</v>
      </c>
      <c r="J19" s="18">
        <f>SUMIFS(Planung!$D:$D,Planung!$A:$A,B19,Planung!$C:$C,1)</f>
        <v>14.5</v>
      </c>
      <c r="K19" s="18">
        <f>SUMIFS(Planung!$D:$D,Planung!$A:$A,B19,Planung!$C:$C,2)</f>
        <v>20.5</v>
      </c>
      <c r="L19" s="18">
        <f>SUMIFS(Planung!$D:$D,Planung!$A:$A,B19,Planung!$C:$C,3)</f>
        <v>21</v>
      </c>
      <c r="M19" s="18">
        <f>SUMIFS(Planung!$D:$D,Planung!$A:$A,B19,Planung!$C:$C,4)</f>
        <v>20.5</v>
      </c>
      <c r="N19" s="16" t="str">
        <f t="shared" si="2"/>
        <v>🟢 Optimal</v>
      </c>
    </row>
    <row r="20" spans="1:14" x14ac:dyDescent="0.25">
      <c r="A20" s="16" t="str">
        <f>Mitarbeiter!A15</f>
        <v>MA-11</v>
      </c>
      <c r="B20" s="17" t="str">
        <f>Mitarbeiter!B15</f>
        <v>Sarah Engel</v>
      </c>
      <c r="C20" s="17" t="str">
        <f>Mitarbeiter!C15</f>
        <v>Scrum Master</v>
      </c>
      <c r="D20" s="17" t="str">
        <f>Mitarbeiter!D15</f>
        <v>Delivery</v>
      </c>
      <c r="E20" s="18">
        <f>Mitarbeiter!H15</f>
        <v>21.6</v>
      </c>
      <c r="F20" s="19">
        <f>E20*13*(1-Abwesenheiten!P15)</f>
        <v>254.88</v>
      </c>
      <c r="G20" s="18">
        <f>SUMIFS(Planung!$D:$D,Planung!$A:$A,B20)</f>
        <v>196</v>
      </c>
      <c r="H20" s="18">
        <f t="shared" si="0"/>
        <v>15.076923076923077</v>
      </c>
      <c r="I20" s="20">
        <f t="shared" si="1"/>
        <v>0.76898932831136224</v>
      </c>
      <c r="J20" s="18">
        <f>SUMIFS(Planung!$D:$D,Planung!$A:$A,B20,Planung!$C:$C,1)</f>
        <v>13</v>
      </c>
      <c r="K20" s="18">
        <f>SUMIFS(Planung!$D:$D,Planung!$A:$A,B20,Planung!$C:$C,2)</f>
        <v>17.5</v>
      </c>
      <c r="L20" s="18">
        <f>SUMIFS(Planung!$D:$D,Planung!$A:$A,B20,Planung!$C:$C,3)</f>
        <v>18.5</v>
      </c>
      <c r="M20" s="18">
        <f>SUMIFS(Planung!$D:$D,Planung!$A:$A,B20,Planung!$C:$C,4)</f>
        <v>18.5</v>
      </c>
      <c r="N20" s="16" t="str">
        <f t="shared" si="2"/>
        <v>🟢 Optimal</v>
      </c>
    </row>
    <row r="21" spans="1:14" x14ac:dyDescent="0.25">
      <c r="A21" s="16" t="str">
        <f>Mitarbeiter!A16</f>
        <v>MA-12</v>
      </c>
      <c r="B21" s="17" t="str">
        <f>Mitarbeiter!B16</f>
        <v>Tobias Reimer</v>
      </c>
      <c r="C21" s="17" t="str">
        <f>Mitarbeiter!C16</f>
        <v>Data Engineer</v>
      </c>
      <c r="D21" s="17" t="str">
        <f>Mitarbeiter!D16</f>
        <v>Engineering</v>
      </c>
      <c r="E21" s="18">
        <f>Mitarbeiter!H16</f>
        <v>29.520000000000003</v>
      </c>
      <c r="F21" s="19">
        <f>E21*13*(1-Abwesenheiten!P16)</f>
        <v>348.33600000000007</v>
      </c>
      <c r="G21" s="18">
        <f>SUMIFS(Planung!$D:$D,Planung!$A:$A,B21)</f>
        <v>268.5</v>
      </c>
      <c r="H21" s="18">
        <f t="shared" si="0"/>
        <v>20.653846153846153</v>
      </c>
      <c r="I21" s="20">
        <f t="shared" si="1"/>
        <v>0.77080749621055522</v>
      </c>
      <c r="J21" s="18">
        <f>SUMIFS(Planung!$D:$D,Planung!$A:$A,B21,Planung!$C:$C,1)</f>
        <v>17.5</v>
      </c>
      <c r="K21" s="18">
        <f>SUMIFS(Planung!$D:$D,Planung!$A:$A,B21,Planung!$C:$C,2)</f>
        <v>24.5</v>
      </c>
      <c r="L21" s="18">
        <f>SUMIFS(Planung!$D:$D,Planung!$A:$A,B21,Planung!$C:$C,3)</f>
        <v>25</v>
      </c>
      <c r="M21" s="18">
        <f>SUMIFS(Planung!$D:$D,Planung!$A:$A,B21,Planung!$C:$C,4)</f>
        <v>24.5</v>
      </c>
      <c r="N21" s="16" t="str">
        <f t="shared" si="2"/>
        <v>🟢 Optimal</v>
      </c>
    </row>
    <row r="22" spans="1:14" x14ac:dyDescent="0.25">
      <c r="A22" s="21" t="s">
        <v>22</v>
      </c>
      <c r="B22" s="22"/>
      <c r="C22" s="22"/>
      <c r="D22" s="22"/>
      <c r="E22" s="23">
        <f>SUM(E10:E21)</f>
        <v>332.04720000000003</v>
      </c>
      <c r="F22" s="23">
        <f>SUM(F10:F21)</f>
        <v>3861.8297600000001</v>
      </c>
      <c r="G22" s="23">
        <f>SUM(G10:G21)</f>
        <v>2966</v>
      </c>
      <c r="H22" s="23">
        <f t="shared" si="0"/>
        <v>228.15384615384616</v>
      </c>
      <c r="I22" s="24">
        <f t="shared" si="1"/>
        <v>0.76802971242315976</v>
      </c>
      <c r="J22" s="23">
        <f>SUM(J10:J21)</f>
        <v>196.5</v>
      </c>
      <c r="K22" s="23">
        <f>SUM(K10:K21)</f>
        <v>247</v>
      </c>
      <c r="L22" s="23">
        <f>SUM(L10:L21)</f>
        <v>258.5</v>
      </c>
      <c r="M22" s="23">
        <f>SUM(M10:M21)</f>
        <v>251</v>
      </c>
      <c r="N22" s="22"/>
    </row>
    <row r="24" spans="1:14" ht="21.75" customHeight="1" x14ac:dyDescent="0.25">
      <c r="A24" s="8" t="s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31.5" customHeight="1" x14ac:dyDescent="0.25">
      <c r="A25" s="15" t="s">
        <v>8</v>
      </c>
      <c r="B25" s="15" t="s">
        <v>24</v>
      </c>
      <c r="C25" s="15" t="s">
        <v>25</v>
      </c>
      <c r="D25" s="15" t="s">
        <v>26</v>
      </c>
      <c r="E25" s="15" t="s">
        <v>27</v>
      </c>
      <c r="F25" s="15" t="s">
        <v>21</v>
      </c>
      <c r="G25" s="15" t="s">
        <v>28</v>
      </c>
      <c r="H25" s="15" t="s">
        <v>29</v>
      </c>
      <c r="I25" s="15" t="s">
        <v>30</v>
      </c>
      <c r="J25" s="15" t="s">
        <v>31</v>
      </c>
      <c r="K25" s="25"/>
      <c r="L25" s="25"/>
      <c r="M25" s="25"/>
      <c r="N25" s="25"/>
    </row>
    <row r="26" spans="1:14" x14ac:dyDescent="0.25">
      <c r="A26" s="16" t="str">
        <f>Projekte!A5</f>
        <v>P-2601</v>
      </c>
      <c r="B26" s="17" t="str">
        <f>Projekte!B5</f>
        <v>Plattform-Modernisierung</v>
      </c>
      <c r="C26" s="17" t="str">
        <f>Projekte!C5</f>
        <v>Intern</v>
      </c>
      <c r="D26" s="17" t="str">
        <f>Projekte!D5</f>
        <v>Entwicklung</v>
      </c>
      <c r="E26" s="26" t="str">
        <f>Projekte!E5</f>
        <v>Hoch</v>
      </c>
      <c r="F26" s="17" t="str">
        <f>Projekte!F5</f>
        <v>🔵 Aktiv</v>
      </c>
      <c r="G26" s="18">
        <f>Projekte!I5</f>
        <v>1100</v>
      </c>
      <c r="H26" s="19">
        <f>Projekte!L5</f>
        <v>939</v>
      </c>
      <c r="I26" s="19">
        <f t="shared" ref="I26:I33" si="3">G26-H26</f>
        <v>161</v>
      </c>
      <c r="J26" s="20">
        <f t="shared" ref="J26:J34" si="4">IF(G26=0,0,H26/G26)</f>
        <v>0.85363636363636364</v>
      </c>
      <c r="K26" s="27"/>
      <c r="L26" s="27"/>
      <c r="M26" s="27"/>
      <c r="N26" s="27"/>
    </row>
    <row r="27" spans="1:14" x14ac:dyDescent="0.25">
      <c r="A27" s="16" t="str">
        <f>Projekte!A6</f>
        <v>P-2602</v>
      </c>
      <c r="B27" s="17" t="str">
        <f>Projekte!B6</f>
        <v>Kundenportal Relaunch</v>
      </c>
      <c r="C27" s="17" t="str">
        <f>Projekte!C6</f>
        <v>Externer Auftrag</v>
      </c>
      <c r="D27" s="17" t="str">
        <f>Projekte!D6</f>
        <v>Entwicklung</v>
      </c>
      <c r="E27" s="26" t="str">
        <f>Projekte!E6</f>
        <v>Hoch</v>
      </c>
      <c r="F27" s="17" t="str">
        <f>Projekte!F6</f>
        <v>🔵 Aktiv</v>
      </c>
      <c r="G27" s="18">
        <f>Projekte!I6</f>
        <v>480</v>
      </c>
      <c r="H27" s="19">
        <f>Projekte!L6</f>
        <v>627</v>
      </c>
      <c r="I27" s="19">
        <f t="shared" si="3"/>
        <v>-147</v>
      </c>
      <c r="J27" s="20">
        <f t="shared" si="4"/>
        <v>1.3062499999999999</v>
      </c>
      <c r="K27" s="27"/>
      <c r="L27" s="27"/>
      <c r="M27" s="27"/>
      <c r="N27" s="27"/>
    </row>
    <row r="28" spans="1:14" x14ac:dyDescent="0.25">
      <c r="A28" s="16" t="str">
        <f>Projekte!A7</f>
        <v>P-2603</v>
      </c>
      <c r="B28" s="17" t="str">
        <f>Projekte!B7</f>
        <v>Mobile App Phase 2</v>
      </c>
      <c r="C28" s="17" t="str">
        <f>Projekte!C7</f>
        <v>Externer Auftrag</v>
      </c>
      <c r="D28" s="17" t="str">
        <f>Projekte!D7</f>
        <v>Entwicklung</v>
      </c>
      <c r="E28" s="26" t="str">
        <f>Projekte!E7</f>
        <v>Mittel</v>
      </c>
      <c r="F28" s="17" t="str">
        <f>Projekte!F7</f>
        <v>🔵 Aktiv</v>
      </c>
      <c r="G28" s="18">
        <f>Projekte!I7</f>
        <v>780</v>
      </c>
      <c r="H28" s="19">
        <f>Projekte!L7</f>
        <v>626.5</v>
      </c>
      <c r="I28" s="19">
        <f t="shared" si="3"/>
        <v>153.5</v>
      </c>
      <c r="J28" s="20">
        <f t="shared" si="4"/>
        <v>0.80320512820512824</v>
      </c>
      <c r="K28" s="27"/>
      <c r="L28" s="27"/>
      <c r="M28" s="27"/>
      <c r="N28" s="27"/>
    </row>
    <row r="29" spans="1:14" x14ac:dyDescent="0.25">
      <c r="A29" s="16" t="str">
        <f>Projekte!A8</f>
        <v>P-2604</v>
      </c>
      <c r="B29" s="17" t="str">
        <f>Projekte!B8</f>
        <v>Datenmigration ERP</v>
      </c>
      <c r="C29" s="17" t="str">
        <f>Projekte!C8</f>
        <v>Intern</v>
      </c>
      <c r="D29" s="17" t="str">
        <f>Projekte!D8</f>
        <v>Migration</v>
      </c>
      <c r="E29" s="26" t="str">
        <f>Projekte!E8</f>
        <v>Hoch</v>
      </c>
      <c r="F29" s="17" t="str">
        <f>Projekte!F8</f>
        <v>🔵 Aktiv</v>
      </c>
      <c r="G29" s="18">
        <f>Projekte!I8</f>
        <v>240</v>
      </c>
      <c r="H29" s="19">
        <f>Projekte!L8</f>
        <v>303.5</v>
      </c>
      <c r="I29" s="19">
        <f t="shared" si="3"/>
        <v>-63.5</v>
      </c>
      <c r="J29" s="20">
        <f t="shared" si="4"/>
        <v>1.2645833333333334</v>
      </c>
      <c r="K29" s="27"/>
      <c r="L29" s="27"/>
      <c r="M29" s="27"/>
      <c r="N29" s="27"/>
    </row>
    <row r="30" spans="1:14" x14ac:dyDescent="0.25">
      <c r="A30" s="16" t="str">
        <f>Projekte!A9</f>
        <v>P-2605</v>
      </c>
      <c r="B30" s="17" t="str">
        <f>Projekte!B9</f>
        <v>API-Integration</v>
      </c>
      <c r="C30" s="17" t="str">
        <f>Projekte!C9</f>
        <v>Externer Auftrag</v>
      </c>
      <c r="D30" s="17" t="str">
        <f>Projekte!D9</f>
        <v>Entwicklung</v>
      </c>
      <c r="E30" s="26" t="str">
        <f>Projekte!E9</f>
        <v>Mittel</v>
      </c>
      <c r="F30" s="17" t="str">
        <f>Projekte!F9</f>
        <v>🔵 Aktiv</v>
      </c>
      <c r="G30" s="18">
        <f>Projekte!I9</f>
        <v>340</v>
      </c>
      <c r="H30" s="19">
        <f>Projekte!L9</f>
        <v>236</v>
      </c>
      <c r="I30" s="19">
        <f t="shared" si="3"/>
        <v>104</v>
      </c>
      <c r="J30" s="20">
        <f t="shared" si="4"/>
        <v>0.69411764705882351</v>
      </c>
      <c r="K30" s="27"/>
      <c r="L30" s="27"/>
      <c r="M30" s="27"/>
      <c r="N30" s="27"/>
    </row>
    <row r="31" spans="1:14" x14ac:dyDescent="0.25">
      <c r="A31" s="16" t="str">
        <f>Projekte!A10</f>
        <v>P-2606</v>
      </c>
      <c r="B31" s="17" t="str">
        <f>Projekte!B10</f>
        <v>Sicherheitsaudit</v>
      </c>
      <c r="C31" s="17" t="str">
        <f>Projekte!C10</f>
        <v>Intern</v>
      </c>
      <c r="D31" s="17" t="str">
        <f>Projekte!D10</f>
        <v>Audit</v>
      </c>
      <c r="E31" s="26" t="str">
        <f>Projekte!E10</f>
        <v>Hoch</v>
      </c>
      <c r="F31" s="17" t="str">
        <f>Projekte!F10</f>
        <v>🟡 Planung</v>
      </c>
      <c r="G31" s="18">
        <f>Projekte!I10</f>
        <v>120</v>
      </c>
      <c r="H31" s="19">
        <f>Projekte!L10</f>
        <v>45.5</v>
      </c>
      <c r="I31" s="19">
        <f t="shared" si="3"/>
        <v>74.5</v>
      </c>
      <c r="J31" s="20">
        <f t="shared" si="4"/>
        <v>0.37916666666666665</v>
      </c>
      <c r="K31" s="27"/>
      <c r="L31" s="27"/>
      <c r="M31" s="27"/>
      <c r="N31" s="27"/>
    </row>
    <row r="32" spans="1:14" x14ac:dyDescent="0.25">
      <c r="A32" s="16" t="str">
        <f>Projekte!A11</f>
        <v>P-2607</v>
      </c>
      <c r="B32" s="17" t="str">
        <f>Projekte!B11</f>
        <v>Reporting-Dashboard</v>
      </c>
      <c r="C32" s="17" t="str">
        <f>Projekte!C11</f>
        <v>Intern</v>
      </c>
      <c r="D32" s="17" t="str">
        <f>Projekte!D11</f>
        <v>Analytics</v>
      </c>
      <c r="E32" s="26" t="str">
        <f>Projekte!E11</f>
        <v>Niedrig</v>
      </c>
      <c r="F32" s="17" t="str">
        <f>Projekte!F11</f>
        <v>🟡 Planung</v>
      </c>
      <c r="G32" s="18">
        <f>Projekte!I11</f>
        <v>220</v>
      </c>
      <c r="H32" s="19">
        <f>Projekte!L11</f>
        <v>188.5</v>
      </c>
      <c r="I32" s="19">
        <f t="shared" si="3"/>
        <v>31.5</v>
      </c>
      <c r="J32" s="20">
        <f t="shared" si="4"/>
        <v>0.85681818181818181</v>
      </c>
      <c r="K32" s="27"/>
      <c r="L32" s="27"/>
      <c r="M32" s="27"/>
      <c r="N32" s="27"/>
    </row>
    <row r="33" spans="1:14" x14ac:dyDescent="0.25">
      <c r="A33" s="16" t="str">
        <f>Projekte!A12</f>
        <v>P-2608</v>
      </c>
      <c r="B33" s="17" t="str">
        <f>Projekte!B12</f>
        <v>Onboarding-Automatisierung</v>
      </c>
      <c r="C33" s="17" t="str">
        <f>Projekte!C12</f>
        <v>Intern</v>
      </c>
      <c r="D33" s="17" t="str">
        <f>Projekte!D12</f>
        <v>Prozess</v>
      </c>
      <c r="E33" s="26" t="str">
        <f>Projekte!E12</f>
        <v>Mittel</v>
      </c>
      <c r="F33" s="17" t="str">
        <f>Projekte!F12</f>
        <v>🟢 Abgeschlossen</v>
      </c>
      <c r="G33" s="18">
        <f>Projekte!I12</f>
        <v>80</v>
      </c>
      <c r="H33" s="19">
        <f>Projekte!L12</f>
        <v>0</v>
      </c>
      <c r="I33" s="19">
        <f t="shared" si="3"/>
        <v>80</v>
      </c>
      <c r="J33" s="20">
        <f t="shared" si="4"/>
        <v>0</v>
      </c>
      <c r="K33" s="27"/>
      <c r="L33" s="27"/>
      <c r="M33" s="27"/>
      <c r="N33" s="27"/>
    </row>
    <row r="34" spans="1:14" x14ac:dyDescent="0.25">
      <c r="A34" s="21" t="s">
        <v>32</v>
      </c>
      <c r="B34" s="22"/>
      <c r="C34" s="22"/>
      <c r="D34" s="22"/>
      <c r="E34" s="22"/>
      <c r="F34" s="22"/>
      <c r="G34" s="23">
        <f>SUM(G26:G33)</f>
        <v>3360</v>
      </c>
      <c r="H34" s="23">
        <f>SUM(H26:H33)</f>
        <v>2966</v>
      </c>
      <c r="I34" s="23">
        <f>SUM(I26:I33)</f>
        <v>394</v>
      </c>
      <c r="J34" s="24">
        <f t="shared" si="4"/>
        <v>0.88273809523809521</v>
      </c>
      <c r="K34" s="22"/>
      <c r="L34" s="22"/>
      <c r="M34" s="22"/>
      <c r="N34" s="22"/>
    </row>
    <row r="36" spans="1:14" ht="21.75" customHeight="1" x14ac:dyDescent="0.25">
      <c r="A36" s="8" t="s">
        <v>33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31.5" customHeight="1" x14ac:dyDescent="0.25">
      <c r="A37" s="15" t="s">
        <v>34</v>
      </c>
      <c r="B37" s="15" t="s">
        <v>17</v>
      </c>
      <c r="C37" s="15" t="s">
        <v>18</v>
      </c>
      <c r="D37" s="15" t="s">
        <v>19</v>
      </c>
      <c r="E37" s="15" t="s">
        <v>20</v>
      </c>
      <c r="F37" s="15" t="s">
        <v>35</v>
      </c>
      <c r="G37" s="15" t="s">
        <v>36</v>
      </c>
      <c r="H37" s="15" t="s">
        <v>37</v>
      </c>
      <c r="I37" s="15" t="s">
        <v>38</v>
      </c>
      <c r="J37" s="15" t="s">
        <v>39</v>
      </c>
      <c r="K37" s="15" t="s">
        <v>40</v>
      </c>
      <c r="L37" s="15" t="s">
        <v>41</v>
      </c>
      <c r="M37" s="15" t="s">
        <v>42</v>
      </c>
      <c r="N37" s="15" t="s">
        <v>43</v>
      </c>
    </row>
    <row r="38" spans="1:14" x14ac:dyDescent="0.25">
      <c r="A38" s="28" t="s">
        <v>44</v>
      </c>
      <c r="B38" s="18">
        <f>SUMPRODUCT(Mitarbeiter!$H$5:$H$16,(1-(Abwesenheiten!B5:B16="U")-(Abwesenheiten!B5:B16="K")-(Abwesenheiten!B5:B16="W")-0.2*(Abwesenheiten!B5:B16="F")))</f>
        <v>265.63776000000001</v>
      </c>
      <c r="C38" s="18">
        <f>SUMPRODUCT(Mitarbeiter!$H$5:$H$16,(1-(Abwesenheiten!C5:C16="U")-(Abwesenheiten!C5:C16="K")-(Abwesenheiten!C5:C16="W")-0.2*(Abwesenheiten!C5:C16="F")))</f>
        <v>301.44720000000001</v>
      </c>
      <c r="D38" s="18">
        <f>SUMPRODUCT(Mitarbeiter!$H$5:$H$16,(1-(Abwesenheiten!D5:D16="U")-(Abwesenheiten!D5:D16="K")-(Abwesenheiten!D5:D16="W")-0.2*(Abwesenheiten!D5:D16="F")))</f>
        <v>301.44720000000001</v>
      </c>
      <c r="E38" s="18">
        <f>SUMPRODUCT(Mitarbeiter!$H$5:$H$16,(1-(Abwesenheiten!E5:E16="U")-(Abwesenheiten!E5:E16="K")-(Abwesenheiten!E5:E16="W")-0.2*(Abwesenheiten!E5:E16="F")))</f>
        <v>303.24720000000002</v>
      </c>
      <c r="F38" s="18">
        <f>SUMPRODUCT(Mitarbeiter!$H$5:$H$16,(1-(Abwesenheiten!F5:F16="U")-(Abwesenheiten!F5:F16="K")-(Abwesenheiten!F5:F16="W")-0.2*(Abwesenheiten!F5:F16="F")))</f>
        <v>304.59120000000001</v>
      </c>
      <c r="G38" s="18">
        <f>SUMPRODUCT(Mitarbeiter!$H$5:$H$16,(1-(Abwesenheiten!G5:G16="U")-(Abwesenheiten!G5:G16="K")-(Abwesenheiten!G5:G16="W")-0.2*(Abwesenheiten!G5:G16="F")))</f>
        <v>282.99119999999999</v>
      </c>
      <c r="H38" s="18">
        <f>SUMPRODUCT(Mitarbeiter!$H$5:$H$16,(1-(Abwesenheiten!H5:H16="U")-(Abwesenheiten!H5:H16="K")-(Abwesenheiten!H5:H16="W")-0.2*(Abwesenheiten!H5:H16="F")))</f>
        <v>308.95600000000002</v>
      </c>
      <c r="I38" s="18">
        <f>SUMPRODUCT(Mitarbeiter!$H$5:$H$16,(1-(Abwesenheiten!I5:I16="U")-(Abwesenheiten!I5:I16="K")-(Abwesenheiten!I5:I16="W")-0.2*(Abwesenheiten!I5:I16="F")))</f>
        <v>308.95600000000002</v>
      </c>
      <c r="J38" s="18">
        <f>SUMPRODUCT(Mitarbeiter!$H$5:$H$16,(1-(Abwesenheiten!J5:J16="U")-(Abwesenheiten!J5:J16="K")-(Abwesenheiten!J5:J16="W")-0.2*(Abwesenheiten!J5:J16="F")))</f>
        <v>302.60720000000003</v>
      </c>
      <c r="K38" s="18">
        <f>SUMPRODUCT(Mitarbeiter!$H$5:$H$16,(1-(Abwesenheiten!K5:K16="U")-(Abwesenheiten!K5:K16="K")-(Abwesenheiten!K5:K16="W")-0.2*(Abwesenheiten!K5:K16="F")))</f>
        <v>300.7672</v>
      </c>
      <c r="L38" s="18">
        <f>SUMPRODUCT(Mitarbeiter!$H$5:$H$16,(1-(Abwesenheiten!L5:L16="U")-(Abwesenheiten!L5:L16="K")-(Abwesenheiten!L5:L16="W")-0.2*(Abwesenheiten!L5:L16="F")))</f>
        <v>271.24720000000002</v>
      </c>
      <c r="M38" s="18">
        <f>SUMPRODUCT(Mitarbeiter!$H$5:$H$16,(1-(Abwesenheiten!M5:M16="U")-(Abwesenheiten!M5:M16="K")-(Abwesenheiten!M5:M16="W")-0.2*(Abwesenheiten!M5:M16="F")))</f>
        <v>302.52719999999999</v>
      </c>
      <c r="N38" s="18">
        <f>SUMPRODUCT(Mitarbeiter!$H$5:$H$16,(1-(Abwesenheiten!N5:N16="U")-(Abwesenheiten!N5:N16="K")-(Abwesenheiten!N5:N16="W")-0.2*(Abwesenheiten!N5:N16="F")))</f>
        <v>307.40720000000005</v>
      </c>
    </row>
    <row r="39" spans="1:14" x14ac:dyDescent="0.25">
      <c r="A39" s="28" t="s">
        <v>45</v>
      </c>
      <c r="B39" s="19">
        <f>SUMIFS(Planung!$D:$D,Planung!$C:$C,1)</f>
        <v>196.5</v>
      </c>
      <c r="C39" s="19">
        <f>SUMIFS(Planung!$D:$D,Planung!$C:$C,2)</f>
        <v>247</v>
      </c>
      <c r="D39" s="19">
        <f>SUMIFS(Planung!$D:$D,Planung!$C:$C,3)</f>
        <v>258.5</v>
      </c>
      <c r="E39" s="19">
        <f>SUMIFS(Planung!$D:$D,Planung!$C:$C,4)</f>
        <v>251</v>
      </c>
      <c r="F39" s="19">
        <f>SUMIFS(Planung!$D:$D,Planung!$C:$C,5)</f>
        <v>250</v>
      </c>
      <c r="G39" s="19">
        <f>SUMIFS(Planung!$D:$D,Planung!$C:$C,6)</f>
        <v>232.5</v>
      </c>
      <c r="H39" s="19">
        <f>SUMIFS(Planung!$D:$D,Planung!$C:$C,7)</f>
        <v>242</v>
      </c>
      <c r="I39" s="19">
        <f>SUMIFS(Planung!$D:$D,Planung!$C:$C,8)</f>
        <v>253.5</v>
      </c>
      <c r="J39" s="19">
        <f>SUMIFS(Planung!$D:$D,Planung!$C:$C,9)</f>
        <v>233.5</v>
      </c>
      <c r="K39" s="19">
        <f>SUMIFS(Planung!$D:$D,Planung!$C:$C,10)</f>
        <v>223.5</v>
      </c>
      <c r="L39" s="19">
        <f>SUMIFS(Planung!$D:$D,Planung!$C:$C,11)</f>
        <v>197</v>
      </c>
      <c r="M39" s="19">
        <f>SUMIFS(Planung!$D:$D,Planung!$C:$C,12)</f>
        <v>207.5</v>
      </c>
      <c r="N39" s="19">
        <f>SUMIFS(Planung!$D:$D,Planung!$C:$C,13)</f>
        <v>173.5</v>
      </c>
    </row>
    <row r="40" spans="1:14" x14ac:dyDescent="0.25">
      <c r="A40" s="28" t="s">
        <v>46</v>
      </c>
      <c r="B40" s="29">
        <f t="shared" ref="B40:N40" si="5">IF(B38=0,0,B39/B38)</f>
        <v>0.73972917103351565</v>
      </c>
      <c r="C40" s="29">
        <f t="shared" si="5"/>
        <v>0.81938064112056774</v>
      </c>
      <c r="D40" s="29">
        <f t="shared" si="5"/>
        <v>0.85752994222537149</v>
      </c>
      <c r="E40" s="29">
        <f t="shared" si="5"/>
        <v>0.82770756003682799</v>
      </c>
      <c r="F40" s="29">
        <f t="shared" si="5"/>
        <v>0.82077223504815633</v>
      </c>
      <c r="G40" s="29">
        <f t="shared" si="5"/>
        <v>0.82158031769185758</v>
      </c>
      <c r="H40" s="29">
        <f t="shared" si="5"/>
        <v>0.7832830564870078</v>
      </c>
      <c r="I40" s="29">
        <f t="shared" si="5"/>
        <v>0.82050518520436566</v>
      </c>
      <c r="J40" s="29">
        <f t="shared" si="5"/>
        <v>0.77162737700887474</v>
      </c>
      <c r="K40" s="29">
        <f t="shared" si="5"/>
        <v>0.74309964650400706</v>
      </c>
      <c r="L40" s="29">
        <f t="shared" si="5"/>
        <v>0.72627477813595853</v>
      </c>
      <c r="M40" s="29">
        <f t="shared" si="5"/>
        <v>0.6858887399215674</v>
      </c>
      <c r="N40" s="29">
        <f t="shared" si="5"/>
        <v>0.56439797116007684</v>
      </c>
    </row>
    <row r="42" spans="1:14" ht="21.75" customHeight="1" x14ac:dyDescent="0.25">
      <c r="A42" s="8" t="s">
        <v>47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48</v>
      </c>
      <c r="B43" s="7"/>
      <c r="C43" s="7"/>
      <c r="D43" s="6" t="s">
        <v>49</v>
      </c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5">
      <c r="A44" s="5" t="s">
        <v>50</v>
      </c>
      <c r="B44" s="5"/>
      <c r="C44" s="5"/>
      <c r="D44" s="6" t="s">
        <v>51</v>
      </c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5">
      <c r="A45" s="4" t="s">
        <v>52</v>
      </c>
      <c r="B45" s="4"/>
      <c r="C45" s="4"/>
      <c r="D45" s="6" t="s">
        <v>53</v>
      </c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5">
      <c r="A46" s="3" t="s">
        <v>54</v>
      </c>
      <c r="B46" s="3"/>
      <c r="C46" s="3"/>
      <c r="D46" s="6" t="s">
        <v>55</v>
      </c>
      <c r="E46" s="6"/>
      <c r="F46" s="6"/>
      <c r="G46" s="6"/>
      <c r="H46" s="6"/>
      <c r="I46" s="6"/>
      <c r="J46" s="6"/>
      <c r="K46" s="6"/>
      <c r="L46" s="6"/>
      <c r="M46" s="6"/>
      <c r="N46" s="6"/>
    </row>
  </sheetData>
  <mergeCells count="26">
    <mergeCell ref="A46:C46"/>
    <mergeCell ref="D46:N46"/>
    <mergeCell ref="A43:C43"/>
    <mergeCell ref="D43:N43"/>
    <mergeCell ref="A44:C44"/>
    <mergeCell ref="D44:N44"/>
    <mergeCell ref="A45:C45"/>
    <mergeCell ref="D45:N45"/>
    <mergeCell ref="K5:L5"/>
    <mergeCell ref="A8:N8"/>
    <mergeCell ref="A24:N24"/>
    <mergeCell ref="A36:N36"/>
    <mergeCell ref="A42:N42"/>
    <mergeCell ref="A5:B5"/>
    <mergeCell ref="C5:D5"/>
    <mergeCell ref="E5:F5"/>
    <mergeCell ref="G5:H5"/>
    <mergeCell ref="I5:J5"/>
    <mergeCell ref="A1:N1"/>
    <mergeCell ref="A2:N2"/>
    <mergeCell ref="A4:B4"/>
    <mergeCell ref="C4:D4"/>
    <mergeCell ref="E4:F4"/>
    <mergeCell ref="G4:H4"/>
    <mergeCell ref="I4:J4"/>
    <mergeCell ref="K4:L4"/>
  </mergeCells>
  <conditionalFormatting sqref="B40:N40">
    <cfRule type="cellIs" dxfId="15" priority="8" operator="greaterThan">
      <formula>1</formula>
    </cfRule>
    <cfRule type="cellIs" dxfId="14" priority="9" operator="between">
      <formula>0.85</formula>
      <formula>1</formula>
    </cfRule>
    <cfRule type="cellIs" dxfId="13" priority="10" operator="lessThan">
      <formula>0.7</formula>
    </cfRule>
  </conditionalFormatting>
  <conditionalFormatting sqref="I10:I21">
    <cfRule type="cellIs" dxfId="12" priority="2" operator="greaterThan">
      <formula>1</formula>
    </cfRule>
    <cfRule type="cellIs" dxfId="11" priority="3" operator="between">
      <formula>0.85</formula>
      <formula>1</formula>
    </cfRule>
    <cfRule type="cellIs" dxfId="10" priority="4" operator="between">
      <formula>0.7</formula>
      <formula>0.85</formula>
    </cfRule>
    <cfRule type="cellIs" dxfId="9" priority="5" operator="lessThan">
      <formula>0.7</formula>
    </cfRule>
  </conditionalFormatting>
  <conditionalFormatting sqref="I26:I33">
    <cfRule type="cellIs" dxfId="8" priority="7" operator="lessThan">
      <formula>0</formula>
    </cfRule>
  </conditionalFormatting>
  <conditionalFormatting sqref="J26:J33">
    <cfRule type="colorScale" priority="6">
      <colorScale>
        <cfvo type="num" val="0"/>
        <cfvo type="num" val="0.5"/>
        <cfvo type="num" val="1"/>
        <color rgb="FFFFFFFF"/>
        <color rgb="FFDCE9F4"/>
        <color rgb="FF5B7CA0"/>
      </colorScale>
    </cfRule>
  </conditionalFormatting>
  <printOptions horizontalCentered="1"/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10" customWidth="1"/>
    <col min="2" max="2" width="22" customWidth="1"/>
    <col min="3" max="3" width="24" customWidth="1"/>
    <col min="4" max="5" width="14" customWidth="1"/>
    <col min="6" max="7" width="12" customWidth="1"/>
    <col min="8" max="8" width="14" customWidth="1"/>
    <col min="9" max="9" width="12" customWidth="1"/>
    <col min="10" max="10" width="9" customWidth="1"/>
  </cols>
  <sheetData>
    <row r="1" spans="1:10" ht="30" customHeight="1" x14ac:dyDescent="0.25">
      <c r="A1" s="14" t="s">
        <v>56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3" t="s">
        <v>57</v>
      </c>
      <c r="B2" s="13"/>
      <c r="C2" s="13"/>
      <c r="D2" s="13"/>
      <c r="E2" s="13"/>
      <c r="F2" s="13"/>
      <c r="G2" s="13"/>
      <c r="H2" s="13"/>
      <c r="I2" s="13"/>
      <c r="J2" s="13"/>
    </row>
    <row r="4" spans="1:10" ht="31.5" customHeight="1" x14ac:dyDescent="0.25">
      <c r="A4" s="15" t="s">
        <v>8</v>
      </c>
      <c r="B4" s="15" t="s">
        <v>58</v>
      </c>
      <c r="C4" s="15" t="s">
        <v>10</v>
      </c>
      <c r="D4" s="15" t="s">
        <v>11</v>
      </c>
      <c r="E4" s="15" t="s">
        <v>59</v>
      </c>
      <c r="F4" s="15" t="s">
        <v>60</v>
      </c>
      <c r="G4" s="15" t="s">
        <v>61</v>
      </c>
      <c r="H4" s="15" t="s">
        <v>12</v>
      </c>
      <c r="I4" s="15" t="s">
        <v>62</v>
      </c>
      <c r="J4" s="15" t="s">
        <v>63</v>
      </c>
    </row>
    <row r="5" spans="1:10" x14ac:dyDescent="0.25">
      <c r="A5" s="16" t="s">
        <v>64</v>
      </c>
      <c r="B5" s="17" t="s">
        <v>65</v>
      </c>
      <c r="C5" s="17" t="s">
        <v>66</v>
      </c>
      <c r="D5" s="17" t="s">
        <v>67</v>
      </c>
      <c r="E5" s="30">
        <v>40</v>
      </c>
      <c r="F5" s="31">
        <v>0.12</v>
      </c>
      <c r="G5" s="31">
        <v>0.22</v>
      </c>
      <c r="H5" s="32">
        <f t="shared" ref="H5:H16" si="0">E5*(1-F5)*(1-G5)</f>
        <v>27.456000000000003</v>
      </c>
      <c r="I5" s="33">
        <v>85</v>
      </c>
      <c r="J5" s="34" t="s">
        <v>68</v>
      </c>
    </row>
    <row r="6" spans="1:10" x14ac:dyDescent="0.25">
      <c r="A6" s="16" t="s">
        <v>69</v>
      </c>
      <c r="B6" s="17" t="s">
        <v>70</v>
      </c>
      <c r="C6" s="17" t="s">
        <v>71</v>
      </c>
      <c r="D6" s="17" t="s">
        <v>72</v>
      </c>
      <c r="E6" s="30">
        <v>40</v>
      </c>
      <c r="F6" s="31">
        <v>0.1</v>
      </c>
      <c r="G6" s="31">
        <v>0.15</v>
      </c>
      <c r="H6" s="32">
        <f t="shared" si="0"/>
        <v>30.599999999999998</v>
      </c>
      <c r="I6" s="33">
        <v>95</v>
      </c>
      <c r="J6" s="34" t="s">
        <v>68</v>
      </c>
    </row>
    <row r="7" spans="1:10" x14ac:dyDescent="0.25">
      <c r="A7" s="16" t="s">
        <v>73</v>
      </c>
      <c r="B7" s="17" t="s">
        <v>74</v>
      </c>
      <c r="C7" s="17" t="s">
        <v>75</v>
      </c>
      <c r="D7" s="17" t="s">
        <v>76</v>
      </c>
      <c r="E7" s="30">
        <v>32</v>
      </c>
      <c r="F7" s="31">
        <v>0.12</v>
      </c>
      <c r="G7" s="31">
        <v>0.18</v>
      </c>
      <c r="H7" s="32">
        <f t="shared" si="0"/>
        <v>23.091200000000001</v>
      </c>
      <c r="I7" s="33">
        <v>75</v>
      </c>
      <c r="J7" s="34" t="s">
        <v>68</v>
      </c>
    </row>
    <row r="8" spans="1:10" x14ac:dyDescent="0.25">
      <c r="A8" s="16" t="s">
        <v>77</v>
      </c>
      <c r="B8" s="17" t="s">
        <v>78</v>
      </c>
      <c r="C8" s="17" t="s">
        <v>79</v>
      </c>
      <c r="D8" s="17" t="s">
        <v>72</v>
      </c>
      <c r="E8" s="30">
        <v>40</v>
      </c>
      <c r="F8" s="31">
        <v>0.08</v>
      </c>
      <c r="G8" s="31">
        <v>0.15</v>
      </c>
      <c r="H8" s="32">
        <f t="shared" si="0"/>
        <v>31.28</v>
      </c>
      <c r="I8" s="33">
        <v>90</v>
      </c>
      <c r="J8" s="34" t="s">
        <v>68</v>
      </c>
    </row>
    <row r="9" spans="1:10" x14ac:dyDescent="0.25">
      <c r="A9" s="16" t="s">
        <v>80</v>
      </c>
      <c r="B9" s="17" t="s">
        <v>81</v>
      </c>
      <c r="C9" s="17" t="s">
        <v>82</v>
      </c>
      <c r="D9" s="17" t="s">
        <v>67</v>
      </c>
      <c r="E9" s="30">
        <v>40</v>
      </c>
      <c r="F9" s="31">
        <v>0.15</v>
      </c>
      <c r="G9" s="31">
        <v>0.25</v>
      </c>
      <c r="H9" s="32">
        <f t="shared" si="0"/>
        <v>25.5</v>
      </c>
      <c r="I9" s="33">
        <v>80</v>
      </c>
      <c r="J9" s="34" t="s">
        <v>68</v>
      </c>
    </row>
    <row r="10" spans="1:10" x14ac:dyDescent="0.25">
      <c r="A10" s="16" t="s">
        <v>83</v>
      </c>
      <c r="B10" s="17" t="s">
        <v>84</v>
      </c>
      <c r="C10" s="17" t="s">
        <v>85</v>
      </c>
      <c r="D10" s="17" t="s">
        <v>72</v>
      </c>
      <c r="E10" s="30">
        <v>40</v>
      </c>
      <c r="F10" s="31">
        <v>0.1</v>
      </c>
      <c r="G10" s="31">
        <v>0.18</v>
      </c>
      <c r="H10" s="32">
        <f t="shared" si="0"/>
        <v>29.520000000000003</v>
      </c>
      <c r="I10" s="33">
        <v>85</v>
      </c>
      <c r="J10" s="34" t="s">
        <v>68</v>
      </c>
    </row>
    <row r="11" spans="1:10" x14ac:dyDescent="0.25">
      <c r="A11" s="16" t="s">
        <v>86</v>
      </c>
      <c r="B11" s="17" t="s">
        <v>87</v>
      </c>
      <c r="C11" s="17" t="s">
        <v>88</v>
      </c>
      <c r="D11" s="17" t="s">
        <v>89</v>
      </c>
      <c r="E11" s="30">
        <v>40</v>
      </c>
      <c r="F11" s="31">
        <v>0.1</v>
      </c>
      <c r="G11" s="31">
        <v>0.2</v>
      </c>
      <c r="H11" s="32">
        <f t="shared" si="0"/>
        <v>28.8</v>
      </c>
      <c r="I11" s="33">
        <v>80</v>
      </c>
      <c r="J11" s="34" t="s">
        <v>68</v>
      </c>
    </row>
    <row r="12" spans="1:10" x14ac:dyDescent="0.25">
      <c r="A12" s="16" t="s">
        <v>90</v>
      </c>
      <c r="B12" s="17" t="s">
        <v>91</v>
      </c>
      <c r="C12" s="17" t="s">
        <v>92</v>
      </c>
      <c r="D12" s="17" t="s">
        <v>72</v>
      </c>
      <c r="E12" s="30">
        <v>40</v>
      </c>
      <c r="F12" s="31">
        <v>0.08</v>
      </c>
      <c r="G12" s="31">
        <v>0.2</v>
      </c>
      <c r="H12" s="32">
        <f t="shared" si="0"/>
        <v>29.440000000000005</v>
      </c>
      <c r="I12" s="33">
        <v>95</v>
      </c>
      <c r="J12" s="34" t="s">
        <v>68</v>
      </c>
    </row>
    <row r="13" spans="1:10" x14ac:dyDescent="0.25">
      <c r="A13" s="16" t="s">
        <v>93</v>
      </c>
      <c r="B13" s="17" t="s">
        <v>94</v>
      </c>
      <c r="C13" s="17" t="s">
        <v>95</v>
      </c>
      <c r="D13" s="17" t="s">
        <v>72</v>
      </c>
      <c r="E13" s="30">
        <v>40</v>
      </c>
      <c r="F13" s="31">
        <v>0.1</v>
      </c>
      <c r="G13" s="31">
        <v>0.15</v>
      </c>
      <c r="H13" s="32">
        <f t="shared" si="0"/>
        <v>30.599999999999998</v>
      </c>
      <c r="I13" s="33">
        <v>65</v>
      </c>
      <c r="J13" s="34" t="s">
        <v>68</v>
      </c>
    </row>
    <row r="14" spans="1:10" x14ac:dyDescent="0.25">
      <c r="A14" s="16" t="s">
        <v>96</v>
      </c>
      <c r="B14" s="17" t="s">
        <v>97</v>
      </c>
      <c r="C14" s="17" t="s">
        <v>98</v>
      </c>
      <c r="D14" s="17" t="s">
        <v>72</v>
      </c>
      <c r="E14" s="30">
        <v>40</v>
      </c>
      <c r="F14" s="31">
        <v>0.12</v>
      </c>
      <c r="G14" s="31">
        <v>0.3</v>
      </c>
      <c r="H14" s="32">
        <f t="shared" si="0"/>
        <v>24.64</v>
      </c>
      <c r="I14" s="33">
        <v>110</v>
      </c>
      <c r="J14" s="34" t="s">
        <v>68</v>
      </c>
    </row>
    <row r="15" spans="1:10" x14ac:dyDescent="0.25">
      <c r="A15" s="16" t="s">
        <v>99</v>
      </c>
      <c r="B15" s="17" t="s">
        <v>100</v>
      </c>
      <c r="C15" s="17" t="s">
        <v>101</v>
      </c>
      <c r="D15" s="17" t="s">
        <v>67</v>
      </c>
      <c r="E15" s="30">
        <v>32</v>
      </c>
      <c r="F15" s="31">
        <v>0.1</v>
      </c>
      <c r="G15" s="31">
        <v>0.25</v>
      </c>
      <c r="H15" s="32">
        <f t="shared" si="0"/>
        <v>21.6</v>
      </c>
      <c r="I15" s="33">
        <v>85</v>
      </c>
      <c r="J15" s="34" t="s">
        <v>68</v>
      </c>
    </row>
    <row r="16" spans="1:10" x14ac:dyDescent="0.25">
      <c r="A16" s="16" t="s">
        <v>102</v>
      </c>
      <c r="B16" s="17" t="s">
        <v>103</v>
      </c>
      <c r="C16" s="17" t="s">
        <v>104</v>
      </c>
      <c r="D16" s="17" t="s">
        <v>72</v>
      </c>
      <c r="E16" s="30">
        <v>40</v>
      </c>
      <c r="F16" s="31">
        <v>0.1</v>
      </c>
      <c r="G16" s="31">
        <v>0.18</v>
      </c>
      <c r="H16" s="32">
        <f t="shared" si="0"/>
        <v>29.520000000000003</v>
      </c>
      <c r="I16" s="33">
        <v>95</v>
      </c>
      <c r="J16" s="34" t="s">
        <v>68</v>
      </c>
    </row>
    <row r="17" spans="1:10" x14ac:dyDescent="0.25">
      <c r="A17" s="21" t="s">
        <v>105</v>
      </c>
      <c r="B17" s="22"/>
      <c r="C17" s="22"/>
      <c r="D17" s="22"/>
      <c r="E17" s="23">
        <f>SUM(E5:E16)</f>
        <v>464</v>
      </c>
      <c r="F17" s="24">
        <f>AVERAGE(F5:F16)</f>
        <v>0.10583333333333333</v>
      </c>
      <c r="G17" s="24">
        <f>AVERAGE(G5:G16)</f>
        <v>0.20083333333333334</v>
      </c>
      <c r="H17" s="23">
        <f>SUM(H5:H16)</f>
        <v>332.04720000000003</v>
      </c>
      <c r="I17" s="35">
        <f>AVERAGE(I5:I16)</f>
        <v>86.666666666666671</v>
      </c>
      <c r="J17" s="22"/>
    </row>
    <row r="19" spans="1:10" x14ac:dyDescent="0.25">
      <c r="A19" s="2" t="s">
        <v>106</v>
      </c>
      <c r="B19" s="2"/>
      <c r="C19" s="2"/>
      <c r="D19" s="2"/>
      <c r="E19" s="2"/>
      <c r="F19" s="2"/>
      <c r="G19" s="2"/>
      <c r="H19" s="2"/>
      <c r="I19" s="2"/>
      <c r="J19" s="2"/>
    </row>
  </sheetData>
  <mergeCells count="3">
    <mergeCell ref="A1:J1"/>
    <mergeCell ref="A2:J2"/>
    <mergeCell ref="A19:J19"/>
  </mergeCells>
  <conditionalFormatting sqref="H5:H16">
    <cfRule type="colorScale" priority="2">
      <colorScale>
        <cfvo type="min"/>
        <cfvo type="percentile" val="50"/>
        <cfvo type="max"/>
        <color rgb="FFF8D7DA"/>
        <color rgb="FFFFF3CD"/>
        <color rgb="FFD4EDDA"/>
      </colorScale>
    </cfRule>
  </conditionalFormatting>
  <printOptions horizontalCentered="1"/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0" customWidth="1"/>
    <col min="2" max="2" width="28" customWidth="1"/>
    <col min="3" max="3" width="18" customWidth="1"/>
    <col min="4" max="4" width="14" customWidth="1"/>
    <col min="5" max="5" width="11" customWidth="1"/>
    <col min="6" max="6" width="17" customWidth="1"/>
    <col min="7" max="8" width="10" customWidth="1"/>
    <col min="9" max="10" width="12" customWidth="1"/>
    <col min="11" max="11" width="14" customWidth="1"/>
    <col min="12" max="12" width="13" customWidth="1"/>
    <col min="13" max="13" width="12" customWidth="1"/>
  </cols>
  <sheetData>
    <row r="1" spans="1:13" ht="30" customHeight="1" x14ac:dyDescent="0.25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3" t="s">
        <v>108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4" spans="1:13" ht="31.5" customHeight="1" x14ac:dyDescent="0.25">
      <c r="A4" s="15" t="s">
        <v>8</v>
      </c>
      <c r="B4" s="15" t="s">
        <v>24</v>
      </c>
      <c r="C4" s="15" t="s">
        <v>25</v>
      </c>
      <c r="D4" s="15" t="s">
        <v>26</v>
      </c>
      <c r="E4" s="15" t="s">
        <v>27</v>
      </c>
      <c r="F4" s="15" t="s">
        <v>21</v>
      </c>
      <c r="G4" s="15" t="s">
        <v>109</v>
      </c>
      <c r="H4" s="15" t="s">
        <v>110</v>
      </c>
      <c r="I4" s="15" t="s">
        <v>28</v>
      </c>
      <c r="J4" s="15" t="s">
        <v>62</v>
      </c>
      <c r="K4" s="15" t="s">
        <v>111</v>
      </c>
      <c r="L4" s="15" t="s">
        <v>29</v>
      </c>
      <c r="M4" s="15" t="s">
        <v>30</v>
      </c>
    </row>
    <row r="5" spans="1:13" x14ac:dyDescent="0.25">
      <c r="A5" s="16" t="s">
        <v>112</v>
      </c>
      <c r="B5" s="17" t="s">
        <v>113</v>
      </c>
      <c r="C5" s="17" t="s">
        <v>114</v>
      </c>
      <c r="D5" s="17" t="s">
        <v>115</v>
      </c>
      <c r="E5" s="26" t="s">
        <v>116</v>
      </c>
      <c r="F5" s="17" t="s">
        <v>117</v>
      </c>
      <c r="G5" s="36">
        <v>1</v>
      </c>
      <c r="H5" s="36">
        <v>18</v>
      </c>
      <c r="I5" s="37">
        <v>1100</v>
      </c>
      <c r="J5" s="33">
        <v>95</v>
      </c>
      <c r="K5" s="38">
        <f t="shared" ref="K5:K12" si="0">I5*J5</f>
        <v>104500</v>
      </c>
      <c r="L5" s="18">
        <f>SUMIFS(Planung!$D:$D,Planung!$B:$B,B5)</f>
        <v>939</v>
      </c>
      <c r="M5" s="19">
        <f t="shared" ref="M5:M12" si="1">I5-L5</f>
        <v>161</v>
      </c>
    </row>
    <row r="6" spans="1:13" x14ac:dyDescent="0.25">
      <c r="A6" s="16" t="s">
        <v>118</v>
      </c>
      <c r="B6" s="17" t="s">
        <v>119</v>
      </c>
      <c r="C6" s="17" t="s">
        <v>120</v>
      </c>
      <c r="D6" s="17" t="s">
        <v>115</v>
      </c>
      <c r="E6" s="26" t="s">
        <v>116</v>
      </c>
      <c r="F6" s="17" t="s">
        <v>117</v>
      </c>
      <c r="G6" s="36">
        <v>2</v>
      </c>
      <c r="H6" s="36">
        <v>14</v>
      </c>
      <c r="I6" s="37">
        <v>480</v>
      </c>
      <c r="J6" s="33">
        <v>95</v>
      </c>
      <c r="K6" s="38">
        <f t="shared" si="0"/>
        <v>45600</v>
      </c>
      <c r="L6" s="18">
        <f>SUMIFS(Planung!$D:$D,Planung!$B:$B,B6)</f>
        <v>627</v>
      </c>
      <c r="M6" s="19">
        <f t="shared" si="1"/>
        <v>-147</v>
      </c>
    </row>
    <row r="7" spans="1:13" x14ac:dyDescent="0.25">
      <c r="A7" s="16" t="s">
        <v>121</v>
      </c>
      <c r="B7" s="17" t="s">
        <v>122</v>
      </c>
      <c r="C7" s="17" t="s">
        <v>120</v>
      </c>
      <c r="D7" s="17" t="s">
        <v>115</v>
      </c>
      <c r="E7" s="26" t="s">
        <v>123</v>
      </c>
      <c r="F7" s="17" t="s">
        <v>117</v>
      </c>
      <c r="G7" s="36">
        <v>3</v>
      </c>
      <c r="H7" s="36">
        <v>20</v>
      </c>
      <c r="I7" s="37">
        <v>780</v>
      </c>
      <c r="J7" s="33">
        <v>90</v>
      </c>
      <c r="K7" s="38">
        <f t="shared" si="0"/>
        <v>70200</v>
      </c>
      <c r="L7" s="18">
        <f>SUMIFS(Planung!$D:$D,Planung!$B:$B,B7)</f>
        <v>626.5</v>
      </c>
      <c r="M7" s="19">
        <f t="shared" si="1"/>
        <v>153.5</v>
      </c>
    </row>
    <row r="8" spans="1:13" x14ac:dyDescent="0.25">
      <c r="A8" s="16" t="s">
        <v>124</v>
      </c>
      <c r="B8" s="17" t="s">
        <v>125</v>
      </c>
      <c r="C8" s="17" t="s">
        <v>114</v>
      </c>
      <c r="D8" s="17" t="s">
        <v>126</v>
      </c>
      <c r="E8" s="26" t="s">
        <v>116</v>
      </c>
      <c r="F8" s="17" t="s">
        <v>117</v>
      </c>
      <c r="G8" s="36">
        <v>1</v>
      </c>
      <c r="H8" s="36">
        <v>12</v>
      </c>
      <c r="I8" s="37">
        <v>240</v>
      </c>
      <c r="J8" s="33">
        <v>95</v>
      </c>
      <c r="K8" s="38">
        <f t="shared" si="0"/>
        <v>22800</v>
      </c>
      <c r="L8" s="18">
        <f>SUMIFS(Planung!$D:$D,Planung!$B:$B,B8)</f>
        <v>303.5</v>
      </c>
      <c r="M8" s="19">
        <f t="shared" si="1"/>
        <v>-63.5</v>
      </c>
    </row>
    <row r="9" spans="1:13" x14ac:dyDescent="0.25">
      <c r="A9" s="16" t="s">
        <v>127</v>
      </c>
      <c r="B9" s="17" t="s">
        <v>128</v>
      </c>
      <c r="C9" s="17" t="s">
        <v>120</v>
      </c>
      <c r="D9" s="17" t="s">
        <v>115</v>
      </c>
      <c r="E9" s="26" t="s">
        <v>123</v>
      </c>
      <c r="F9" s="17" t="s">
        <v>117</v>
      </c>
      <c r="G9" s="36">
        <v>4</v>
      </c>
      <c r="H9" s="36">
        <v>16</v>
      </c>
      <c r="I9" s="37">
        <v>340</v>
      </c>
      <c r="J9" s="33">
        <v>90</v>
      </c>
      <c r="K9" s="38">
        <f t="shared" si="0"/>
        <v>30600</v>
      </c>
      <c r="L9" s="18">
        <f>SUMIFS(Planung!$D:$D,Planung!$B:$B,B9)</f>
        <v>236</v>
      </c>
      <c r="M9" s="19">
        <f t="shared" si="1"/>
        <v>104</v>
      </c>
    </row>
    <row r="10" spans="1:13" x14ac:dyDescent="0.25">
      <c r="A10" s="16" t="s">
        <v>129</v>
      </c>
      <c r="B10" s="17" t="s">
        <v>130</v>
      </c>
      <c r="C10" s="17" t="s">
        <v>114</v>
      </c>
      <c r="D10" s="17" t="s">
        <v>131</v>
      </c>
      <c r="E10" s="26" t="s">
        <v>116</v>
      </c>
      <c r="F10" s="17" t="s">
        <v>132</v>
      </c>
      <c r="G10" s="36">
        <v>6</v>
      </c>
      <c r="H10" s="36">
        <v>13</v>
      </c>
      <c r="I10" s="37">
        <v>120</v>
      </c>
      <c r="J10" s="33">
        <v>110</v>
      </c>
      <c r="K10" s="38">
        <f t="shared" si="0"/>
        <v>13200</v>
      </c>
      <c r="L10" s="18">
        <f>SUMIFS(Planung!$D:$D,Planung!$B:$B,B10)</f>
        <v>45.5</v>
      </c>
      <c r="M10" s="19">
        <f t="shared" si="1"/>
        <v>74.5</v>
      </c>
    </row>
    <row r="11" spans="1:13" x14ac:dyDescent="0.25">
      <c r="A11" s="16" t="s">
        <v>133</v>
      </c>
      <c r="B11" s="17" t="s">
        <v>134</v>
      </c>
      <c r="C11" s="17" t="s">
        <v>114</v>
      </c>
      <c r="D11" s="17" t="s">
        <v>135</v>
      </c>
      <c r="E11" s="26" t="s">
        <v>136</v>
      </c>
      <c r="F11" s="17" t="s">
        <v>132</v>
      </c>
      <c r="G11" s="36">
        <v>4</v>
      </c>
      <c r="H11" s="36">
        <v>18</v>
      </c>
      <c r="I11" s="37">
        <v>220</v>
      </c>
      <c r="J11" s="33">
        <v>90</v>
      </c>
      <c r="K11" s="38">
        <f t="shared" si="0"/>
        <v>19800</v>
      </c>
      <c r="L11" s="18">
        <f>SUMIFS(Planung!$D:$D,Planung!$B:$B,B11)</f>
        <v>188.5</v>
      </c>
      <c r="M11" s="19">
        <f t="shared" si="1"/>
        <v>31.5</v>
      </c>
    </row>
    <row r="12" spans="1:13" x14ac:dyDescent="0.25">
      <c r="A12" s="16" t="s">
        <v>137</v>
      </c>
      <c r="B12" s="17" t="s">
        <v>138</v>
      </c>
      <c r="C12" s="17" t="s">
        <v>114</v>
      </c>
      <c r="D12" s="17" t="s">
        <v>139</v>
      </c>
      <c r="E12" s="26" t="s">
        <v>123</v>
      </c>
      <c r="F12" s="17" t="s">
        <v>140</v>
      </c>
      <c r="G12" s="36">
        <v>1</v>
      </c>
      <c r="H12" s="36">
        <v>6</v>
      </c>
      <c r="I12" s="37">
        <v>80</v>
      </c>
      <c r="J12" s="33">
        <v>85</v>
      </c>
      <c r="K12" s="38">
        <f t="shared" si="0"/>
        <v>6800</v>
      </c>
      <c r="L12" s="18">
        <f>SUMIFS(Planung!$D:$D,Planung!$B:$B,B12)</f>
        <v>0</v>
      </c>
      <c r="M12" s="19">
        <f t="shared" si="1"/>
        <v>80</v>
      </c>
    </row>
    <row r="13" spans="1:13" x14ac:dyDescent="0.25">
      <c r="A13" s="21" t="s">
        <v>32</v>
      </c>
      <c r="B13" s="22"/>
      <c r="C13" s="22"/>
      <c r="D13" s="22"/>
      <c r="E13" s="22"/>
      <c r="F13" s="22"/>
      <c r="G13" s="22"/>
      <c r="H13" s="22"/>
      <c r="I13" s="23">
        <f>SUM(I5:I12)</f>
        <v>3360</v>
      </c>
      <c r="J13" s="22"/>
      <c r="K13" s="35">
        <f>SUM(K5:K12)</f>
        <v>313500</v>
      </c>
      <c r="L13" s="23">
        <f>SUM(L5:L12)</f>
        <v>2966</v>
      </c>
      <c r="M13" s="23">
        <f>SUM(M5:M12)</f>
        <v>394</v>
      </c>
    </row>
  </sheetData>
  <mergeCells count="2">
    <mergeCell ref="A1:M1"/>
    <mergeCell ref="A2:M2"/>
  </mergeCells>
  <conditionalFormatting sqref="M5:M12">
    <cfRule type="cellIs" dxfId="7" priority="2" operator="lessThan">
      <formula>0</formula>
    </cfRule>
    <cfRule type="cellIs" dxfId="6" priority="3" operator="greaterThan">
      <formula>0</formula>
    </cfRule>
  </conditionalFormatting>
  <printOptions horizontalCentered="1"/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22" customWidth="1"/>
    <col min="2" max="2" width="28" customWidth="1"/>
    <col min="3" max="3" width="8" customWidth="1"/>
    <col min="4" max="5" width="14" customWidth="1"/>
    <col min="6" max="6" width="13" customWidth="1"/>
    <col min="7" max="7" width="16" customWidth="1"/>
    <col min="8" max="8" width="30" customWidth="1"/>
  </cols>
  <sheetData>
    <row r="1" spans="1:8" ht="30" customHeight="1" x14ac:dyDescent="0.25">
      <c r="A1" s="14" t="s">
        <v>141</v>
      </c>
      <c r="B1" s="14"/>
      <c r="C1" s="14"/>
      <c r="D1" s="14"/>
      <c r="E1" s="14"/>
      <c r="F1" s="14"/>
      <c r="G1" s="14"/>
      <c r="H1" s="14"/>
    </row>
    <row r="2" spans="1:8" x14ac:dyDescent="0.25">
      <c r="A2" s="13" t="s">
        <v>142</v>
      </c>
      <c r="B2" s="13"/>
      <c r="C2" s="13"/>
      <c r="D2" s="13"/>
      <c r="E2" s="13"/>
      <c r="F2" s="13"/>
      <c r="G2" s="13"/>
      <c r="H2" s="13"/>
    </row>
    <row r="4" spans="1:8" ht="31.5" customHeight="1" x14ac:dyDescent="0.25">
      <c r="A4" s="15" t="s">
        <v>9</v>
      </c>
      <c r="B4" s="15" t="s">
        <v>24</v>
      </c>
      <c r="C4" s="15" t="s">
        <v>143</v>
      </c>
      <c r="D4" s="15" t="s">
        <v>144</v>
      </c>
      <c r="E4" s="15" t="s">
        <v>145</v>
      </c>
      <c r="F4" s="15" t="s">
        <v>146</v>
      </c>
      <c r="G4" s="15" t="s">
        <v>21</v>
      </c>
      <c r="H4" s="15" t="s">
        <v>147</v>
      </c>
    </row>
    <row r="5" spans="1:8" x14ac:dyDescent="0.25">
      <c r="A5" s="17" t="s">
        <v>65</v>
      </c>
      <c r="B5" s="17" t="s">
        <v>113</v>
      </c>
      <c r="C5" s="36">
        <v>1</v>
      </c>
      <c r="D5" s="30">
        <v>11.5</v>
      </c>
      <c r="E5" s="30">
        <v>12</v>
      </c>
      <c r="F5" s="19">
        <f t="shared" ref="F5:F68" si="0">IF(E5="","",E5-D5)</f>
        <v>0.5</v>
      </c>
      <c r="G5" s="26" t="str">
        <f t="shared" ref="G5:G68" si="1">IF(E5="","🔵 geplant",IF(ABS(E5-D5)&lt;=2,"🟢 im Plan",IF(E5&gt;D5,"🟠 über Plan","🔴 unter Plan")))</f>
        <v>🟢 im Plan</v>
      </c>
      <c r="H5" s="17"/>
    </row>
    <row r="6" spans="1:8" x14ac:dyDescent="0.25">
      <c r="A6" s="17" t="s">
        <v>65</v>
      </c>
      <c r="B6" s="17" t="s">
        <v>125</v>
      </c>
      <c r="C6" s="36">
        <v>1</v>
      </c>
      <c r="D6" s="30">
        <v>4.5</v>
      </c>
      <c r="E6" s="30">
        <v>3.5</v>
      </c>
      <c r="F6" s="19">
        <f t="shared" si="0"/>
        <v>-1</v>
      </c>
      <c r="G6" s="26" t="str">
        <f t="shared" si="1"/>
        <v>🟢 im Plan</v>
      </c>
      <c r="H6" s="17"/>
    </row>
    <row r="7" spans="1:8" x14ac:dyDescent="0.25">
      <c r="A7" s="17" t="s">
        <v>65</v>
      </c>
      <c r="B7" s="17" t="s">
        <v>113</v>
      </c>
      <c r="C7" s="36">
        <v>2</v>
      </c>
      <c r="D7" s="30">
        <v>16</v>
      </c>
      <c r="E7" s="30">
        <v>15</v>
      </c>
      <c r="F7" s="19">
        <f t="shared" si="0"/>
        <v>-1</v>
      </c>
      <c r="G7" s="26" t="str">
        <f t="shared" si="1"/>
        <v>🟢 im Plan</v>
      </c>
      <c r="H7" s="17"/>
    </row>
    <row r="8" spans="1:8" x14ac:dyDescent="0.25">
      <c r="A8" s="17" t="s">
        <v>65</v>
      </c>
      <c r="B8" s="17" t="s">
        <v>125</v>
      </c>
      <c r="C8" s="36">
        <v>2</v>
      </c>
      <c r="D8" s="30">
        <v>6.5</v>
      </c>
      <c r="E8" s="30">
        <v>7.5</v>
      </c>
      <c r="F8" s="19">
        <f t="shared" si="0"/>
        <v>1</v>
      </c>
      <c r="G8" s="26" t="str">
        <f t="shared" si="1"/>
        <v>🟢 im Plan</v>
      </c>
      <c r="H8" s="17"/>
    </row>
    <row r="9" spans="1:8" x14ac:dyDescent="0.25">
      <c r="A9" s="17" t="s">
        <v>65</v>
      </c>
      <c r="B9" s="17" t="s">
        <v>113</v>
      </c>
      <c r="C9" s="36">
        <v>3</v>
      </c>
      <c r="D9" s="30">
        <v>18</v>
      </c>
      <c r="E9" s="30">
        <v>19</v>
      </c>
      <c r="F9" s="19">
        <f t="shared" si="0"/>
        <v>1</v>
      </c>
      <c r="G9" s="26" t="str">
        <f t="shared" si="1"/>
        <v>🟢 im Plan</v>
      </c>
      <c r="H9" s="17"/>
    </row>
    <row r="10" spans="1:8" x14ac:dyDescent="0.25">
      <c r="A10" s="17" t="s">
        <v>65</v>
      </c>
      <c r="B10" s="17" t="s">
        <v>125</v>
      </c>
      <c r="C10" s="36">
        <v>3</v>
      </c>
      <c r="D10" s="30">
        <v>6</v>
      </c>
      <c r="E10" s="30">
        <v>6</v>
      </c>
      <c r="F10" s="19">
        <f t="shared" si="0"/>
        <v>0</v>
      </c>
      <c r="G10" s="26" t="str">
        <f t="shared" si="1"/>
        <v>🟢 im Plan</v>
      </c>
      <c r="H10" s="17"/>
    </row>
    <row r="11" spans="1:8" x14ac:dyDescent="0.25">
      <c r="A11" s="17" t="s">
        <v>65</v>
      </c>
      <c r="B11" s="17" t="s">
        <v>113</v>
      </c>
      <c r="C11" s="36">
        <v>4</v>
      </c>
      <c r="D11" s="30">
        <v>16</v>
      </c>
      <c r="E11" s="30"/>
      <c r="F11" s="19" t="str">
        <f t="shared" si="0"/>
        <v/>
      </c>
      <c r="G11" s="26" t="str">
        <f t="shared" si="1"/>
        <v>🔵 geplant</v>
      </c>
      <c r="H11" s="17"/>
    </row>
    <row r="12" spans="1:8" x14ac:dyDescent="0.25">
      <c r="A12" s="17" t="s">
        <v>65</v>
      </c>
      <c r="B12" s="17" t="s">
        <v>125</v>
      </c>
      <c r="C12" s="36">
        <v>4</v>
      </c>
      <c r="D12" s="30">
        <v>6.5</v>
      </c>
      <c r="E12" s="30"/>
      <c r="F12" s="19" t="str">
        <f t="shared" si="0"/>
        <v/>
      </c>
      <c r="G12" s="26" t="str">
        <f t="shared" si="1"/>
        <v>🔵 geplant</v>
      </c>
      <c r="H12" s="17"/>
    </row>
    <row r="13" spans="1:8" x14ac:dyDescent="0.25">
      <c r="A13" s="17" t="s">
        <v>65</v>
      </c>
      <c r="B13" s="17" t="s">
        <v>113</v>
      </c>
      <c r="C13" s="36">
        <v>7</v>
      </c>
      <c r="D13" s="30">
        <v>15.5</v>
      </c>
      <c r="E13" s="30"/>
      <c r="F13" s="19" t="str">
        <f t="shared" si="0"/>
        <v/>
      </c>
      <c r="G13" s="26" t="str">
        <f t="shared" si="1"/>
        <v>🔵 geplant</v>
      </c>
      <c r="H13" s="17"/>
    </row>
    <row r="14" spans="1:8" x14ac:dyDescent="0.25">
      <c r="A14" s="17" t="s">
        <v>65</v>
      </c>
      <c r="B14" s="17" t="s">
        <v>125</v>
      </c>
      <c r="C14" s="36">
        <v>7</v>
      </c>
      <c r="D14" s="30">
        <v>6</v>
      </c>
      <c r="E14" s="30"/>
      <c r="F14" s="19" t="str">
        <f t="shared" si="0"/>
        <v/>
      </c>
      <c r="G14" s="26" t="str">
        <f t="shared" si="1"/>
        <v>🔵 geplant</v>
      </c>
      <c r="H14" s="17"/>
    </row>
    <row r="15" spans="1:8" x14ac:dyDescent="0.25">
      <c r="A15" s="17" t="s">
        <v>65</v>
      </c>
      <c r="B15" s="17" t="s">
        <v>113</v>
      </c>
      <c r="C15" s="36">
        <v>8</v>
      </c>
      <c r="D15" s="30">
        <v>16</v>
      </c>
      <c r="E15" s="30"/>
      <c r="F15" s="19" t="str">
        <f t="shared" si="0"/>
        <v/>
      </c>
      <c r="G15" s="26" t="str">
        <f t="shared" si="1"/>
        <v>🔵 geplant</v>
      </c>
      <c r="H15" s="17"/>
    </row>
    <row r="16" spans="1:8" x14ac:dyDescent="0.25">
      <c r="A16" s="17" t="s">
        <v>65</v>
      </c>
      <c r="B16" s="17" t="s">
        <v>125</v>
      </c>
      <c r="C16" s="36">
        <v>8</v>
      </c>
      <c r="D16" s="30">
        <v>6.5</v>
      </c>
      <c r="E16" s="30"/>
      <c r="F16" s="19" t="str">
        <f t="shared" si="0"/>
        <v/>
      </c>
      <c r="G16" s="26" t="str">
        <f t="shared" si="1"/>
        <v>🔵 geplant</v>
      </c>
      <c r="H16" s="17"/>
    </row>
    <row r="17" spans="1:8" x14ac:dyDescent="0.25">
      <c r="A17" s="17" t="s">
        <v>65</v>
      </c>
      <c r="B17" s="17" t="s">
        <v>113</v>
      </c>
      <c r="C17" s="36">
        <v>9</v>
      </c>
      <c r="D17" s="30">
        <v>16</v>
      </c>
      <c r="E17" s="30"/>
      <c r="F17" s="19" t="str">
        <f t="shared" si="0"/>
        <v/>
      </c>
      <c r="G17" s="26" t="str">
        <f t="shared" si="1"/>
        <v>🔵 geplant</v>
      </c>
      <c r="H17" s="17"/>
    </row>
    <row r="18" spans="1:8" x14ac:dyDescent="0.25">
      <c r="A18" s="17" t="s">
        <v>65</v>
      </c>
      <c r="B18" s="17" t="s">
        <v>125</v>
      </c>
      <c r="C18" s="36">
        <v>9</v>
      </c>
      <c r="D18" s="30">
        <v>5.5</v>
      </c>
      <c r="E18" s="30"/>
      <c r="F18" s="19" t="str">
        <f t="shared" si="0"/>
        <v/>
      </c>
      <c r="G18" s="26" t="str">
        <f t="shared" si="1"/>
        <v>🔵 geplant</v>
      </c>
      <c r="H18" s="17"/>
    </row>
    <row r="19" spans="1:8" x14ac:dyDescent="0.25">
      <c r="A19" s="17" t="s">
        <v>65</v>
      </c>
      <c r="B19" s="17" t="s">
        <v>113</v>
      </c>
      <c r="C19" s="36">
        <v>10</v>
      </c>
      <c r="D19" s="30">
        <v>14.5</v>
      </c>
      <c r="E19" s="30"/>
      <c r="F19" s="19" t="str">
        <f t="shared" si="0"/>
        <v/>
      </c>
      <c r="G19" s="26" t="str">
        <f t="shared" si="1"/>
        <v>🔵 geplant</v>
      </c>
      <c r="H19" s="17"/>
    </row>
    <row r="20" spans="1:8" x14ac:dyDescent="0.25">
      <c r="A20" s="17" t="s">
        <v>65</v>
      </c>
      <c r="B20" s="17" t="s">
        <v>125</v>
      </c>
      <c r="C20" s="36">
        <v>10</v>
      </c>
      <c r="D20" s="30">
        <v>6</v>
      </c>
      <c r="E20" s="30"/>
      <c r="F20" s="19" t="str">
        <f t="shared" si="0"/>
        <v/>
      </c>
      <c r="G20" s="26" t="str">
        <f t="shared" si="1"/>
        <v>🔵 geplant</v>
      </c>
      <c r="H20" s="17"/>
    </row>
    <row r="21" spans="1:8" x14ac:dyDescent="0.25">
      <c r="A21" s="17" t="s">
        <v>65</v>
      </c>
      <c r="B21" s="17" t="s">
        <v>113</v>
      </c>
      <c r="C21" s="36">
        <v>11</v>
      </c>
      <c r="D21" s="30">
        <v>14.5</v>
      </c>
      <c r="E21" s="30"/>
      <c r="F21" s="19" t="str">
        <f t="shared" si="0"/>
        <v/>
      </c>
      <c r="G21" s="26" t="str">
        <f t="shared" si="1"/>
        <v>🔵 geplant</v>
      </c>
      <c r="H21" s="17"/>
    </row>
    <row r="22" spans="1:8" x14ac:dyDescent="0.25">
      <c r="A22" s="17" t="s">
        <v>65</v>
      </c>
      <c r="B22" s="17" t="s">
        <v>125</v>
      </c>
      <c r="C22" s="36">
        <v>11</v>
      </c>
      <c r="D22" s="30">
        <v>6</v>
      </c>
      <c r="E22" s="30"/>
      <c r="F22" s="19" t="str">
        <f t="shared" si="0"/>
        <v/>
      </c>
      <c r="G22" s="26" t="str">
        <f t="shared" si="1"/>
        <v>🔵 geplant</v>
      </c>
      <c r="H22" s="17"/>
    </row>
    <row r="23" spans="1:8" x14ac:dyDescent="0.25">
      <c r="A23" s="17" t="s">
        <v>65</v>
      </c>
      <c r="B23" s="17" t="s">
        <v>113</v>
      </c>
      <c r="C23" s="36">
        <v>12</v>
      </c>
      <c r="D23" s="30">
        <v>14</v>
      </c>
      <c r="E23" s="30"/>
      <c r="F23" s="19" t="str">
        <f t="shared" si="0"/>
        <v/>
      </c>
      <c r="G23" s="26" t="str">
        <f t="shared" si="1"/>
        <v>🔵 geplant</v>
      </c>
      <c r="H23" s="17"/>
    </row>
    <row r="24" spans="1:8" x14ac:dyDescent="0.25">
      <c r="A24" s="17" t="s">
        <v>65</v>
      </c>
      <c r="B24" s="17" t="s">
        <v>125</v>
      </c>
      <c r="C24" s="36">
        <v>12</v>
      </c>
      <c r="D24" s="30">
        <v>5</v>
      </c>
      <c r="E24" s="30"/>
      <c r="F24" s="19" t="str">
        <f t="shared" si="0"/>
        <v/>
      </c>
      <c r="G24" s="26" t="str">
        <f t="shared" si="1"/>
        <v>🔵 geplant</v>
      </c>
      <c r="H24" s="17"/>
    </row>
    <row r="25" spans="1:8" x14ac:dyDescent="0.25">
      <c r="A25" s="17" t="s">
        <v>65</v>
      </c>
      <c r="B25" s="17" t="s">
        <v>113</v>
      </c>
      <c r="C25" s="36">
        <v>13</v>
      </c>
      <c r="D25" s="30">
        <v>11</v>
      </c>
      <c r="E25" s="30"/>
      <c r="F25" s="19" t="str">
        <f t="shared" si="0"/>
        <v/>
      </c>
      <c r="G25" s="26" t="str">
        <f t="shared" si="1"/>
        <v>🔵 geplant</v>
      </c>
      <c r="H25" s="17"/>
    </row>
    <row r="26" spans="1:8" x14ac:dyDescent="0.25">
      <c r="A26" s="17" t="s">
        <v>65</v>
      </c>
      <c r="B26" s="17" t="s">
        <v>125</v>
      </c>
      <c r="C26" s="36">
        <v>13</v>
      </c>
      <c r="D26" s="30">
        <v>4.5</v>
      </c>
      <c r="E26" s="30"/>
      <c r="F26" s="19" t="str">
        <f t="shared" si="0"/>
        <v/>
      </c>
      <c r="G26" s="26" t="str">
        <f t="shared" si="1"/>
        <v>🔵 geplant</v>
      </c>
      <c r="H26" s="17"/>
    </row>
    <row r="27" spans="1:8" x14ac:dyDescent="0.25">
      <c r="A27" s="17" t="s">
        <v>70</v>
      </c>
      <c r="B27" s="17" t="s">
        <v>113</v>
      </c>
      <c r="C27" s="36">
        <v>1</v>
      </c>
      <c r="D27" s="30">
        <v>18</v>
      </c>
      <c r="E27" s="30">
        <v>18.5</v>
      </c>
      <c r="F27" s="19">
        <f t="shared" si="0"/>
        <v>0.5</v>
      </c>
      <c r="G27" s="26" t="str">
        <f t="shared" si="1"/>
        <v>🟢 im Plan</v>
      </c>
      <c r="H27" s="17"/>
    </row>
    <row r="28" spans="1:8" x14ac:dyDescent="0.25">
      <c r="A28" s="17" t="s">
        <v>70</v>
      </c>
      <c r="B28" s="17" t="s">
        <v>113</v>
      </c>
      <c r="C28" s="36">
        <v>2</v>
      </c>
      <c r="D28" s="30">
        <v>25</v>
      </c>
      <c r="E28" s="30">
        <v>24</v>
      </c>
      <c r="F28" s="19">
        <f t="shared" si="0"/>
        <v>-1</v>
      </c>
      <c r="G28" s="26" t="str">
        <f t="shared" si="1"/>
        <v>🟢 im Plan</v>
      </c>
      <c r="H28" s="17"/>
    </row>
    <row r="29" spans="1:8" x14ac:dyDescent="0.25">
      <c r="A29" s="17" t="s">
        <v>70</v>
      </c>
      <c r="B29" s="17" t="s">
        <v>113</v>
      </c>
      <c r="C29" s="36">
        <v>4</v>
      </c>
      <c r="D29" s="30">
        <v>25</v>
      </c>
      <c r="E29" s="30"/>
      <c r="F29" s="19" t="str">
        <f t="shared" si="0"/>
        <v/>
      </c>
      <c r="G29" s="26" t="str">
        <f t="shared" si="1"/>
        <v>🔵 geplant</v>
      </c>
      <c r="H29" s="17"/>
    </row>
    <row r="30" spans="1:8" x14ac:dyDescent="0.25">
      <c r="A30" s="17" t="s">
        <v>70</v>
      </c>
      <c r="B30" s="17" t="s">
        <v>113</v>
      </c>
      <c r="C30" s="36">
        <v>5</v>
      </c>
      <c r="D30" s="30">
        <v>25</v>
      </c>
      <c r="E30" s="30"/>
      <c r="F30" s="19" t="str">
        <f t="shared" si="0"/>
        <v/>
      </c>
      <c r="G30" s="26" t="str">
        <f t="shared" si="1"/>
        <v>🔵 geplant</v>
      </c>
      <c r="H30" s="17"/>
    </row>
    <row r="31" spans="1:8" x14ac:dyDescent="0.25">
      <c r="A31" s="17" t="s">
        <v>70</v>
      </c>
      <c r="B31" s="17" t="s">
        <v>113</v>
      </c>
      <c r="C31" s="36">
        <v>6</v>
      </c>
      <c r="D31" s="30">
        <v>26</v>
      </c>
      <c r="E31" s="30"/>
      <c r="F31" s="19" t="str">
        <f t="shared" si="0"/>
        <v/>
      </c>
      <c r="G31" s="26" t="str">
        <f t="shared" si="1"/>
        <v>🔵 geplant</v>
      </c>
      <c r="H31" s="17"/>
    </row>
    <row r="32" spans="1:8" x14ac:dyDescent="0.25">
      <c r="A32" s="17" t="s">
        <v>70</v>
      </c>
      <c r="B32" s="17" t="s">
        <v>113</v>
      </c>
      <c r="C32" s="36">
        <v>7</v>
      </c>
      <c r="D32" s="30">
        <v>23.5</v>
      </c>
      <c r="E32" s="30"/>
      <c r="F32" s="19" t="str">
        <f t="shared" si="0"/>
        <v/>
      </c>
      <c r="G32" s="26" t="str">
        <f t="shared" si="1"/>
        <v>🔵 geplant</v>
      </c>
      <c r="H32" s="17"/>
    </row>
    <row r="33" spans="1:8" x14ac:dyDescent="0.25">
      <c r="A33" s="17" t="s">
        <v>70</v>
      </c>
      <c r="B33" s="17" t="s">
        <v>113</v>
      </c>
      <c r="C33" s="36">
        <v>8</v>
      </c>
      <c r="D33" s="30">
        <v>25</v>
      </c>
      <c r="E33" s="30"/>
      <c r="F33" s="19" t="str">
        <f t="shared" si="0"/>
        <v/>
      </c>
      <c r="G33" s="26" t="str">
        <f t="shared" si="1"/>
        <v>🔵 geplant</v>
      </c>
      <c r="H33" s="17"/>
    </row>
    <row r="34" spans="1:8" x14ac:dyDescent="0.25">
      <c r="A34" s="17" t="s">
        <v>70</v>
      </c>
      <c r="B34" s="17" t="s">
        <v>113</v>
      </c>
      <c r="C34" s="36">
        <v>9</v>
      </c>
      <c r="D34" s="30">
        <v>24.5</v>
      </c>
      <c r="E34" s="30"/>
      <c r="F34" s="19" t="str">
        <f t="shared" si="0"/>
        <v/>
      </c>
      <c r="G34" s="26" t="str">
        <f t="shared" si="1"/>
        <v>🔵 geplant</v>
      </c>
      <c r="H34" s="17"/>
    </row>
    <row r="35" spans="1:8" x14ac:dyDescent="0.25">
      <c r="A35" s="17" t="s">
        <v>70</v>
      </c>
      <c r="B35" s="17" t="s">
        <v>113</v>
      </c>
      <c r="C35" s="36">
        <v>10</v>
      </c>
      <c r="D35" s="30">
        <v>22</v>
      </c>
      <c r="E35" s="30"/>
      <c r="F35" s="19" t="str">
        <f t="shared" si="0"/>
        <v/>
      </c>
      <c r="G35" s="26" t="str">
        <f t="shared" si="1"/>
        <v>🔵 geplant</v>
      </c>
      <c r="H35" s="17"/>
    </row>
    <row r="36" spans="1:8" x14ac:dyDescent="0.25">
      <c r="A36" s="17" t="s">
        <v>70</v>
      </c>
      <c r="B36" s="17" t="s">
        <v>113</v>
      </c>
      <c r="C36" s="36">
        <v>11</v>
      </c>
      <c r="D36" s="30">
        <v>22</v>
      </c>
      <c r="E36" s="30"/>
      <c r="F36" s="19" t="str">
        <f t="shared" si="0"/>
        <v/>
      </c>
      <c r="G36" s="26" t="str">
        <f t="shared" si="1"/>
        <v>🔵 geplant</v>
      </c>
      <c r="H36" s="17"/>
    </row>
    <row r="37" spans="1:8" x14ac:dyDescent="0.25">
      <c r="A37" s="17" t="s">
        <v>70</v>
      </c>
      <c r="B37" s="17" t="s">
        <v>113</v>
      </c>
      <c r="C37" s="36">
        <v>12</v>
      </c>
      <c r="D37" s="30">
        <v>21.5</v>
      </c>
      <c r="E37" s="30"/>
      <c r="F37" s="19" t="str">
        <f t="shared" si="0"/>
        <v/>
      </c>
      <c r="G37" s="26" t="str">
        <f t="shared" si="1"/>
        <v>🔵 geplant</v>
      </c>
      <c r="H37" s="17"/>
    </row>
    <row r="38" spans="1:8" x14ac:dyDescent="0.25">
      <c r="A38" s="17" t="s">
        <v>70</v>
      </c>
      <c r="B38" s="17" t="s">
        <v>113</v>
      </c>
      <c r="C38" s="36">
        <v>13</v>
      </c>
      <c r="D38" s="30">
        <v>17</v>
      </c>
      <c r="E38" s="30"/>
      <c r="F38" s="19" t="str">
        <f t="shared" si="0"/>
        <v/>
      </c>
      <c r="G38" s="26" t="str">
        <f t="shared" si="1"/>
        <v>🔵 geplant</v>
      </c>
      <c r="H38" s="17"/>
    </row>
    <row r="39" spans="1:8" x14ac:dyDescent="0.25">
      <c r="A39" s="17" t="s">
        <v>74</v>
      </c>
      <c r="B39" s="17" t="s">
        <v>119</v>
      </c>
      <c r="C39" s="36">
        <v>1</v>
      </c>
      <c r="D39" s="30">
        <v>8</v>
      </c>
      <c r="E39" s="30">
        <v>8</v>
      </c>
      <c r="F39" s="19">
        <f t="shared" si="0"/>
        <v>0</v>
      </c>
      <c r="G39" s="26" t="str">
        <f t="shared" si="1"/>
        <v>🟢 im Plan</v>
      </c>
      <c r="H39" s="17"/>
    </row>
    <row r="40" spans="1:8" x14ac:dyDescent="0.25">
      <c r="A40" s="17" t="s">
        <v>74</v>
      </c>
      <c r="B40" s="17" t="s">
        <v>122</v>
      </c>
      <c r="C40" s="36">
        <v>1</v>
      </c>
      <c r="D40" s="30">
        <v>5.5</v>
      </c>
      <c r="E40" s="30">
        <v>5</v>
      </c>
      <c r="F40" s="19">
        <f t="shared" si="0"/>
        <v>-0.5</v>
      </c>
      <c r="G40" s="26" t="str">
        <f t="shared" si="1"/>
        <v>🟢 im Plan</v>
      </c>
      <c r="H40" s="17"/>
    </row>
    <row r="41" spans="1:8" x14ac:dyDescent="0.25">
      <c r="A41" s="17" t="s">
        <v>74</v>
      </c>
      <c r="B41" s="17" t="s">
        <v>119</v>
      </c>
      <c r="C41" s="36">
        <v>2</v>
      </c>
      <c r="D41" s="30">
        <v>11.5</v>
      </c>
      <c r="E41" s="30">
        <v>11</v>
      </c>
      <c r="F41" s="19">
        <f t="shared" si="0"/>
        <v>-0.5</v>
      </c>
      <c r="G41" s="26" t="str">
        <f t="shared" si="1"/>
        <v>🟢 im Plan</v>
      </c>
      <c r="H41" s="17"/>
    </row>
    <row r="42" spans="1:8" x14ac:dyDescent="0.25">
      <c r="A42" s="17" t="s">
        <v>74</v>
      </c>
      <c r="B42" s="17" t="s">
        <v>122</v>
      </c>
      <c r="C42" s="36">
        <v>2</v>
      </c>
      <c r="D42" s="30">
        <v>7.5</v>
      </c>
      <c r="E42" s="30">
        <v>8</v>
      </c>
      <c r="F42" s="19">
        <f t="shared" si="0"/>
        <v>0.5</v>
      </c>
      <c r="G42" s="26" t="str">
        <f t="shared" si="1"/>
        <v>🟢 im Plan</v>
      </c>
      <c r="H42" s="17"/>
    </row>
    <row r="43" spans="1:8" x14ac:dyDescent="0.25">
      <c r="A43" s="17" t="s">
        <v>74</v>
      </c>
      <c r="B43" s="17" t="s">
        <v>119</v>
      </c>
      <c r="C43" s="36">
        <v>3</v>
      </c>
      <c r="D43" s="30">
        <v>12.5</v>
      </c>
      <c r="E43" s="30">
        <v>13</v>
      </c>
      <c r="F43" s="19">
        <f t="shared" si="0"/>
        <v>0.5</v>
      </c>
      <c r="G43" s="26" t="str">
        <f t="shared" si="1"/>
        <v>🟢 im Plan</v>
      </c>
      <c r="H43" s="17"/>
    </row>
    <row r="44" spans="1:8" x14ac:dyDescent="0.25">
      <c r="A44" s="17" t="s">
        <v>74</v>
      </c>
      <c r="B44" s="17" t="s">
        <v>122</v>
      </c>
      <c r="C44" s="36">
        <v>3</v>
      </c>
      <c r="D44" s="30">
        <v>7.5</v>
      </c>
      <c r="E44" s="30">
        <v>6.5</v>
      </c>
      <c r="F44" s="19">
        <f t="shared" si="0"/>
        <v>-1</v>
      </c>
      <c r="G44" s="26" t="str">
        <f t="shared" si="1"/>
        <v>🟢 im Plan</v>
      </c>
      <c r="H44" s="17"/>
    </row>
    <row r="45" spans="1:8" x14ac:dyDescent="0.25">
      <c r="A45" s="17" t="s">
        <v>74</v>
      </c>
      <c r="B45" s="17" t="s">
        <v>119</v>
      </c>
      <c r="C45" s="36">
        <v>4</v>
      </c>
      <c r="D45" s="30">
        <v>11.5</v>
      </c>
      <c r="E45" s="30"/>
      <c r="F45" s="19" t="str">
        <f t="shared" si="0"/>
        <v/>
      </c>
      <c r="G45" s="26" t="str">
        <f t="shared" si="1"/>
        <v>🔵 geplant</v>
      </c>
      <c r="H45" s="17"/>
    </row>
    <row r="46" spans="1:8" x14ac:dyDescent="0.25">
      <c r="A46" s="17" t="s">
        <v>74</v>
      </c>
      <c r="B46" s="17" t="s">
        <v>122</v>
      </c>
      <c r="C46" s="36">
        <v>4</v>
      </c>
      <c r="D46" s="30">
        <v>7.5</v>
      </c>
      <c r="E46" s="30"/>
      <c r="F46" s="19" t="str">
        <f t="shared" si="0"/>
        <v/>
      </c>
      <c r="G46" s="26" t="str">
        <f t="shared" si="1"/>
        <v>🔵 geplant</v>
      </c>
      <c r="H46" s="17"/>
    </row>
    <row r="47" spans="1:8" x14ac:dyDescent="0.25">
      <c r="A47" s="17" t="s">
        <v>74</v>
      </c>
      <c r="B47" s="17" t="s">
        <v>119</v>
      </c>
      <c r="C47" s="36">
        <v>5</v>
      </c>
      <c r="D47" s="30">
        <v>11.5</v>
      </c>
      <c r="E47" s="30"/>
      <c r="F47" s="19" t="str">
        <f t="shared" si="0"/>
        <v/>
      </c>
      <c r="G47" s="26" t="str">
        <f t="shared" si="1"/>
        <v>🔵 geplant</v>
      </c>
      <c r="H47" s="17"/>
    </row>
    <row r="48" spans="1:8" x14ac:dyDescent="0.25">
      <c r="A48" s="17" t="s">
        <v>74</v>
      </c>
      <c r="B48" s="17" t="s">
        <v>122</v>
      </c>
      <c r="C48" s="36">
        <v>5</v>
      </c>
      <c r="D48" s="30">
        <v>7.5</v>
      </c>
      <c r="E48" s="30"/>
      <c r="F48" s="19" t="str">
        <f t="shared" si="0"/>
        <v/>
      </c>
      <c r="G48" s="26" t="str">
        <f t="shared" si="1"/>
        <v>🔵 geplant</v>
      </c>
      <c r="H48" s="17"/>
    </row>
    <row r="49" spans="1:8" x14ac:dyDescent="0.25">
      <c r="A49" s="17" t="s">
        <v>74</v>
      </c>
      <c r="B49" s="17" t="s">
        <v>119</v>
      </c>
      <c r="C49" s="36">
        <v>6</v>
      </c>
      <c r="D49" s="30">
        <v>12</v>
      </c>
      <c r="E49" s="30"/>
      <c r="F49" s="19" t="str">
        <f t="shared" si="0"/>
        <v/>
      </c>
      <c r="G49" s="26" t="str">
        <f t="shared" si="1"/>
        <v>🔵 geplant</v>
      </c>
      <c r="H49" s="17"/>
    </row>
    <row r="50" spans="1:8" x14ac:dyDescent="0.25">
      <c r="A50" s="17" t="s">
        <v>74</v>
      </c>
      <c r="B50" s="17" t="s">
        <v>122</v>
      </c>
      <c r="C50" s="36">
        <v>6</v>
      </c>
      <c r="D50" s="30">
        <v>7</v>
      </c>
      <c r="E50" s="30"/>
      <c r="F50" s="19" t="str">
        <f t="shared" si="0"/>
        <v/>
      </c>
      <c r="G50" s="26" t="str">
        <f t="shared" si="1"/>
        <v>🔵 geplant</v>
      </c>
      <c r="H50" s="17"/>
    </row>
    <row r="51" spans="1:8" x14ac:dyDescent="0.25">
      <c r="A51" s="17" t="s">
        <v>74</v>
      </c>
      <c r="B51" s="17" t="s">
        <v>119</v>
      </c>
      <c r="C51" s="36">
        <v>9</v>
      </c>
      <c r="D51" s="30">
        <v>11.5</v>
      </c>
      <c r="E51" s="30"/>
      <c r="F51" s="19" t="str">
        <f t="shared" si="0"/>
        <v/>
      </c>
      <c r="G51" s="26" t="str">
        <f t="shared" si="1"/>
        <v>🔵 geplant</v>
      </c>
      <c r="H51" s="17"/>
    </row>
    <row r="52" spans="1:8" x14ac:dyDescent="0.25">
      <c r="A52" s="17" t="s">
        <v>74</v>
      </c>
      <c r="B52" s="17" t="s">
        <v>122</v>
      </c>
      <c r="C52" s="36">
        <v>9</v>
      </c>
      <c r="D52" s="30">
        <v>6.5</v>
      </c>
      <c r="E52" s="30"/>
      <c r="F52" s="19" t="str">
        <f t="shared" si="0"/>
        <v/>
      </c>
      <c r="G52" s="26" t="str">
        <f t="shared" si="1"/>
        <v>🔵 geplant</v>
      </c>
      <c r="H52" s="17"/>
    </row>
    <row r="53" spans="1:8" x14ac:dyDescent="0.25">
      <c r="A53" s="17" t="s">
        <v>74</v>
      </c>
      <c r="B53" s="17" t="s">
        <v>119</v>
      </c>
      <c r="C53" s="36">
        <v>10</v>
      </c>
      <c r="D53" s="30">
        <v>10.5</v>
      </c>
      <c r="E53" s="30"/>
      <c r="F53" s="19" t="str">
        <f t="shared" si="0"/>
        <v/>
      </c>
      <c r="G53" s="26" t="str">
        <f t="shared" si="1"/>
        <v>🔵 geplant</v>
      </c>
      <c r="H53" s="17"/>
    </row>
    <row r="54" spans="1:8" x14ac:dyDescent="0.25">
      <c r="A54" s="17" t="s">
        <v>74</v>
      </c>
      <c r="B54" s="17" t="s">
        <v>122</v>
      </c>
      <c r="C54" s="36">
        <v>10</v>
      </c>
      <c r="D54" s="30">
        <v>7</v>
      </c>
      <c r="E54" s="30"/>
      <c r="F54" s="19" t="str">
        <f t="shared" si="0"/>
        <v/>
      </c>
      <c r="G54" s="26" t="str">
        <f t="shared" si="1"/>
        <v>🔵 geplant</v>
      </c>
      <c r="H54" s="17"/>
    </row>
    <row r="55" spans="1:8" x14ac:dyDescent="0.25">
      <c r="A55" s="17" t="s">
        <v>74</v>
      </c>
      <c r="B55" s="17" t="s">
        <v>119</v>
      </c>
      <c r="C55" s="36">
        <v>11</v>
      </c>
      <c r="D55" s="30">
        <v>10</v>
      </c>
      <c r="E55" s="30"/>
      <c r="F55" s="19" t="str">
        <f t="shared" si="0"/>
        <v/>
      </c>
      <c r="G55" s="26" t="str">
        <f t="shared" si="1"/>
        <v>🔵 geplant</v>
      </c>
      <c r="H55" s="17"/>
    </row>
    <row r="56" spans="1:8" x14ac:dyDescent="0.25">
      <c r="A56" s="17" t="s">
        <v>74</v>
      </c>
      <c r="B56" s="17" t="s">
        <v>122</v>
      </c>
      <c r="C56" s="36">
        <v>11</v>
      </c>
      <c r="D56" s="30">
        <v>7</v>
      </c>
      <c r="E56" s="30"/>
      <c r="F56" s="19" t="str">
        <f t="shared" si="0"/>
        <v/>
      </c>
      <c r="G56" s="26" t="str">
        <f t="shared" si="1"/>
        <v>🔵 geplant</v>
      </c>
      <c r="H56" s="17"/>
    </row>
    <row r="57" spans="1:8" x14ac:dyDescent="0.25">
      <c r="A57" s="17" t="s">
        <v>74</v>
      </c>
      <c r="B57" s="17" t="s">
        <v>119</v>
      </c>
      <c r="C57" s="36">
        <v>12</v>
      </c>
      <c r="D57" s="30">
        <v>10</v>
      </c>
      <c r="E57" s="30"/>
      <c r="F57" s="19" t="str">
        <f t="shared" si="0"/>
        <v/>
      </c>
      <c r="G57" s="26" t="str">
        <f t="shared" si="1"/>
        <v>🔵 geplant</v>
      </c>
      <c r="H57" s="17"/>
    </row>
    <row r="58" spans="1:8" x14ac:dyDescent="0.25">
      <c r="A58" s="17" t="s">
        <v>74</v>
      </c>
      <c r="B58" s="17" t="s">
        <v>122</v>
      </c>
      <c r="C58" s="36">
        <v>12</v>
      </c>
      <c r="D58" s="30">
        <v>6</v>
      </c>
      <c r="E58" s="30"/>
      <c r="F58" s="19" t="str">
        <f t="shared" si="0"/>
        <v/>
      </c>
      <c r="G58" s="26" t="str">
        <f t="shared" si="1"/>
        <v>🔵 geplant</v>
      </c>
      <c r="H58" s="17"/>
    </row>
    <row r="59" spans="1:8" x14ac:dyDescent="0.25">
      <c r="A59" s="17" t="s">
        <v>74</v>
      </c>
      <c r="B59" s="17" t="s">
        <v>119</v>
      </c>
      <c r="C59" s="36">
        <v>13</v>
      </c>
      <c r="D59" s="30">
        <v>8</v>
      </c>
      <c r="E59" s="30"/>
      <c r="F59" s="19" t="str">
        <f t="shared" si="0"/>
        <v/>
      </c>
      <c r="G59" s="26" t="str">
        <f t="shared" si="1"/>
        <v>🔵 geplant</v>
      </c>
      <c r="H59" s="17"/>
    </row>
    <row r="60" spans="1:8" x14ac:dyDescent="0.25">
      <c r="A60" s="17" t="s">
        <v>74</v>
      </c>
      <c r="B60" s="17" t="s">
        <v>122</v>
      </c>
      <c r="C60" s="36">
        <v>13</v>
      </c>
      <c r="D60" s="30">
        <v>5.5</v>
      </c>
      <c r="E60" s="30"/>
      <c r="F60" s="19" t="str">
        <f t="shared" si="0"/>
        <v/>
      </c>
      <c r="G60" s="26" t="str">
        <f t="shared" si="1"/>
        <v>🔵 geplant</v>
      </c>
      <c r="H60" s="17"/>
    </row>
    <row r="61" spans="1:8" x14ac:dyDescent="0.25">
      <c r="A61" s="17" t="s">
        <v>78</v>
      </c>
      <c r="B61" s="17" t="s">
        <v>113</v>
      </c>
      <c r="C61" s="36">
        <v>1</v>
      </c>
      <c r="D61" s="30">
        <v>11</v>
      </c>
      <c r="E61" s="30">
        <v>10.5</v>
      </c>
      <c r="F61" s="19">
        <f t="shared" si="0"/>
        <v>-0.5</v>
      </c>
      <c r="G61" s="26" t="str">
        <f t="shared" si="1"/>
        <v>🟢 im Plan</v>
      </c>
      <c r="H61" s="17"/>
    </row>
    <row r="62" spans="1:8" x14ac:dyDescent="0.25">
      <c r="A62" s="17" t="s">
        <v>78</v>
      </c>
      <c r="B62" s="17" t="s">
        <v>128</v>
      </c>
      <c r="C62" s="36">
        <v>1</v>
      </c>
      <c r="D62" s="30">
        <v>7.5</v>
      </c>
      <c r="E62" s="30">
        <v>8</v>
      </c>
      <c r="F62" s="19">
        <f t="shared" si="0"/>
        <v>0.5</v>
      </c>
      <c r="G62" s="26" t="str">
        <f t="shared" si="1"/>
        <v>🟢 im Plan</v>
      </c>
      <c r="H62" s="17"/>
    </row>
    <row r="63" spans="1:8" x14ac:dyDescent="0.25">
      <c r="A63" s="17" t="s">
        <v>78</v>
      </c>
      <c r="B63" s="17" t="s">
        <v>113</v>
      </c>
      <c r="C63" s="36">
        <v>2</v>
      </c>
      <c r="D63" s="30">
        <v>15.5</v>
      </c>
      <c r="E63" s="30">
        <v>16</v>
      </c>
      <c r="F63" s="19">
        <f t="shared" si="0"/>
        <v>0.5</v>
      </c>
      <c r="G63" s="26" t="str">
        <f t="shared" si="1"/>
        <v>🟢 im Plan</v>
      </c>
      <c r="H63" s="17"/>
    </row>
    <row r="64" spans="1:8" x14ac:dyDescent="0.25">
      <c r="A64" s="17" t="s">
        <v>78</v>
      </c>
      <c r="B64" s="17" t="s">
        <v>128</v>
      </c>
      <c r="C64" s="36">
        <v>2</v>
      </c>
      <c r="D64" s="30">
        <v>10.5</v>
      </c>
      <c r="E64" s="30">
        <v>9.5</v>
      </c>
      <c r="F64" s="19">
        <f t="shared" si="0"/>
        <v>-1</v>
      </c>
      <c r="G64" s="26" t="str">
        <f t="shared" si="1"/>
        <v>🟢 im Plan</v>
      </c>
      <c r="H64" s="17"/>
    </row>
    <row r="65" spans="1:8" x14ac:dyDescent="0.25">
      <c r="A65" s="17" t="s">
        <v>78</v>
      </c>
      <c r="B65" s="17" t="s">
        <v>113</v>
      </c>
      <c r="C65" s="36">
        <v>3</v>
      </c>
      <c r="D65" s="30">
        <v>17</v>
      </c>
      <c r="E65" s="30">
        <v>16</v>
      </c>
      <c r="F65" s="19">
        <f t="shared" si="0"/>
        <v>-1</v>
      </c>
      <c r="G65" s="26" t="str">
        <f t="shared" si="1"/>
        <v>🟢 im Plan</v>
      </c>
      <c r="H65" s="17"/>
    </row>
    <row r="66" spans="1:8" x14ac:dyDescent="0.25">
      <c r="A66" s="17" t="s">
        <v>78</v>
      </c>
      <c r="B66" s="17" t="s">
        <v>128</v>
      </c>
      <c r="C66" s="36">
        <v>3</v>
      </c>
      <c r="D66" s="30">
        <v>10</v>
      </c>
      <c r="E66" s="30">
        <v>11</v>
      </c>
      <c r="F66" s="19">
        <f t="shared" si="0"/>
        <v>1</v>
      </c>
      <c r="G66" s="26" t="str">
        <f t="shared" si="1"/>
        <v>🟢 im Plan</v>
      </c>
      <c r="H66" s="17"/>
    </row>
    <row r="67" spans="1:8" x14ac:dyDescent="0.25">
      <c r="A67" s="17" t="s">
        <v>78</v>
      </c>
      <c r="B67" s="17" t="s">
        <v>113</v>
      </c>
      <c r="C67" s="36">
        <v>4</v>
      </c>
      <c r="D67" s="30">
        <v>15.5</v>
      </c>
      <c r="E67" s="30"/>
      <c r="F67" s="19" t="str">
        <f t="shared" si="0"/>
        <v/>
      </c>
      <c r="G67" s="26" t="str">
        <f t="shared" si="1"/>
        <v>🔵 geplant</v>
      </c>
      <c r="H67" s="17"/>
    </row>
    <row r="68" spans="1:8" x14ac:dyDescent="0.25">
      <c r="A68" s="17" t="s">
        <v>78</v>
      </c>
      <c r="B68" s="17" t="s">
        <v>128</v>
      </c>
      <c r="C68" s="36">
        <v>4</v>
      </c>
      <c r="D68" s="30">
        <v>10.5</v>
      </c>
      <c r="E68" s="30"/>
      <c r="F68" s="19" t="str">
        <f t="shared" si="0"/>
        <v/>
      </c>
      <c r="G68" s="26" t="str">
        <f t="shared" si="1"/>
        <v>🔵 geplant</v>
      </c>
      <c r="H68" s="17"/>
    </row>
    <row r="69" spans="1:8" x14ac:dyDescent="0.25">
      <c r="A69" s="17" t="s">
        <v>78</v>
      </c>
      <c r="B69" s="17" t="s">
        <v>113</v>
      </c>
      <c r="C69" s="36">
        <v>5</v>
      </c>
      <c r="D69" s="30">
        <v>15.5</v>
      </c>
      <c r="E69" s="30"/>
      <c r="F69" s="19" t="str">
        <f t="shared" ref="F69:F132" si="2">IF(E69="","",E69-D69)</f>
        <v/>
      </c>
      <c r="G69" s="26" t="str">
        <f t="shared" ref="G69:G132" si="3">IF(E69="","🔵 geplant",IF(ABS(E69-D69)&lt;=2,"🟢 im Plan",IF(E69&gt;D69,"🟠 über Plan","🔴 unter Plan")))</f>
        <v>🔵 geplant</v>
      </c>
      <c r="H69" s="17"/>
    </row>
    <row r="70" spans="1:8" x14ac:dyDescent="0.25">
      <c r="A70" s="17" t="s">
        <v>78</v>
      </c>
      <c r="B70" s="17" t="s">
        <v>128</v>
      </c>
      <c r="C70" s="36">
        <v>5</v>
      </c>
      <c r="D70" s="30">
        <v>10.5</v>
      </c>
      <c r="E70" s="30"/>
      <c r="F70" s="19" t="str">
        <f t="shared" si="2"/>
        <v/>
      </c>
      <c r="G70" s="26" t="str">
        <f t="shared" si="3"/>
        <v>🔵 geplant</v>
      </c>
      <c r="H70" s="17"/>
    </row>
    <row r="71" spans="1:8" x14ac:dyDescent="0.25">
      <c r="A71" s="17" t="s">
        <v>78</v>
      </c>
      <c r="B71" s="17" t="s">
        <v>113</v>
      </c>
      <c r="C71" s="36">
        <v>6</v>
      </c>
      <c r="D71" s="30">
        <v>16.5</v>
      </c>
      <c r="E71" s="30"/>
      <c r="F71" s="19" t="str">
        <f t="shared" si="2"/>
        <v/>
      </c>
      <c r="G71" s="26" t="str">
        <f t="shared" si="3"/>
        <v>🔵 geplant</v>
      </c>
      <c r="H71" s="17"/>
    </row>
    <row r="72" spans="1:8" x14ac:dyDescent="0.25">
      <c r="A72" s="17" t="s">
        <v>78</v>
      </c>
      <c r="B72" s="17" t="s">
        <v>128</v>
      </c>
      <c r="C72" s="36">
        <v>6</v>
      </c>
      <c r="D72" s="30">
        <v>9.5</v>
      </c>
      <c r="E72" s="30"/>
      <c r="F72" s="19" t="str">
        <f t="shared" si="2"/>
        <v/>
      </c>
      <c r="G72" s="26" t="str">
        <f t="shared" si="3"/>
        <v>🔵 geplant</v>
      </c>
      <c r="H72" s="17"/>
    </row>
    <row r="73" spans="1:8" x14ac:dyDescent="0.25">
      <c r="A73" s="17" t="s">
        <v>78</v>
      </c>
      <c r="B73" s="17" t="s">
        <v>113</v>
      </c>
      <c r="C73" s="36">
        <v>7</v>
      </c>
      <c r="D73" s="30">
        <v>14.5</v>
      </c>
      <c r="E73" s="30"/>
      <c r="F73" s="19" t="str">
        <f t="shared" si="2"/>
        <v/>
      </c>
      <c r="G73" s="26" t="str">
        <f t="shared" si="3"/>
        <v>🔵 geplant</v>
      </c>
      <c r="H73" s="17"/>
    </row>
    <row r="74" spans="1:8" x14ac:dyDescent="0.25">
      <c r="A74" s="17" t="s">
        <v>78</v>
      </c>
      <c r="B74" s="17" t="s">
        <v>128</v>
      </c>
      <c r="C74" s="36">
        <v>7</v>
      </c>
      <c r="D74" s="30">
        <v>10</v>
      </c>
      <c r="E74" s="30"/>
      <c r="F74" s="19" t="str">
        <f t="shared" si="2"/>
        <v/>
      </c>
      <c r="G74" s="26" t="str">
        <f t="shared" si="3"/>
        <v>🔵 geplant</v>
      </c>
      <c r="H74" s="17"/>
    </row>
    <row r="75" spans="1:8" x14ac:dyDescent="0.25">
      <c r="A75" s="17" t="s">
        <v>78</v>
      </c>
      <c r="B75" s="17" t="s">
        <v>113</v>
      </c>
      <c r="C75" s="36">
        <v>8</v>
      </c>
      <c r="D75" s="30">
        <v>15.5</v>
      </c>
      <c r="E75" s="30"/>
      <c r="F75" s="19" t="str">
        <f t="shared" si="2"/>
        <v/>
      </c>
      <c r="G75" s="26" t="str">
        <f t="shared" si="3"/>
        <v>🔵 geplant</v>
      </c>
      <c r="H75" s="17"/>
    </row>
    <row r="76" spans="1:8" x14ac:dyDescent="0.25">
      <c r="A76" s="17" t="s">
        <v>78</v>
      </c>
      <c r="B76" s="17" t="s">
        <v>128</v>
      </c>
      <c r="C76" s="36">
        <v>8</v>
      </c>
      <c r="D76" s="30">
        <v>10.5</v>
      </c>
      <c r="E76" s="30"/>
      <c r="F76" s="19" t="str">
        <f t="shared" si="2"/>
        <v/>
      </c>
      <c r="G76" s="26" t="str">
        <f t="shared" si="3"/>
        <v>🔵 geplant</v>
      </c>
      <c r="H76" s="17"/>
    </row>
    <row r="77" spans="1:8" x14ac:dyDescent="0.25">
      <c r="A77" s="17" t="s">
        <v>78</v>
      </c>
      <c r="B77" s="17" t="s">
        <v>113</v>
      </c>
      <c r="C77" s="36">
        <v>9</v>
      </c>
      <c r="D77" s="30">
        <v>15.5</v>
      </c>
      <c r="E77" s="30"/>
      <c r="F77" s="19" t="str">
        <f t="shared" si="2"/>
        <v/>
      </c>
      <c r="G77" s="26" t="str">
        <f t="shared" si="3"/>
        <v>🔵 geplant</v>
      </c>
      <c r="H77" s="17"/>
    </row>
    <row r="78" spans="1:8" x14ac:dyDescent="0.25">
      <c r="A78" s="17" t="s">
        <v>78</v>
      </c>
      <c r="B78" s="17" t="s">
        <v>128</v>
      </c>
      <c r="C78" s="36">
        <v>9</v>
      </c>
      <c r="D78" s="30">
        <v>9</v>
      </c>
      <c r="E78" s="30"/>
      <c r="F78" s="19" t="str">
        <f t="shared" si="2"/>
        <v/>
      </c>
      <c r="G78" s="26" t="str">
        <f t="shared" si="3"/>
        <v>🔵 geplant</v>
      </c>
      <c r="H78" s="17"/>
    </row>
    <row r="79" spans="1:8" x14ac:dyDescent="0.25">
      <c r="A79" s="17" t="s">
        <v>78</v>
      </c>
      <c r="B79" s="17" t="s">
        <v>113</v>
      </c>
      <c r="C79" s="36">
        <v>12</v>
      </c>
      <c r="D79" s="30">
        <v>13.5</v>
      </c>
      <c r="E79" s="30"/>
      <c r="F79" s="19" t="str">
        <f t="shared" si="2"/>
        <v/>
      </c>
      <c r="G79" s="26" t="str">
        <f t="shared" si="3"/>
        <v>🔵 geplant</v>
      </c>
      <c r="H79" s="17"/>
    </row>
    <row r="80" spans="1:8" x14ac:dyDescent="0.25">
      <c r="A80" s="17" t="s">
        <v>78</v>
      </c>
      <c r="B80" s="17" t="s">
        <v>128</v>
      </c>
      <c r="C80" s="36">
        <v>12</v>
      </c>
      <c r="D80" s="30">
        <v>8</v>
      </c>
      <c r="E80" s="30"/>
      <c r="F80" s="19" t="str">
        <f t="shared" si="2"/>
        <v/>
      </c>
      <c r="G80" s="26" t="str">
        <f t="shared" si="3"/>
        <v>🔵 geplant</v>
      </c>
      <c r="H80" s="17"/>
    </row>
    <row r="81" spans="1:8" x14ac:dyDescent="0.25">
      <c r="A81" s="17" t="s">
        <v>78</v>
      </c>
      <c r="B81" s="17" t="s">
        <v>113</v>
      </c>
      <c r="C81" s="36">
        <v>13</v>
      </c>
      <c r="D81" s="30">
        <v>10.5</v>
      </c>
      <c r="E81" s="30"/>
      <c r="F81" s="19" t="str">
        <f t="shared" si="2"/>
        <v/>
      </c>
      <c r="G81" s="26" t="str">
        <f t="shared" si="3"/>
        <v>🔵 geplant</v>
      </c>
      <c r="H81" s="17"/>
    </row>
    <row r="82" spans="1:8" x14ac:dyDescent="0.25">
      <c r="A82" s="17" t="s">
        <v>78</v>
      </c>
      <c r="B82" s="17" t="s">
        <v>128</v>
      </c>
      <c r="C82" s="36">
        <v>13</v>
      </c>
      <c r="D82" s="30">
        <v>7</v>
      </c>
      <c r="E82" s="30"/>
      <c r="F82" s="19" t="str">
        <f t="shared" si="2"/>
        <v/>
      </c>
      <c r="G82" s="26" t="str">
        <f t="shared" si="3"/>
        <v>🔵 geplant</v>
      </c>
      <c r="H82" s="17"/>
    </row>
    <row r="83" spans="1:8" x14ac:dyDescent="0.25">
      <c r="A83" s="17" t="s">
        <v>81</v>
      </c>
      <c r="B83" s="17" t="s">
        <v>119</v>
      </c>
      <c r="C83" s="36">
        <v>1</v>
      </c>
      <c r="D83" s="30">
        <v>10</v>
      </c>
      <c r="E83" s="30">
        <v>9.5</v>
      </c>
      <c r="F83" s="19">
        <f t="shared" si="2"/>
        <v>-0.5</v>
      </c>
      <c r="G83" s="26" t="str">
        <f t="shared" si="3"/>
        <v>🟢 im Plan</v>
      </c>
      <c r="H83" s="17"/>
    </row>
    <row r="84" spans="1:8" x14ac:dyDescent="0.25">
      <c r="A84" s="17" t="s">
        <v>81</v>
      </c>
      <c r="B84" s="17" t="s">
        <v>134</v>
      </c>
      <c r="C84" s="36">
        <v>1</v>
      </c>
      <c r="D84" s="30">
        <v>4.5</v>
      </c>
      <c r="E84" s="30">
        <v>5</v>
      </c>
      <c r="F84" s="19">
        <f t="shared" si="2"/>
        <v>0.5</v>
      </c>
      <c r="G84" s="26" t="str">
        <f t="shared" si="3"/>
        <v>🟢 im Plan</v>
      </c>
      <c r="H84" s="17"/>
    </row>
    <row r="85" spans="1:8" x14ac:dyDescent="0.25">
      <c r="A85" s="17" t="s">
        <v>81</v>
      </c>
      <c r="B85" s="17" t="s">
        <v>119</v>
      </c>
      <c r="C85" s="36">
        <v>2</v>
      </c>
      <c r="D85" s="30">
        <v>14</v>
      </c>
      <c r="E85" s="30">
        <v>14.5</v>
      </c>
      <c r="F85" s="19">
        <f t="shared" si="2"/>
        <v>0.5</v>
      </c>
      <c r="G85" s="26" t="str">
        <f t="shared" si="3"/>
        <v>🟢 im Plan</v>
      </c>
      <c r="H85" s="17"/>
    </row>
    <row r="86" spans="1:8" x14ac:dyDescent="0.25">
      <c r="A86" s="17" t="s">
        <v>81</v>
      </c>
      <c r="B86" s="17" t="s">
        <v>134</v>
      </c>
      <c r="C86" s="36">
        <v>2</v>
      </c>
      <c r="D86" s="30">
        <v>6</v>
      </c>
      <c r="E86" s="30">
        <v>5</v>
      </c>
      <c r="F86" s="19">
        <f t="shared" si="2"/>
        <v>-1</v>
      </c>
      <c r="G86" s="26" t="str">
        <f t="shared" si="3"/>
        <v>🟢 im Plan</v>
      </c>
      <c r="H86" s="17"/>
    </row>
    <row r="87" spans="1:8" x14ac:dyDescent="0.25">
      <c r="A87" s="17" t="s">
        <v>81</v>
      </c>
      <c r="B87" s="17" t="s">
        <v>119</v>
      </c>
      <c r="C87" s="36">
        <v>3</v>
      </c>
      <c r="D87" s="30">
        <v>15.5</v>
      </c>
      <c r="E87" s="30">
        <v>14.5</v>
      </c>
      <c r="F87" s="19">
        <f t="shared" si="2"/>
        <v>-1</v>
      </c>
      <c r="G87" s="26" t="str">
        <f t="shared" si="3"/>
        <v>🟢 im Plan</v>
      </c>
      <c r="H87" s="17"/>
    </row>
    <row r="88" spans="1:8" x14ac:dyDescent="0.25">
      <c r="A88" s="17" t="s">
        <v>81</v>
      </c>
      <c r="B88" s="17" t="s">
        <v>134</v>
      </c>
      <c r="C88" s="36">
        <v>3</v>
      </c>
      <c r="D88" s="30">
        <v>6</v>
      </c>
      <c r="E88" s="30">
        <v>7</v>
      </c>
      <c r="F88" s="19">
        <f t="shared" si="2"/>
        <v>1</v>
      </c>
      <c r="G88" s="26" t="str">
        <f t="shared" si="3"/>
        <v>🟢 im Plan</v>
      </c>
      <c r="H88" s="17"/>
    </row>
    <row r="89" spans="1:8" x14ac:dyDescent="0.25">
      <c r="A89" s="17" t="s">
        <v>81</v>
      </c>
      <c r="B89" s="17" t="s">
        <v>119</v>
      </c>
      <c r="C89" s="36">
        <v>4</v>
      </c>
      <c r="D89" s="30">
        <v>14</v>
      </c>
      <c r="E89" s="30"/>
      <c r="F89" s="19" t="str">
        <f t="shared" si="2"/>
        <v/>
      </c>
      <c r="G89" s="26" t="str">
        <f t="shared" si="3"/>
        <v>🔵 geplant</v>
      </c>
      <c r="H89" s="17"/>
    </row>
    <row r="90" spans="1:8" x14ac:dyDescent="0.25">
      <c r="A90" s="17" t="s">
        <v>81</v>
      </c>
      <c r="B90" s="17" t="s">
        <v>134</v>
      </c>
      <c r="C90" s="36">
        <v>4</v>
      </c>
      <c r="D90" s="30">
        <v>6</v>
      </c>
      <c r="E90" s="30"/>
      <c r="F90" s="19" t="str">
        <f t="shared" si="2"/>
        <v/>
      </c>
      <c r="G90" s="26" t="str">
        <f t="shared" si="3"/>
        <v>🔵 geplant</v>
      </c>
      <c r="H90" s="17"/>
    </row>
    <row r="91" spans="1:8" x14ac:dyDescent="0.25">
      <c r="A91" s="17" t="s">
        <v>81</v>
      </c>
      <c r="B91" s="17" t="s">
        <v>119</v>
      </c>
      <c r="C91" s="36">
        <v>5</v>
      </c>
      <c r="D91" s="30">
        <v>14</v>
      </c>
      <c r="E91" s="30"/>
      <c r="F91" s="19" t="str">
        <f t="shared" si="2"/>
        <v/>
      </c>
      <c r="G91" s="26" t="str">
        <f t="shared" si="3"/>
        <v>🔵 geplant</v>
      </c>
      <c r="H91" s="17"/>
    </row>
    <row r="92" spans="1:8" x14ac:dyDescent="0.25">
      <c r="A92" s="17" t="s">
        <v>81</v>
      </c>
      <c r="B92" s="17" t="s">
        <v>134</v>
      </c>
      <c r="C92" s="36">
        <v>5</v>
      </c>
      <c r="D92" s="30">
        <v>6</v>
      </c>
      <c r="E92" s="30"/>
      <c r="F92" s="19" t="str">
        <f t="shared" si="2"/>
        <v/>
      </c>
      <c r="G92" s="26" t="str">
        <f t="shared" si="3"/>
        <v>🔵 geplant</v>
      </c>
      <c r="H92" s="17"/>
    </row>
    <row r="93" spans="1:8" x14ac:dyDescent="0.25">
      <c r="A93" s="17" t="s">
        <v>81</v>
      </c>
      <c r="B93" s="17" t="s">
        <v>119</v>
      </c>
      <c r="C93" s="36">
        <v>6</v>
      </c>
      <c r="D93" s="30">
        <v>14.5</v>
      </c>
      <c r="E93" s="30"/>
      <c r="F93" s="19" t="str">
        <f t="shared" si="2"/>
        <v/>
      </c>
      <c r="G93" s="26" t="str">
        <f t="shared" si="3"/>
        <v>🔵 geplant</v>
      </c>
      <c r="H93" s="17"/>
    </row>
    <row r="94" spans="1:8" x14ac:dyDescent="0.25">
      <c r="A94" s="17" t="s">
        <v>81</v>
      </c>
      <c r="B94" s="17" t="s">
        <v>134</v>
      </c>
      <c r="C94" s="36">
        <v>6</v>
      </c>
      <c r="D94" s="30">
        <v>5.5</v>
      </c>
      <c r="E94" s="30"/>
      <c r="F94" s="19" t="str">
        <f t="shared" si="2"/>
        <v/>
      </c>
      <c r="G94" s="26" t="str">
        <f t="shared" si="3"/>
        <v>🔵 geplant</v>
      </c>
      <c r="H94" s="17"/>
    </row>
    <row r="95" spans="1:8" x14ac:dyDescent="0.25">
      <c r="A95" s="17" t="s">
        <v>81</v>
      </c>
      <c r="B95" s="17" t="s">
        <v>119</v>
      </c>
      <c r="C95" s="36">
        <v>7</v>
      </c>
      <c r="D95" s="30">
        <v>13</v>
      </c>
      <c r="E95" s="30"/>
      <c r="F95" s="19" t="str">
        <f t="shared" si="2"/>
        <v/>
      </c>
      <c r="G95" s="26" t="str">
        <f t="shared" si="3"/>
        <v>🔵 geplant</v>
      </c>
      <c r="H95" s="17"/>
    </row>
    <row r="96" spans="1:8" x14ac:dyDescent="0.25">
      <c r="A96" s="17" t="s">
        <v>81</v>
      </c>
      <c r="B96" s="17" t="s">
        <v>134</v>
      </c>
      <c r="C96" s="36">
        <v>7</v>
      </c>
      <c r="D96" s="30">
        <v>5.5</v>
      </c>
      <c r="E96" s="30"/>
      <c r="F96" s="19" t="str">
        <f t="shared" si="2"/>
        <v/>
      </c>
      <c r="G96" s="26" t="str">
        <f t="shared" si="3"/>
        <v>🔵 geplant</v>
      </c>
      <c r="H96" s="17"/>
    </row>
    <row r="97" spans="1:8" x14ac:dyDescent="0.25">
      <c r="A97" s="17" t="s">
        <v>81</v>
      </c>
      <c r="B97" s="17" t="s">
        <v>119</v>
      </c>
      <c r="C97" s="36">
        <v>8</v>
      </c>
      <c r="D97" s="30">
        <v>14</v>
      </c>
      <c r="E97" s="30"/>
      <c r="F97" s="19" t="str">
        <f t="shared" si="2"/>
        <v/>
      </c>
      <c r="G97" s="26" t="str">
        <f t="shared" si="3"/>
        <v>🔵 geplant</v>
      </c>
      <c r="H97" s="17"/>
    </row>
    <row r="98" spans="1:8" x14ac:dyDescent="0.25">
      <c r="A98" s="17" t="s">
        <v>81</v>
      </c>
      <c r="B98" s="17" t="s">
        <v>134</v>
      </c>
      <c r="C98" s="36">
        <v>8</v>
      </c>
      <c r="D98" s="30">
        <v>6</v>
      </c>
      <c r="E98" s="30"/>
      <c r="F98" s="19" t="str">
        <f t="shared" si="2"/>
        <v/>
      </c>
      <c r="G98" s="26" t="str">
        <f t="shared" si="3"/>
        <v>🔵 geplant</v>
      </c>
      <c r="H98" s="17"/>
    </row>
    <row r="99" spans="1:8" x14ac:dyDescent="0.25">
      <c r="A99" s="17" t="s">
        <v>81</v>
      </c>
      <c r="B99" s="17" t="s">
        <v>119</v>
      </c>
      <c r="C99" s="36">
        <v>9</v>
      </c>
      <c r="D99" s="30">
        <v>13.5</v>
      </c>
      <c r="E99" s="30"/>
      <c r="F99" s="19" t="str">
        <f t="shared" si="2"/>
        <v/>
      </c>
      <c r="G99" s="26" t="str">
        <f t="shared" si="3"/>
        <v>🔵 geplant</v>
      </c>
      <c r="H99" s="17"/>
    </row>
    <row r="100" spans="1:8" x14ac:dyDescent="0.25">
      <c r="A100" s="17" t="s">
        <v>81</v>
      </c>
      <c r="B100" s="17" t="s">
        <v>134</v>
      </c>
      <c r="C100" s="36">
        <v>9</v>
      </c>
      <c r="D100" s="30">
        <v>5</v>
      </c>
      <c r="E100" s="30"/>
      <c r="F100" s="19" t="str">
        <f t="shared" si="2"/>
        <v/>
      </c>
      <c r="G100" s="26" t="str">
        <f t="shared" si="3"/>
        <v>🔵 geplant</v>
      </c>
      <c r="H100" s="17"/>
    </row>
    <row r="101" spans="1:8" x14ac:dyDescent="0.25">
      <c r="A101" s="17" t="s">
        <v>81</v>
      </c>
      <c r="B101" s="17" t="s">
        <v>119</v>
      </c>
      <c r="C101" s="36">
        <v>10</v>
      </c>
      <c r="D101" s="30">
        <v>12.5</v>
      </c>
      <c r="E101" s="30"/>
      <c r="F101" s="19" t="str">
        <f t="shared" si="2"/>
        <v/>
      </c>
      <c r="G101" s="26" t="str">
        <f t="shared" si="3"/>
        <v>🔵 geplant</v>
      </c>
      <c r="H101" s="17"/>
    </row>
    <row r="102" spans="1:8" x14ac:dyDescent="0.25">
      <c r="A102" s="17" t="s">
        <v>81</v>
      </c>
      <c r="B102" s="17" t="s">
        <v>134</v>
      </c>
      <c r="C102" s="36">
        <v>10</v>
      </c>
      <c r="D102" s="30">
        <v>5.5</v>
      </c>
      <c r="E102" s="30"/>
      <c r="F102" s="19" t="str">
        <f t="shared" si="2"/>
        <v/>
      </c>
      <c r="G102" s="26" t="str">
        <f t="shared" si="3"/>
        <v>🔵 geplant</v>
      </c>
      <c r="H102" s="17"/>
    </row>
    <row r="103" spans="1:8" x14ac:dyDescent="0.25">
      <c r="A103" s="17" t="s">
        <v>81</v>
      </c>
      <c r="B103" s="17" t="s">
        <v>119</v>
      </c>
      <c r="C103" s="36">
        <v>11</v>
      </c>
      <c r="D103" s="30">
        <v>12</v>
      </c>
      <c r="E103" s="30"/>
      <c r="F103" s="19" t="str">
        <f t="shared" si="2"/>
        <v/>
      </c>
      <c r="G103" s="26" t="str">
        <f t="shared" si="3"/>
        <v>🔵 geplant</v>
      </c>
      <c r="H103" s="17"/>
    </row>
    <row r="104" spans="1:8" x14ac:dyDescent="0.25">
      <c r="A104" s="17" t="s">
        <v>81</v>
      </c>
      <c r="B104" s="17" t="s">
        <v>134</v>
      </c>
      <c r="C104" s="36">
        <v>11</v>
      </c>
      <c r="D104" s="30">
        <v>5.5</v>
      </c>
      <c r="E104" s="30"/>
      <c r="F104" s="19" t="str">
        <f t="shared" si="2"/>
        <v/>
      </c>
      <c r="G104" s="26" t="str">
        <f t="shared" si="3"/>
        <v>🔵 geplant</v>
      </c>
      <c r="H104" s="17"/>
    </row>
    <row r="105" spans="1:8" x14ac:dyDescent="0.25">
      <c r="A105" s="17" t="s">
        <v>81</v>
      </c>
      <c r="B105" s="17" t="s">
        <v>119</v>
      </c>
      <c r="C105" s="36">
        <v>12</v>
      </c>
      <c r="D105" s="30">
        <v>12</v>
      </c>
      <c r="E105" s="30"/>
      <c r="F105" s="19" t="str">
        <f t="shared" si="2"/>
        <v/>
      </c>
      <c r="G105" s="26" t="str">
        <f t="shared" si="3"/>
        <v>🔵 geplant</v>
      </c>
      <c r="H105" s="17"/>
    </row>
    <row r="106" spans="1:8" x14ac:dyDescent="0.25">
      <c r="A106" s="17" t="s">
        <v>81</v>
      </c>
      <c r="B106" s="17" t="s">
        <v>134</v>
      </c>
      <c r="C106" s="36">
        <v>12</v>
      </c>
      <c r="D106" s="30">
        <v>4.5</v>
      </c>
      <c r="E106" s="30"/>
      <c r="F106" s="19" t="str">
        <f t="shared" si="2"/>
        <v/>
      </c>
      <c r="G106" s="26" t="str">
        <f t="shared" si="3"/>
        <v>🔵 geplant</v>
      </c>
      <c r="H106" s="17"/>
    </row>
    <row r="107" spans="1:8" x14ac:dyDescent="0.25">
      <c r="A107" s="17" t="s">
        <v>81</v>
      </c>
      <c r="B107" s="17" t="s">
        <v>119</v>
      </c>
      <c r="C107" s="36">
        <v>13</v>
      </c>
      <c r="D107" s="30">
        <v>9.5</v>
      </c>
      <c r="E107" s="30"/>
      <c r="F107" s="19" t="str">
        <f t="shared" si="2"/>
        <v/>
      </c>
      <c r="G107" s="26" t="str">
        <f t="shared" si="3"/>
        <v>🔵 geplant</v>
      </c>
      <c r="H107" s="17"/>
    </row>
    <row r="108" spans="1:8" x14ac:dyDescent="0.25">
      <c r="A108" s="17" t="s">
        <v>81</v>
      </c>
      <c r="B108" s="17" t="s">
        <v>134</v>
      </c>
      <c r="C108" s="36">
        <v>13</v>
      </c>
      <c r="D108" s="30">
        <v>4</v>
      </c>
      <c r="E108" s="30"/>
      <c r="F108" s="19" t="str">
        <f t="shared" si="2"/>
        <v/>
      </c>
      <c r="G108" s="26" t="str">
        <f t="shared" si="3"/>
        <v>🔵 geplant</v>
      </c>
      <c r="H108" s="17"/>
    </row>
    <row r="109" spans="1:8" x14ac:dyDescent="0.25">
      <c r="A109" s="17" t="s">
        <v>84</v>
      </c>
      <c r="B109" s="17" t="s">
        <v>122</v>
      </c>
      <c r="C109" s="36">
        <v>1</v>
      </c>
      <c r="D109" s="30">
        <v>12.5</v>
      </c>
      <c r="E109" s="30">
        <v>13</v>
      </c>
      <c r="F109" s="19">
        <f t="shared" si="2"/>
        <v>0.5</v>
      </c>
      <c r="G109" s="26" t="str">
        <f t="shared" si="3"/>
        <v>🟢 im Plan</v>
      </c>
      <c r="H109" s="17"/>
    </row>
    <row r="110" spans="1:8" x14ac:dyDescent="0.25">
      <c r="A110" s="17" t="s">
        <v>84</v>
      </c>
      <c r="B110" s="17" t="s">
        <v>119</v>
      </c>
      <c r="C110" s="36">
        <v>1</v>
      </c>
      <c r="D110" s="30">
        <v>5</v>
      </c>
      <c r="E110" s="30">
        <v>4</v>
      </c>
      <c r="F110" s="19">
        <f t="shared" si="2"/>
        <v>-1</v>
      </c>
      <c r="G110" s="26" t="str">
        <f t="shared" si="3"/>
        <v>🟢 im Plan</v>
      </c>
      <c r="H110" s="17"/>
    </row>
    <row r="111" spans="1:8" x14ac:dyDescent="0.25">
      <c r="A111" s="17" t="s">
        <v>84</v>
      </c>
      <c r="B111" s="17" t="s">
        <v>122</v>
      </c>
      <c r="C111" s="36">
        <v>2</v>
      </c>
      <c r="D111" s="30">
        <v>17.5</v>
      </c>
      <c r="E111" s="30">
        <v>16.5</v>
      </c>
      <c r="F111" s="19">
        <f t="shared" si="2"/>
        <v>-1</v>
      </c>
      <c r="G111" s="26" t="str">
        <f t="shared" si="3"/>
        <v>🟢 im Plan</v>
      </c>
      <c r="H111" s="17"/>
    </row>
    <row r="112" spans="1:8" x14ac:dyDescent="0.25">
      <c r="A112" s="17" t="s">
        <v>84</v>
      </c>
      <c r="B112" s="17" t="s">
        <v>119</v>
      </c>
      <c r="C112" s="36">
        <v>2</v>
      </c>
      <c r="D112" s="30">
        <v>7</v>
      </c>
      <c r="E112" s="30">
        <v>8</v>
      </c>
      <c r="F112" s="19">
        <f t="shared" si="2"/>
        <v>1</v>
      </c>
      <c r="G112" s="26" t="str">
        <f t="shared" si="3"/>
        <v>🟢 im Plan</v>
      </c>
      <c r="H112" s="17"/>
    </row>
    <row r="113" spans="1:8" x14ac:dyDescent="0.25">
      <c r="A113" s="17" t="s">
        <v>84</v>
      </c>
      <c r="B113" s="17" t="s">
        <v>122</v>
      </c>
      <c r="C113" s="36">
        <v>3</v>
      </c>
      <c r="D113" s="30">
        <v>19</v>
      </c>
      <c r="E113" s="30">
        <v>20</v>
      </c>
      <c r="F113" s="19">
        <f t="shared" si="2"/>
        <v>1</v>
      </c>
      <c r="G113" s="26" t="str">
        <f t="shared" si="3"/>
        <v>🟢 im Plan</v>
      </c>
      <c r="H113" s="17"/>
    </row>
    <row r="114" spans="1:8" x14ac:dyDescent="0.25">
      <c r="A114" s="17" t="s">
        <v>84</v>
      </c>
      <c r="B114" s="17" t="s">
        <v>119</v>
      </c>
      <c r="C114" s="36">
        <v>3</v>
      </c>
      <c r="D114" s="30">
        <v>6.5</v>
      </c>
      <c r="E114" s="30">
        <v>6.5</v>
      </c>
      <c r="F114" s="19">
        <f t="shared" si="2"/>
        <v>0</v>
      </c>
      <c r="G114" s="26" t="str">
        <f t="shared" si="3"/>
        <v>🟢 im Plan</v>
      </c>
      <c r="H114" s="17"/>
    </row>
    <row r="115" spans="1:8" x14ac:dyDescent="0.25">
      <c r="A115" s="17" t="s">
        <v>84</v>
      </c>
      <c r="B115" s="17" t="s">
        <v>122</v>
      </c>
      <c r="C115" s="36">
        <v>4</v>
      </c>
      <c r="D115" s="30">
        <v>17.5</v>
      </c>
      <c r="E115" s="30"/>
      <c r="F115" s="19" t="str">
        <f t="shared" si="2"/>
        <v/>
      </c>
      <c r="G115" s="26" t="str">
        <f t="shared" si="3"/>
        <v>🔵 geplant</v>
      </c>
      <c r="H115" s="17"/>
    </row>
    <row r="116" spans="1:8" x14ac:dyDescent="0.25">
      <c r="A116" s="17" t="s">
        <v>84</v>
      </c>
      <c r="B116" s="17" t="s">
        <v>119</v>
      </c>
      <c r="C116" s="36">
        <v>4</v>
      </c>
      <c r="D116" s="30">
        <v>7</v>
      </c>
      <c r="E116" s="30"/>
      <c r="F116" s="19" t="str">
        <f t="shared" si="2"/>
        <v/>
      </c>
      <c r="G116" s="26" t="str">
        <f t="shared" si="3"/>
        <v>🔵 geplant</v>
      </c>
      <c r="H116" s="17"/>
    </row>
    <row r="117" spans="1:8" x14ac:dyDescent="0.25">
      <c r="A117" s="17" t="s">
        <v>84</v>
      </c>
      <c r="B117" s="17" t="s">
        <v>122</v>
      </c>
      <c r="C117" s="36">
        <v>5</v>
      </c>
      <c r="D117" s="30">
        <v>17.5</v>
      </c>
      <c r="E117" s="30"/>
      <c r="F117" s="19" t="str">
        <f t="shared" si="2"/>
        <v/>
      </c>
      <c r="G117" s="26" t="str">
        <f t="shared" si="3"/>
        <v>🔵 geplant</v>
      </c>
      <c r="H117" s="17"/>
    </row>
    <row r="118" spans="1:8" x14ac:dyDescent="0.25">
      <c r="A118" s="17" t="s">
        <v>84</v>
      </c>
      <c r="B118" s="17" t="s">
        <v>119</v>
      </c>
      <c r="C118" s="36">
        <v>5</v>
      </c>
      <c r="D118" s="30">
        <v>7</v>
      </c>
      <c r="E118" s="30"/>
      <c r="F118" s="19" t="str">
        <f t="shared" si="2"/>
        <v/>
      </c>
      <c r="G118" s="26" t="str">
        <f t="shared" si="3"/>
        <v>🔵 geplant</v>
      </c>
      <c r="H118" s="17"/>
    </row>
    <row r="119" spans="1:8" x14ac:dyDescent="0.25">
      <c r="A119" s="17" t="s">
        <v>84</v>
      </c>
      <c r="B119" s="17" t="s">
        <v>122</v>
      </c>
      <c r="C119" s="36">
        <v>6</v>
      </c>
      <c r="D119" s="30">
        <v>18</v>
      </c>
      <c r="E119" s="30"/>
      <c r="F119" s="19" t="str">
        <f t="shared" si="2"/>
        <v/>
      </c>
      <c r="G119" s="26" t="str">
        <f t="shared" si="3"/>
        <v>🔵 geplant</v>
      </c>
      <c r="H119" s="17"/>
    </row>
    <row r="120" spans="1:8" x14ac:dyDescent="0.25">
      <c r="A120" s="17" t="s">
        <v>84</v>
      </c>
      <c r="B120" s="17" t="s">
        <v>119</v>
      </c>
      <c r="C120" s="36">
        <v>6</v>
      </c>
      <c r="D120" s="30">
        <v>6.5</v>
      </c>
      <c r="E120" s="30"/>
      <c r="F120" s="19" t="str">
        <f t="shared" si="2"/>
        <v/>
      </c>
      <c r="G120" s="26" t="str">
        <f t="shared" si="3"/>
        <v>🔵 geplant</v>
      </c>
      <c r="H120" s="17"/>
    </row>
    <row r="121" spans="1:8" x14ac:dyDescent="0.25">
      <c r="A121" s="17" t="s">
        <v>84</v>
      </c>
      <c r="B121" s="17" t="s">
        <v>122</v>
      </c>
      <c r="C121" s="36">
        <v>7</v>
      </c>
      <c r="D121" s="30">
        <v>16.5</v>
      </c>
      <c r="E121" s="30"/>
      <c r="F121" s="19" t="str">
        <f t="shared" si="2"/>
        <v/>
      </c>
      <c r="G121" s="26" t="str">
        <f t="shared" si="3"/>
        <v>🔵 geplant</v>
      </c>
      <c r="H121" s="17"/>
    </row>
    <row r="122" spans="1:8" x14ac:dyDescent="0.25">
      <c r="A122" s="17" t="s">
        <v>84</v>
      </c>
      <c r="B122" s="17" t="s">
        <v>119</v>
      </c>
      <c r="C122" s="36">
        <v>7</v>
      </c>
      <c r="D122" s="30">
        <v>6.5</v>
      </c>
      <c r="E122" s="30"/>
      <c r="F122" s="19" t="str">
        <f t="shared" si="2"/>
        <v/>
      </c>
      <c r="G122" s="26" t="str">
        <f t="shared" si="3"/>
        <v>🔵 geplant</v>
      </c>
      <c r="H122" s="17"/>
    </row>
    <row r="123" spans="1:8" x14ac:dyDescent="0.25">
      <c r="A123" s="17" t="s">
        <v>84</v>
      </c>
      <c r="B123" s="17" t="s">
        <v>122</v>
      </c>
      <c r="C123" s="36">
        <v>8</v>
      </c>
      <c r="D123" s="30">
        <v>17.5</v>
      </c>
      <c r="E123" s="30"/>
      <c r="F123" s="19" t="str">
        <f t="shared" si="2"/>
        <v/>
      </c>
      <c r="G123" s="26" t="str">
        <f t="shared" si="3"/>
        <v>🔵 geplant</v>
      </c>
      <c r="H123" s="17"/>
    </row>
    <row r="124" spans="1:8" x14ac:dyDescent="0.25">
      <c r="A124" s="17" t="s">
        <v>84</v>
      </c>
      <c r="B124" s="17" t="s">
        <v>119</v>
      </c>
      <c r="C124" s="36">
        <v>8</v>
      </c>
      <c r="D124" s="30">
        <v>7</v>
      </c>
      <c r="E124" s="30"/>
      <c r="F124" s="19" t="str">
        <f t="shared" si="2"/>
        <v/>
      </c>
      <c r="G124" s="26" t="str">
        <f t="shared" si="3"/>
        <v>🔵 geplant</v>
      </c>
      <c r="H124" s="17"/>
    </row>
    <row r="125" spans="1:8" x14ac:dyDescent="0.25">
      <c r="A125" s="17" t="s">
        <v>84</v>
      </c>
      <c r="B125" s="17" t="s">
        <v>122</v>
      </c>
      <c r="C125" s="36">
        <v>9</v>
      </c>
      <c r="D125" s="30">
        <v>17</v>
      </c>
      <c r="E125" s="30"/>
      <c r="F125" s="19" t="str">
        <f t="shared" si="2"/>
        <v/>
      </c>
      <c r="G125" s="26" t="str">
        <f t="shared" si="3"/>
        <v>🔵 geplant</v>
      </c>
      <c r="H125" s="17"/>
    </row>
    <row r="126" spans="1:8" x14ac:dyDescent="0.25">
      <c r="A126" s="17" t="s">
        <v>84</v>
      </c>
      <c r="B126" s="17" t="s">
        <v>119</v>
      </c>
      <c r="C126" s="36">
        <v>9</v>
      </c>
      <c r="D126" s="30">
        <v>6</v>
      </c>
      <c r="E126" s="30"/>
      <c r="F126" s="19" t="str">
        <f t="shared" si="2"/>
        <v/>
      </c>
      <c r="G126" s="26" t="str">
        <f t="shared" si="3"/>
        <v>🔵 geplant</v>
      </c>
      <c r="H126" s="17"/>
    </row>
    <row r="127" spans="1:8" x14ac:dyDescent="0.25">
      <c r="A127" s="17" t="s">
        <v>84</v>
      </c>
      <c r="B127" s="17" t="s">
        <v>122</v>
      </c>
      <c r="C127" s="36">
        <v>10</v>
      </c>
      <c r="D127" s="30">
        <v>15.5</v>
      </c>
      <c r="E127" s="30"/>
      <c r="F127" s="19" t="str">
        <f t="shared" si="2"/>
        <v/>
      </c>
      <c r="G127" s="26" t="str">
        <f t="shared" si="3"/>
        <v>🔵 geplant</v>
      </c>
      <c r="H127" s="17"/>
    </row>
    <row r="128" spans="1:8" x14ac:dyDescent="0.25">
      <c r="A128" s="17" t="s">
        <v>84</v>
      </c>
      <c r="B128" s="17" t="s">
        <v>119</v>
      </c>
      <c r="C128" s="36">
        <v>10</v>
      </c>
      <c r="D128" s="30">
        <v>6.5</v>
      </c>
      <c r="E128" s="30"/>
      <c r="F128" s="19" t="str">
        <f t="shared" si="2"/>
        <v/>
      </c>
      <c r="G128" s="26" t="str">
        <f t="shared" si="3"/>
        <v>🔵 geplant</v>
      </c>
      <c r="H128" s="17"/>
    </row>
    <row r="129" spans="1:8" x14ac:dyDescent="0.25">
      <c r="A129" s="17" t="s">
        <v>84</v>
      </c>
      <c r="B129" s="17" t="s">
        <v>122</v>
      </c>
      <c r="C129" s="36">
        <v>11</v>
      </c>
      <c r="D129" s="30">
        <v>15.5</v>
      </c>
      <c r="E129" s="30"/>
      <c r="F129" s="19" t="str">
        <f t="shared" si="2"/>
        <v/>
      </c>
      <c r="G129" s="26" t="str">
        <f t="shared" si="3"/>
        <v>🔵 geplant</v>
      </c>
      <c r="H129" s="17"/>
    </row>
    <row r="130" spans="1:8" x14ac:dyDescent="0.25">
      <c r="A130" s="17" t="s">
        <v>84</v>
      </c>
      <c r="B130" s="17" t="s">
        <v>119</v>
      </c>
      <c r="C130" s="36">
        <v>11</v>
      </c>
      <c r="D130" s="30">
        <v>6</v>
      </c>
      <c r="E130" s="30"/>
      <c r="F130" s="19" t="str">
        <f t="shared" si="2"/>
        <v/>
      </c>
      <c r="G130" s="26" t="str">
        <f t="shared" si="3"/>
        <v>🔵 geplant</v>
      </c>
      <c r="H130" s="17"/>
    </row>
    <row r="131" spans="1:8" x14ac:dyDescent="0.25">
      <c r="A131" s="17" t="s">
        <v>84</v>
      </c>
      <c r="B131" s="17" t="s">
        <v>122</v>
      </c>
      <c r="C131" s="36">
        <v>13</v>
      </c>
      <c r="D131" s="30">
        <v>12</v>
      </c>
      <c r="E131" s="30"/>
      <c r="F131" s="19" t="str">
        <f t="shared" si="2"/>
        <v/>
      </c>
      <c r="G131" s="26" t="str">
        <f t="shared" si="3"/>
        <v>🔵 geplant</v>
      </c>
      <c r="H131" s="17"/>
    </row>
    <row r="132" spans="1:8" x14ac:dyDescent="0.25">
      <c r="A132" s="17" t="s">
        <v>84</v>
      </c>
      <c r="B132" s="17" t="s">
        <v>119</v>
      </c>
      <c r="C132" s="36">
        <v>13</v>
      </c>
      <c r="D132" s="30">
        <v>5</v>
      </c>
      <c r="E132" s="30"/>
      <c r="F132" s="19" t="str">
        <f t="shared" si="2"/>
        <v/>
      </c>
      <c r="G132" s="26" t="str">
        <f t="shared" si="3"/>
        <v>🔵 geplant</v>
      </c>
      <c r="H132" s="17"/>
    </row>
    <row r="133" spans="1:8" x14ac:dyDescent="0.25">
      <c r="A133" s="17" t="s">
        <v>87</v>
      </c>
      <c r="B133" s="17" t="s">
        <v>113</v>
      </c>
      <c r="C133" s="36">
        <v>1</v>
      </c>
      <c r="D133" s="30">
        <v>6.5</v>
      </c>
      <c r="E133" s="30">
        <v>7</v>
      </c>
      <c r="F133" s="19">
        <f t="shared" ref="F133:F196" si="4">IF(E133="","",E133-D133)</f>
        <v>0.5</v>
      </c>
      <c r="G133" s="26" t="str">
        <f t="shared" ref="G133:G196" si="5">IF(E133="","🔵 geplant",IF(ABS(E133-D133)&lt;=2,"🟢 im Plan",IF(E133&gt;D133,"🟠 über Plan","🔴 unter Plan")))</f>
        <v>🟢 im Plan</v>
      </c>
      <c r="H133" s="17"/>
    </row>
    <row r="134" spans="1:8" x14ac:dyDescent="0.25">
      <c r="A134" s="17" t="s">
        <v>87</v>
      </c>
      <c r="B134" s="17" t="s">
        <v>122</v>
      </c>
      <c r="C134" s="36">
        <v>1</v>
      </c>
      <c r="D134" s="30">
        <v>6</v>
      </c>
      <c r="E134" s="30">
        <v>5</v>
      </c>
      <c r="F134" s="19">
        <f t="shared" si="4"/>
        <v>-1</v>
      </c>
      <c r="G134" s="26" t="str">
        <f t="shared" si="5"/>
        <v>🟢 im Plan</v>
      </c>
      <c r="H134" s="17"/>
    </row>
    <row r="135" spans="1:8" x14ac:dyDescent="0.25">
      <c r="A135" s="17" t="s">
        <v>87</v>
      </c>
      <c r="B135" s="17" t="s">
        <v>119</v>
      </c>
      <c r="C135" s="36">
        <v>1</v>
      </c>
      <c r="D135" s="30">
        <v>5</v>
      </c>
      <c r="E135" s="30">
        <v>6</v>
      </c>
      <c r="F135" s="19">
        <f t="shared" si="4"/>
        <v>1</v>
      </c>
      <c r="G135" s="26" t="str">
        <f t="shared" si="5"/>
        <v>🟢 im Plan</v>
      </c>
      <c r="H135" s="17"/>
    </row>
    <row r="136" spans="1:8" x14ac:dyDescent="0.25">
      <c r="A136" s="17" t="s">
        <v>87</v>
      </c>
      <c r="B136" s="17" t="s">
        <v>113</v>
      </c>
      <c r="C136" s="36">
        <v>2</v>
      </c>
      <c r="D136" s="30">
        <v>9</v>
      </c>
      <c r="E136" s="30">
        <v>8</v>
      </c>
      <c r="F136" s="19">
        <f t="shared" si="4"/>
        <v>-1</v>
      </c>
      <c r="G136" s="26" t="str">
        <f t="shared" si="5"/>
        <v>🟢 im Plan</v>
      </c>
      <c r="H136" s="17"/>
    </row>
    <row r="137" spans="1:8" x14ac:dyDescent="0.25">
      <c r="A137" s="17" t="s">
        <v>87</v>
      </c>
      <c r="B137" s="17" t="s">
        <v>122</v>
      </c>
      <c r="C137" s="36">
        <v>2</v>
      </c>
      <c r="D137" s="30">
        <v>8</v>
      </c>
      <c r="E137" s="30">
        <v>9</v>
      </c>
      <c r="F137" s="19">
        <f t="shared" si="4"/>
        <v>1</v>
      </c>
      <c r="G137" s="26" t="str">
        <f t="shared" si="5"/>
        <v>🟢 im Plan</v>
      </c>
      <c r="H137" s="17"/>
    </row>
    <row r="138" spans="1:8" x14ac:dyDescent="0.25">
      <c r="A138" s="17" t="s">
        <v>87</v>
      </c>
      <c r="B138" s="17" t="s">
        <v>119</v>
      </c>
      <c r="C138" s="36">
        <v>2</v>
      </c>
      <c r="D138" s="30">
        <v>6</v>
      </c>
      <c r="E138" s="30">
        <v>6</v>
      </c>
      <c r="F138" s="19">
        <f t="shared" si="4"/>
        <v>0</v>
      </c>
      <c r="G138" s="26" t="str">
        <f t="shared" si="5"/>
        <v>🟢 im Plan</v>
      </c>
      <c r="H138" s="17"/>
    </row>
    <row r="139" spans="1:8" x14ac:dyDescent="0.25">
      <c r="A139" s="17" t="s">
        <v>87</v>
      </c>
      <c r="B139" s="17" t="s">
        <v>113</v>
      </c>
      <c r="C139" s="36">
        <v>3</v>
      </c>
      <c r="D139" s="30">
        <v>10</v>
      </c>
      <c r="E139" s="30">
        <v>11</v>
      </c>
      <c r="F139" s="19">
        <f t="shared" si="4"/>
        <v>1</v>
      </c>
      <c r="G139" s="26" t="str">
        <f t="shared" si="5"/>
        <v>🟢 im Plan</v>
      </c>
      <c r="H139" s="17"/>
    </row>
    <row r="140" spans="1:8" x14ac:dyDescent="0.25">
      <c r="A140" s="17" t="s">
        <v>87</v>
      </c>
      <c r="B140" s="17" t="s">
        <v>122</v>
      </c>
      <c r="C140" s="36">
        <v>3</v>
      </c>
      <c r="D140" s="30">
        <v>8</v>
      </c>
      <c r="E140" s="30">
        <v>8</v>
      </c>
      <c r="F140" s="19">
        <f t="shared" si="4"/>
        <v>0</v>
      </c>
      <c r="G140" s="26" t="str">
        <f t="shared" si="5"/>
        <v>🟢 im Plan</v>
      </c>
      <c r="H140" s="17"/>
    </row>
    <row r="141" spans="1:8" x14ac:dyDescent="0.25">
      <c r="A141" s="17" t="s">
        <v>87</v>
      </c>
      <c r="B141" s="17" t="s">
        <v>119</v>
      </c>
      <c r="C141" s="36">
        <v>3</v>
      </c>
      <c r="D141" s="30">
        <v>7</v>
      </c>
      <c r="E141" s="30">
        <v>6.5</v>
      </c>
      <c r="F141" s="19">
        <f t="shared" si="4"/>
        <v>-0.5</v>
      </c>
      <c r="G141" s="26" t="str">
        <f t="shared" si="5"/>
        <v>🟢 im Plan</v>
      </c>
      <c r="H141" s="17"/>
    </row>
    <row r="142" spans="1:8" x14ac:dyDescent="0.25">
      <c r="A142" s="17" t="s">
        <v>87</v>
      </c>
      <c r="B142" s="17" t="s">
        <v>113</v>
      </c>
      <c r="C142" s="36">
        <v>5</v>
      </c>
      <c r="D142" s="30">
        <v>9</v>
      </c>
      <c r="E142" s="30"/>
      <c r="F142" s="19" t="str">
        <f t="shared" si="4"/>
        <v/>
      </c>
      <c r="G142" s="26" t="str">
        <f t="shared" si="5"/>
        <v>🔵 geplant</v>
      </c>
      <c r="H142" s="17"/>
    </row>
    <row r="143" spans="1:8" x14ac:dyDescent="0.25">
      <c r="A143" s="17" t="s">
        <v>87</v>
      </c>
      <c r="B143" s="17" t="s">
        <v>122</v>
      </c>
      <c r="C143" s="36">
        <v>5</v>
      </c>
      <c r="D143" s="30">
        <v>8</v>
      </c>
      <c r="E143" s="30"/>
      <c r="F143" s="19" t="str">
        <f t="shared" si="4"/>
        <v/>
      </c>
      <c r="G143" s="26" t="str">
        <f t="shared" si="5"/>
        <v>🔵 geplant</v>
      </c>
      <c r="H143" s="17"/>
    </row>
    <row r="144" spans="1:8" x14ac:dyDescent="0.25">
      <c r="A144" s="17" t="s">
        <v>87</v>
      </c>
      <c r="B144" s="17" t="s">
        <v>119</v>
      </c>
      <c r="C144" s="36">
        <v>5</v>
      </c>
      <c r="D144" s="30">
        <v>6</v>
      </c>
      <c r="E144" s="30"/>
      <c r="F144" s="19" t="str">
        <f t="shared" si="4"/>
        <v/>
      </c>
      <c r="G144" s="26" t="str">
        <f t="shared" si="5"/>
        <v>🔵 geplant</v>
      </c>
      <c r="H144" s="17"/>
    </row>
    <row r="145" spans="1:8" x14ac:dyDescent="0.25">
      <c r="A145" s="17" t="s">
        <v>87</v>
      </c>
      <c r="B145" s="17" t="s">
        <v>113</v>
      </c>
      <c r="C145" s="36">
        <v>6</v>
      </c>
      <c r="D145" s="30">
        <v>9.5</v>
      </c>
      <c r="E145" s="30"/>
      <c r="F145" s="19" t="str">
        <f t="shared" si="4"/>
        <v/>
      </c>
      <c r="G145" s="26" t="str">
        <f t="shared" si="5"/>
        <v>🔵 geplant</v>
      </c>
      <c r="H145" s="17"/>
    </row>
    <row r="146" spans="1:8" x14ac:dyDescent="0.25">
      <c r="A146" s="17" t="s">
        <v>87</v>
      </c>
      <c r="B146" s="17" t="s">
        <v>122</v>
      </c>
      <c r="C146" s="36">
        <v>6</v>
      </c>
      <c r="D146" s="30">
        <v>7.5</v>
      </c>
      <c r="E146" s="30"/>
      <c r="F146" s="19" t="str">
        <f t="shared" si="4"/>
        <v/>
      </c>
      <c r="G146" s="26" t="str">
        <f t="shared" si="5"/>
        <v>🔵 geplant</v>
      </c>
      <c r="H146" s="17"/>
    </row>
    <row r="147" spans="1:8" x14ac:dyDescent="0.25">
      <c r="A147" s="17" t="s">
        <v>87</v>
      </c>
      <c r="B147" s="17" t="s">
        <v>119</v>
      </c>
      <c r="C147" s="36">
        <v>6</v>
      </c>
      <c r="D147" s="30">
        <v>6.5</v>
      </c>
      <c r="E147" s="30"/>
      <c r="F147" s="19" t="str">
        <f t="shared" si="4"/>
        <v/>
      </c>
      <c r="G147" s="26" t="str">
        <f t="shared" si="5"/>
        <v>🔵 geplant</v>
      </c>
      <c r="H147" s="17"/>
    </row>
    <row r="148" spans="1:8" x14ac:dyDescent="0.25">
      <c r="A148" s="17" t="s">
        <v>87</v>
      </c>
      <c r="B148" s="17" t="s">
        <v>113</v>
      </c>
      <c r="C148" s="36">
        <v>7</v>
      </c>
      <c r="D148" s="30">
        <v>8.5</v>
      </c>
      <c r="E148" s="30"/>
      <c r="F148" s="19" t="str">
        <f t="shared" si="4"/>
        <v/>
      </c>
      <c r="G148" s="26" t="str">
        <f t="shared" si="5"/>
        <v>🔵 geplant</v>
      </c>
      <c r="H148" s="17"/>
    </row>
    <row r="149" spans="1:8" x14ac:dyDescent="0.25">
      <c r="A149" s="17" t="s">
        <v>87</v>
      </c>
      <c r="B149" s="17" t="s">
        <v>122</v>
      </c>
      <c r="C149" s="36">
        <v>7</v>
      </c>
      <c r="D149" s="30">
        <v>8</v>
      </c>
      <c r="E149" s="30"/>
      <c r="F149" s="19" t="str">
        <f t="shared" si="4"/>
        <v/>
      </c>
      <c r="G149" s="26" t="str">
        <f t="shared" si="5"/>
        <v>🔵 geplant</v>
      </c>
      <c r="H149" s="17"/>
    </row>
    <row r="150" spans="1:8" x14ac:dyDescent="0.25">
      <c r="A150" s="17" t="s">
        <v>87</v>
      </c>
      <c r="B150" s="17" t="s">
        <v>119</v>
      </c>
      <c r="C150" s="36">
        <v>7</v>
      </c>
      <c r="D150" s="30">
        <v>7</v>
      </c>
      <c r="E150" s="30"/>
      <c r="F150" s="19" t="str">
        <f t="shared" si="4"/>
        <v/>
      </c>
      <c r="G150" s="26" t="str">
        <f t="shared" si="5"/>
        <v>🔵 geplant</v>
      </c>
      <c r="H150" s="17"/>
    </row>
    <row r="151" spans="1:8" x14ac:dyDescent="0.25">
      <c r="A151" s="17" t="s">
        <v>87</v>
      </c>
      <c r="B151" s="17" t="s">
        <v>113</v>
      </c>
      <c r="C151" s="36">
        <v>8</v>
      </c>
      <c r="D151" s="30">
        <v>9</v>
      </c>
      <c r="E151" s="30"/>
      <c r="F151" s="19" t="str">
        <f t="shared" si="4"/>
        <v/>
      </c>
      <c r="G151" s="26" t="str">
        <f t="shared" si="5"/>
        <v>🔵 geplant</v>
      </c>
      <c r="H151" s="17"/>
    </row>
    <row r="152" spans="1:8" x14ac:dyDescent="0.25">
      <c r="A152" s="17" t="s">
        <v>87</v>
      </c>
      <c r="B152" s="17" t="s">
        <v>122</v>
      </c>
      <c r="C152" s="36">
        <v>8</v>
      </c>
      <c r="D152" s="30">
        <v>8</v>
      </c>
      <c r="E152" s="30"/>
      <c r="F152" s="19" t="str">
        <f t="shared" si="4"/>
        <v/>
      </c>
      <c r="G152" s="26" t="str">
        <f t="shared" si="5"/>
        <v>🔵 geplant</v>
      </c>
      <c r="H152" s="17"/>
    </row>
    <row r="153" spans="1:8" x14ac:dyDescent="0.25">
      <c r="A153" s="17" t="s">
        <v>87</v>
      </c>
      <c r="B153" s="17" t="s">
        <v>119</v>
      </c>
      <c r="C153" s="36">
        <v>8</v>
      </c>
      <c r="D153" s="30">
        <v>6</v>
      </c>
      <c r="E153" s="30"/>
      <c r="F153" s="19" t="str">
        <f t="shared" si="4"/>
        <v/>
      </c>
      <c r="G153" s="26" t="str">
        <f t="shared" si="5"/>
        <v>🔵 geplant</v>
      </c>
      <c r="H153" s="17"/>
    </row>
    <row r="154" spans="1:8" x14ac:dyDescent="0.25">
      <c r="A154" s="17" t="s">
        <v>87</v>
      </c>
      <c r="B154" s="17" t="s">
        <v>113</v>
      </c>
      <c r="C154" s="36">
        <v>9</v>
      </c>
      <c r="D154" s="30">
        <v>9</v>
      </c>
      <c r="E154" s="30"/>
      <c r="F154" s="19" t="str">
        <f t="shared" si="4"/>
        <v/>
      </c>
      <c r="G154" s="26" t="str">
        <f t="shared" si="5"/>
        <v>🔵 geplant</v>
      </c>
      <c r="H154" s="17"/>
    </row>
    <row r="155" spans="1:8" x14ac:dyDescent="0.25">
      <c r="A155" s="17" t="s">
        <v>87</v>
      </c>
      <c r="B155" s="17" t="s">
        <v>122</v>
      </c>
      <c r="C155" s="36">
        <v>9</v>
      </c>
      <c r="D155" s="30">
        <v>7</v>
      </c>
      <c r="E155" s="30"/>
      <c r="F155" s="19" t="str">
        <f t="shared" si="4"/>
        <v/>
      </c>
      <c r="G155" s="26" t="str">
        <f t="shared" si="5"/>
        <v>🔵 geplant</v>
      </c>
      <c r="H155" s="17"/>
    </row>
    <row r="156" spans="1:8" x14ac:dyDescent="0.25">
      <c r="A156" s="17" t="s">
        <v>87</v>
      </c>
      <c r="B156" s="17" t="s">
        <v>119</v>
      </c>
      <c r="C156" s="36">
        <v>9</v>
      </c>
      <c r="D156" s="30">
        <v>6</v>
      </c>
      <c r="E156" s="30"/>
      <c r="F156" s="19" t="str">
        <f t="shared" si="4"/>
        <v/>
      </c>
      <c r="G156" s="26" t="str">
        <f t="shared" si="5"/>
        <v>🔵 geplant</v>
      </c>
      <c r="H156" s="17"/>
    </row>
    <row r="157" spans="1:8" x14ac:dyDescent="0.25">
      <c r="A157" s="17" t="s">
        <v>87</v>
      </c>
      <c r="B157" s="17" t="s">
        <v>113</v>
      </c>
      <c r="C157" s="36">
        <v>10</v>
      </c>
      <c r="D157" s="30">
        <v>8</v>
      </c>
      <c r="E157" s="30"/>
      <c r="F157" s="19" t="str">
        <f t="shared" si="4"/>
        <v/>
      </c>
      <c r="G157" s="26" t="str">
        <f t="shared" si="5"/>
        <v>🔵 geplant</v>
      </c>
      <c r="H157" s="17"/>
    </row>
    <row r="158" spans="1:8" x14ac:dyDescent="0.25">
      <c r="A158" s="17" t="s">
        <v>87</v>
      </c>
      <c r="B158" s="17" t="s">
        <v>122</v>
      </c>
      <c r="C158" s="36">
        <v>10</v>
      </c>
      <c r="D158" s="30">
        <v>7.5</v>
      </c>
      <c r="E158" s="30"/>
      <c r="F158" s="19" t="str">
        <f t="shared" si="4"/>
        <v/>
      </c>
      <c r="G158" s="26" t="str">
        <f t="shared" si="5"/>
        <v>🔵 geplant</v>
      </c>
      <c r="H158" s="17"/>
    </row>
    <row r="159" spans="1:8" x14ac:dyDescent="0.25">
      <c r="A159" s="17" t="s">
        <v>87</v>
      </c>
      <c r="B159" s="17" t="s">
        <v>119</v>
      </c>
      <c r="C159" s="36">
        <v>10</v>
      </c>
      <c r="D159" s="30">
        <v>6.5</v>
      </c>
      <c r="E159" s="30"/>
      <c r="F159" s="19" t="str">
        <f t="shared" si="4"/>
        <v/>
      </c>
      <c r="G159" s="26" t="str">
        <f t="shared" si="5"/>
        <v>🔵 geplant</v>
      </c>
      <c r="H159" s="17"/>
    </row>
    <row r="160" spans="1:8" x14ac:dyDescent="0.25">
      <c r="A160" s="17" t="s">
        <v>87</v>
      </c>
      <c r="B160" s="17" t="s">
        <v>113</v>
      </c>
      <c r="C160" s="36">
        <v>11</v>
      </c>
      <c r="D160" s="30">
        <v>8</v>
      </c>
      <c r="E160" s="30"/>
      <c r="F160" s="19" t="str">
        <f t="shared" si="4"/>
        <v/>
      </c>
      <c r="G160" s="26" t="str">
        <f t="shared" si="5"/>
        <v>🔵 geplant</v>
      </c>
      <c r="H160" s="17"/>
    </row>
    <row r="161" spans="1:8" x14ac:dyDescent="0.25">
      <c r="A161" s="17" t="s">
        <v>87</v>
      </c>
      <c r="B161" s="17" t="s">
        <v>122</v>
      </c>
      <c r="C161" s="36">
        <v>11</v>
      </c>
      <c r="D161" s="30">
        <v>7.5</v>
      </c>
      <c r="E161" s="30"/>
      <c r="F161" s="19" t="str">
        <f t="shared" si="4"/>
        <v/>
      </c>
      <c r="G161" s="26" t="str">
        <f t="shared" si="5"/>
        <v>🔵 geplant</v>
      </c>
      <c r="H161" s="17"/>
    </row>
    <row r="162" spans="1:8" x14ac:dyDescent="0.25">
      <c r="A162" s="17" t="s">
        <v>87</v>
      </c>
      <c r="B162" s="17" t="s">
        <v>119</v>
      </c>
      <c r="C162" s="36">
        <v>11</v>
      </c>
      <c r="D162" s="30">
        <v>5.5</v>
      </c>
      <c r="E162" s="30"/>
      <c r="F162" s="19" t="str">
        <f t="shared" si="4"/>
        <v/>
      </c>
      <c r="G162" s="26" t="str">
        <f t="shared" si="5"/>
        <v>🔵 geplant</v>
      </c>
      <c r="H162" s="17"/>
    </row>
    <row r="163" spans="1:8" x14ac:dyDescent="0.25">
      <c r="A163" s="17" t="s">
        <v>87</v>
      </c>
      <c r="B163" s="17" t="s">
        <v>113</v>
      </c>
      <c r="C163" s="36">
        <v>12</v>
      </c>
      <c r="D163" s="30">
        <v>8</v>
      </c>
      <c r="E163" s="30"/>
      <c r="F163" s="19" t="str">
        <f t="shared" si="4"/>
        <v/>
      </c>
      <c r="G163" s="26" t="str">
        <f t="shared" si="5"/>
        <v>🔵 geplant</v>
      </c>
      <c r="H163" s="17"/>
    </row>
    <row r="164" spans="1:8" x14ac:dyDescent="0.25">
      <c r="A164" s="17" t="s">
        <v>87</v>
      </c>
      <c r="B164" s="17" t="s">
        <v>122</v>
      </c>
      <c r="C164" s="36">
        <v>12</v>
      </c>
      <c r="D164" s="30">
        <v>6</v>
      </c>
      <c r="E164" s="30"/>
      <c r="F164" s="19" t="str">
        <f t="shared" si="4"/>
        <v/>
      </c>
      <c r="G164" s="26" t="str">
        <f t="shared" si="5"/>
        <v>🔵 geplant</v>
      </c>
      <c r="H164" s="17"/>
    </row>
    <row r="165" spans="1:8" x14ac:dyDescent="0.25">
      <c r="A165" s="17" t="s">
        <v>87</v>
      </c>
      <c r="B165" s="17" t="s">
        <v>119</v>
      </c>
      <c r="C165" s="36">
        <v>12</v>
      </c>
      <c r="D165" s="30">
        <v>5.5</v>
      </c>
      <c r="E165" s="30"/>
      <c r="F165" s="19" t="str">
        <f t="shared" si="4"/>
        <v/>
      </c>
      <c r="G165" s="26" t="str">
        <f t="shared" si="5"/>
        <v>🔵 geplant</v>
      </c>
      <c r="H165" s="17"/>
    </row>
    <row r="166" spans="1:8" x14ac:dyDescent="0.25">
      <c r="A166" s="17" t="s">
        <v>87</v>
      </c>
      <c r="B166" s="17" t="s">
        <v>113</v>
      </c>
      <c r="C166" s="36">
        <v>13</v>
      </c>
      <c r="D166" s="30">
        <v>6</v>
      </c>
      <c r="E166" s="30"/>
      <c r="F166" s="19" t="str">
        <f t="shared" si="4"/>
        <v/>
      </c>
      <c r="G166" s="26" t="str">
        <f t="shared" si="5"/>
        <v>🔵 geplant</v>
      </c>
      <c r="H166" s="17"/>
    </row>
    <row r="167" spans="1:8" x14ac:dyDescent="0.25">
      <c r="A167" s="17" t="s">
        <v>87</v>
      </c>
      <c r="B167" s="17" t="s">
        <v>122</v>
      </c>
      <c r="C167" s="36">
        <v>13</v>
      </c>
      <c r="D167" s="30">
        <v>5.5</v>
      </c>
      <c r="E167" s="30"/>
      <c r="F167" s="19" t="str">
        <f t="shared" si="4"/>
        <v/>
      </c>
      <c r="G167" s="26" t="str">
        <f t="shared" si="5"/>
        <v>🔵 geplant</v>
      </c>
      <c r="H167" s="17"/>
    </row>
    <row r="168" spans="1:8" x14ac:dyDescent="0.25">
      <c r="A168" s="17" t="s">
        <v>87</v>
      </c>
      <c r="B168" s="17" t="s">
        <v>119</v>
      </c>
      <c r="C168" s="36">
        <v>13</v>
      </c>
      <c r="D168" s="30">
        <v>5</v>
      </c>
      <c r="E168" s="30"/>
      <c r="F168" s="19" t="str">
        <f t="shared" si="4"/>
        <v/>
      </c>
      <c r="G168" s="26" t="str">
        <f t="shared" si="5"/>
        <v>🔵 geplant</v>
      </c>
      <c r="H168" s="17"/>
    </row>
    <row r="169" spans="1:8" x14ac:dyDescent="0.25">
      <c r="A169" s="17" t="s">
        <v>91</v>
      </c>
      <c r="B169" s="17" t="s">
        <v>128</v>
      </c>
      <c r="C169" s="36">
        <v>1</v>
      </c>
      <c r="D169" s="30">
        <v>8.5</v>
      </c>
      <c r="E169" s="30">
        <v>7.5</v>
      </c>
      <c r="F169" s="19">
        <f t="shared" si="4"/>
        <v>-1</v>
      </c>
      <c r="G169" s="26" t="str">
        <f t="shared" si="5"/>
        <v>🟢 im Plan</v>
      </c>
      <c r="H169" s="17"/>
    </row>
    <row r="170" spans="1:8" x14ac:dyDescent="0.25">
      <c r="A170" s="17" t="s">
        <v>91</v>
      </c>
      <c r="B170" s="17" t="s">
        <v>125</v>
      </c>
      <c r="C170" s="36">
        <v>1</v>
      </c>
      <c r="D170" s="30">
        <v>6</v>
      </c>
      <c r="E170" s="30">
        <v>7</v>
      </c>
      <c r="F170" s="19">
        <f t="shared" si="4"/>
        <v>1</v>
      </c>
      <c r="G170" s="26" t="str">
        <f t="shared" si="5"/>
        <v>🟢 im Plan</v>
      </c>
      <c r="H170" s="17"/>
    </row>
    <row r="171" spans="1:8" x14ac:dyDescent="0.25">
      <c r="A171" s="17" t="s">
        <v>91</v>
      </c>
      <c r="B171" s="17" t="s">
        <v>130</v>
      </c>
      <c r="C171" s="36">
        <v>1</v>
      </c>
      <c r="D171" s="30">
        <v>3</v>
      </c>
      <c r="E171" s="30">
        <v>3</v>
      </c>
      <c r="F171" s="19">
        <f t="shared" si="4"/>
        <v>0</v>
      </c>
      <c r="G171" s="26" t="str">
        <f t="shared" si="5"/>
        <v>🟢 im Plan</v>
      </c>
      <c r="H171" s="17"/>
    </row>
    <row r="172" spans="1:8" x14ac:dyDescent="0.25">
      <c r="A172" s="17" t="s">
        <v>91</v>
      </c>
      <c r="B172" s="17" t="s">
        <v>128</v>
      </c>
      <c r="C172" s="36">
        <v>2</v>
      </c>
      <c r="D172" s="30">
        <v>12</v>
      </c>
      <c r="E172" s="30">
        <v>13</v>
      </c>
      <c r="F172" s="19">
        <f t="shared" si="4"/>
        <v>1</v>
      </c>
      <c r="G172" s="26" t="str">
        <f t="shared" si="5"/>
        <v>🟢 im Plan</v>
      </c>
      <c r="H172" s="17"/>
    </row>
    <row r="173" spans="1:8" x14ac:dyDescent="0.25">
      <c r="A173" s="17" t="s">
        <v>91</v>
      </c>
      <c r="B173" s="17" t="s">
        <v>125</v>
      </c>
      <c r="C173" s="36">
        <v>2</v>
      </c>
      <c r="D173" s="30">
        <v>8.5</v>
      </c>
      <c r="E173" s="30">
        <v>8.5</v>
      </c>
      <c r="F173" s="19">
        <f t="shared" si="4"/>
        <v>0</v>
      </c>
      <c r="G173" s="26" t="str">
        <f t="shared" si="5"/>
        <v>🟢 im Plan</v>
      </c>
      <c r="H173" s="17"/>
    </row>
    <row r="174" spans="1:8" x14ac:dyDescent="0.25">
      <c r="A174" s="17" t="s">
        <v>91</v>
      </c>
      <c r="B174" s="17" t="s">
        <v>130</v>
      </c>
      <c r="C174" s="36">
        <v>2</v>
      </c>
      <c r="D174" s="30">
        <v>4</v>
      </c>
      <c r="E174" s="30">
        <v>3.5</v>
      </c>
      <c r="F174" s="19">
        <f t="shared" si="4"/>
        <v>-0.5</v>
      </c>
      <c r="G174" s="26" t="str">
        <f t="shared" si="5"/>
        <v>🟢 im Plan</v>
      </c>
      <c r="H174" s="17"/>
    </row>
    <row r="175" spans="1:8" x14ac:dyDescent="0.25">
      <c r="A175" s="17" t="s">
        <v>91</v>
      </c>
      <c r="B175" s="17" t="s">
        <v>128</v>
      </c>
      <c r="C175" s="36">
        <v>3</v>
      </c>
      <c r="D175" s="30">
        <v>13</v>
      </c>
      <c r="E175" s="30">
        <v>13</v>
      </c>
      <c r="F175" s="19">
        <f t="shared" si="4"/>
        <v>0</v>
      </c>
      <c r="G175" s="26" t="str">
        <f t="shared" si="5"/>
        <v>🟢 im Plan</v>
      </c>
      <c r="H175" s="17"/>
    </row>
    <row r="176" spans="1:8" x14ac:dyDescent="0.25">
      <c r="A176" s="17" t="s">
        <v>91</v>
      </c>
      <c r="B176" s="17" t="s">
        <v>125</v>
      </c>
      <c r="C176" s="36">
        <v>3</v>
      </c>
      <c r="D176" s="30">
        <v>8</v>
      </c>
      <c r="E176" s="30">
        <v>7.5</v>
      </c>
      <c r="F176" s="19">
        <f t="shared" si="4"/>
        <v>-0.5</v>
      </c>
      <c r="G176" s="26" t="str">
        <f t="shared" si="5"/>
        <v>🟢 im Plan</v>
      </c>
      <c r="H176" s="17"/>
    </row>
    <row r="177" spans="1:8" x14ac:dyDescent="0.25">
      <c r="A177" s="17" t="s">
        <v>91</v>
      </c>
      <c r="B177" s="17" t="s">
        <v>130</v>
      </c>
      <c r="C177" s="36">
        <v>3</v>
      </c>
      <c r="D177" s="30">
        <v>4</v>
      </c>
      <c r="E177" s="30">
        <v>4.5</v>
      </c>
      <c r="F177" s="19">
        <f t="shared" si="4"/>
        <v>0.5</v>
      </c>
      <c r="G177" s="26" t="str">
        <f t="shared" si="5"/>
        <v>🟢 im Plan</v>
      </c>
      <c r="H177" s="17"/>
    </row>
    <row r="178" spans="1:8" x14ac:dyDescent="0.25">
      <c r="A178" s="17" t="s">
        <v>91</v>
      </c>
      <c r="B178" s="17" t="s">
        <v>128</v>
      </c>
      <c r="C178" s="36">
        <v>4</v>
      </c>
      <c r="D178" s="30">
        <v>12</v>
      </c>
      <c r="E178" s="30"/>
      <c r="F178" s="19" t="str">
        <f t="shared" si="4"/>
        <v/>
      </c>
      <c r="G178" s="26" t="str">
        <f t="shared" si="5"/>
        <v>🔵 geplant</v>
      </c>
      <c r="H178" s="17"/>
    </row>
    <row r="179" spans="1:8" x14ac:dyDescent="0.25">
      <c r="A179" s="17" t="s">
        <v>91</v>
      </c>
      <c r="B179" s="17" t="s">
        <v>125</v>
      </c>
      <c r="C179" s="36">
        <v>4</v>
      </c>
      <c r="D179" s="30">
        <v>8.5</v>
      </c>
      <c r="E179" s="30"/>
      <c r="F179" s="19" t="str">
        <f t="shared" si="4"/>
        <v/>
      </c>
      <c r="G179" s="26" t="str">
        <f t="shared" si="5"/>
        <v>🔵 geplant</v>
      </c>
      <c r="H179" s="17"/>
    </row>
    <row r="180" spans="1:8" x14ac:dyDescent="0.25">
      <c r="A180" s="17" t="s">
        <v>91</v>
      </c>
      <c r="B180" s="17" t="s">
        <v>130</v>
      </c>
      <c r="C180" s="36">
        <v>4</v>
      </c>
      <c r="D180" s="30">
        <v>4.5</v>
      </c>
      <c r="E180" s="30"/>
      <c r="F180" s="19" t="str">
        <f t="shared" si="4"/>
        <v/>
      </c>
      <c r="G180" s="26" t="str">
        <f t="shared" si="5"/>
        <v>🔵 geplant</v>
      </c>
      <c r="H180" s="17"/>
    </row>
    <row r="181" spans="1:8" x14ac:dyDescent="0.25">
      <c r="A181" s="17" t="s">
        <v>91</v>
      </c>
      <c r="B181" s="17" t="s">
        <v>128</v>
      </c>
      <c r="C181" s="36">
        <v>5</v>
      </c>
      <c r="D181" s="30">
        <v>12</v>
      </c>
      <c r="E181" s="30"/>
      <c r="F181" s="19" t="str">
        <f t="shared" si="4"/>
        <v/>
      </c>
      <c r="G181" s="26" t="str">
        <f t="shared" si="5"/>
        <v>🔵 geplant</v>
      </c>
      <c r="H181" s="17"/>
    </row>
    <row r="182" spans="1:8" x14ac:dyDescent="0.25">
      <c r="A182" s="17" t="s">
        <v>91</v>
      </c>
      <c r="B182" s="17" t="s">
        <v>125</v>
      </c>
      <c r="C182" s="36">
        <v>5</v>
      </c>
      <c r="D182" s="30">
        <v>8.5</v>
      </c>
      <c r="E182" s="30"/>
      <c r="F182" s="19" t="str">
        <f t="shared" si="4"/>
        <v/>
      </c>
      <c r="G182" s="26" t="str">
        <f t="shared" si="5"/>
        <v>🔵 geplant</v>
      </c>
      <c r="H182" s="17"/>
    </row>
    <row r="183" spans="1:8" x14ac:dyDescent="0.25">
      <c r="A183" s="17" t="s">
        <v>91</v>
      </c>
      <c r="B183" s="17" t="s">
        <v>130</v>
      </c>
      <c r="C183" s="36">
        <v>5</v>
      </c>
      <c r="D183" s="30">
        <v>4</v>
      </c>
      <c r="E183" s="30"/>
      <c r="F183" s="19" t="str">
        <f t="shared" si="4"/>
        <v/>
      </c>
      <c r="G183" s="26" t="str">
        <f t="shared" si="5"/>
        <v>🔵 geplant</v>
      </c>
      <c r="H183" s="17"/>
    </row>
    <row r="184" spans="1:8" x14ac:dyDescent="0.25">
      <c r="A184" s="17" t="s">
        <v>91</v>
      </c>
      <c r="B184" s="17" t="s">
        <v>128</v>
      </c>
      <c r="C184" s="36">
        <v>6</v>
      </c>
      <c r="D184" s="30">
        <v>12.5</v>
      </c>
      <c r="E184" s="30"/>
      <c r="F184" s="19" t="str">
        <f t="shared" si="4"/>
        <v/>
      </c>
      <c r="G184" s="26" t="str">
        <f t="shared" si="5"/>
        <v>🔵 geplant</v>
      </c>
      <c r="H184" s="17"/>
    </row>
    <row r="185" spans="1:8" x14ac:dyDescent="0.25">
      <c r="A185" s="17" t="s">
        <v>91</v>
      </c>
      <c r="B185" s="17" t="s">
        <v>125</v>
      </c>
      <c r="C185" s="36">
        <v>6</v>
      </c>
      <c r="D185" s="30">
        <v>7.5</v>
      </c>
      <c r="E185" s="30"/>
      <c r="F185" s="19" t="str">
        <f t="shared" si="4"/>
        <v/>
      </c>
      <c r="G185" s="26" t="str">
        <f t="shared" si="5"/>
        <v>🔵 geplant</v>
      </c>
      <c r="H185" s="17"/>
    </row>
    <row r="186" spans="1:8" x14ac:dyDescent="0.25">
      <c r="A186" s="17" t="s">
        <v>91</v>
      </c>
      <c r="B186" s="17" t="s">
        <v>130</v>
      </c>
      <c r="C186" s="36">
        <v>6</v>
      </c>
      <c r="D186" s="30">
        <v>4</v>
      </c>
      <c r="E186" s="30"/>
      <c r="F186" s="19" t="str">
        <f t="shared" si="4"/>
        <v/>
      </c>
      <c r="G186" s="26" t="str">
        <f t="shared" si="5"/>
        <v>🔵 geplant</v>
      </c>
      <c r="H186" s="17"/>
    </row>
    <row r="187" spans="1:8" x14ac:dyDescent="0.25">
      <c r="A187" s="17" t="s">
        <v>91</v>
      </c>
      <c r="B187" s="17" t="s">
        <v>128</v>
      </c>
      <c r="C187" s="36">
        <v>7</v>
      </c>
      <c r="D187" s="30">
        <v>11.5</v>
      </c>
      <c r="E187" s="30"/>
      <c r="F187" s="19" t="str">
        <f t="shared" si="4"/>
        <v/>
      </c>
      <c r="G187" s="26" t="str">
        <f t="shared" si="5"/>
        <v>🔵 geplant</v>
      </c>
      <c r="H187" s="17"/>
    </row>
    <row r="188" spans="1:8" x14ac:dyDescent="0.25">
      <c r="A188" s="17" t="s">
        <v>91</v>
      </c>
      <c r="B188" s="17" t="s">
        <v>125</v>
      </c>
      <c r="C188" s="36">
        <v>7</v>
      </c>
      <c r="D188" s="30">
        <v>8</v>
      </c>
      <c r="E188" s="30"/>
      <c r="F188" s="19" t="str">
        <f t="shared" si="4"/>
        <v/>
      </c>
      <c r="G188" s="26" t="str">
        <f t="shared" si="5"/>
        <v>🔵 geplant</v>
      </c>
      <c r="H188" s="17"/>
    </row>
    <row r="189" spans="1:8" x14ac:dyDescent="0.25">
      <c r="A189" s="17" t="s">
        <v>91</v>
      </c>
      <c r="B189" s="17" t="s">
        <v>130</v>
      </c>
      <c r="C189" s="36">
        <v>7</v>
      </c>
      <c r="D189" s="30">
        <v>4</v>
      </c>
      <c r="E189" s="30"/>
      <c r="F189" s="19" t="str">
        <f t="shared" si="4"/>
        <v/>
      </c>
      <c r="G189" s="26" t="str">
        <f t="shared" si="5"/>
        <v>🔵 geplant</v>
      </c>
      <c r="H189" s="17"/>
    </row>
    <row r="190" spans="1:8" x14ac:dyDescent="0.25">
      <c r="A190" s="17" t="s">
        <v>91</v>
      </c>
      <c r="B190" s="17" t="s">
        <v>128</v>
      </c>
      <c r="C190" s="36">
        <v>8</v>
      </c>
      <c r="D190" s="30">
        <v>12</v>
      </c>
      <c r="E190" s="30"/>
      <c r="F190" s="19" t="str">
        <f t="shared" si="4"/>
        <v/>
      </c>
      <c r="G190" s="26" t="str">
        <f t="shared" si="5"/>
        <v>🔵 geplant</v>
      </c>
      <c r="H190" s="17"/>
    </row>
    <row r="191" spans="1:8" x14ac:dyDescent="0.25">
      <c r="A191" s="17" t="s">
        <v>91</v>
      </c>
      <c r="B191" s="17" t="s">
        <v>125</v>
      </c>
      <c r="C191" s="36">
        <v>8</v>
      </c>
      <c r="D191" s="30">
        <v>8.5</v>
      </c>
      <c r="E191" s="30"/>
      <c r="F191" s="19" t="str">
        <f t="shared" si="4"/>
        <v/>
      </c>
      <c r="G191" s="26" t="str">
        <f t="shared" si="5"/>
        <v>🔵 geplant</v>
      </c>
      <c r="H191" s="17"/>
    </row>
    <row r="192" spans="1:8" x14ac:dyDescent="0.25">
      <c r="A192" s="17" t="s">
        <v>91</v>
      </c>
      <c r="B192" s="17" t="s">
        <v>130</v>
      </c>
      <c r="C192" s="36">
        <v>8</v>
      </c>
      <c r="D192" s="30">
        <v>4</v>
      </c>
      <c r="E192" s="30"/>
      <c r="F192" s="19" t="str">
        <f t="shared" si="4"/>
        <v/>
      </c>
      <c r="G192" s="26" t="str">
        <f t="shared" si="5"/>
        <v>🔵 geplant</v>
      </c>
      <c r="H192" s="17"/>
    </row>
    <row r="193" spans="1:8" x14ac:dyDescent="0.25">
      <c r="A193" s="17" t="s">
        <v>91</v>
      </c>
      <c r="B193" s="17" t="s">
        <v>128</v>
      </c>
      <c r="C193" s="36">
        <v>10</v>
      </c>
      <c r="D193" s="30">
        <v>10.5</v>
      </c>
      <c r="E193" s="30"/>
      <c r="F193" s="19" t="str">
        <f t="shared" si="4"/>
        <v/>
      </c>
      <c r="G193" s="26" t="str">
        <f t="shared" si="5"/>
        <v>🔵 geplant</v>
      </c>
      <c r="H193" s="17"/>
    </row>
    <row r="194" spans="1:8" x14ac:dyDescent="0.25">
      <c r="A194" s="17" t="s">
        <v>91</v>
      </c>
      <c r="B194" s="17" t="s">
        <v>125</v>
      </c>
      <c r="C194" s="36">
        <v>10</v>
      </c>
      <c r="D194" s="30">
        <v>7.5</v>
      </c>
      <c r="E194" s="30"/>
      <c r="F194" s="19" t="str">
        <f t="shared" si="4"/>
        <v/>
      </c>
      <c r="G194" s="26" t="str">
        <f t="shared" si="5"/>
        <v>🔵 geplant</v>
      </c>
      <c r="H194" s="17"/>
    </row>
    <row r="195" spans="1:8" x14ac:dyDescent="0.25">
      <c r="A195" s="17" t="s">
        <v>91</v>
      </c>
      <c r="B195" s="17" t="s">
        <v>130</v>
      </c>
      <c r="C195" s="36">
        <v>10</v>
      </c>
      <c r="D195" s="30">
        <v>4</v>
      </c>
      <c r="E195" s="30"/>
      <c r="F195" s="19" t="str">
        <f t="shared" si="4"/>
        <v/>
      </c>
      <c r="G195" s="26" t="str">
        <f t="shared" si="5"/>
        <v>🔵 geplant</v>
      </c>
      <c r="H195" s="17"/>
    </row>
    <row r="196" spans="1:8" x14ac:dyDescent="0.25">
      <c r="A196" s="17" t="s">
        <v>91</v>
      </c>
      <c r="B196" s="17" t="s">
        <v>128</v>
      </c>
      <c r="C196" s="36">
        <v>11</v>
      </c>
      <c r="D196" s="30">
        <v>10.5</v>
      </c>
      <c r="E196" s="30"/>
      <c r="F196" s="19" t="str">
        <f t="shared" si="4"/>
        <v/>
      </c>
      <c r="G196" s="26" t="str">
        <f t="shared" si="5"/>
        <v>🔵 geplant</v>
      </c>
      <c r="H196" s="17"/>
    </row>
    <row r="197" spans="1:8" x14ac:dyDescent="0.25">
      <c r="A197" s="17" t="s">
        <v>91</v>
      </c>
      <c r="B197" s="17" t="s">
        <v>125</v>
      </c>
      <c r="C197" s="36">
        <v>11</v>
      </c>
      <c r="D197" s="30">
        <v>7.5</v>
      </c>
      <c r="E197" s="30"/>
      <c r="F197" s="19" t="str">
        <f t="shared" ref="F197:F260" si="6">IF(E197="","",E197-D197)</f>
        <v/>
      </c>
      <c r="G197" s="26" t="str">
        <f t="shared" ref="G197:G260" si="7">IF(E197="","🔵 geplant",IF(ABS(E197-D197)&lt;=2,"🟢 im Plan",IF(E197&gt;D197,"🟠 über Plan","🔴 unter Plan")))</f>
        <v>🔵 geplant</v>
      </c>
      <c r="H197" s="17"/>
    </row>
    <row r="198" spans="1:8" x14ac:dyDescent="0.25">
      <c r="A198" s="17" t="s">
        <v>91</v>
      </c>
      <c r="B198" s="17" t="s">
        <v>130</v>
      </c>
      <c r="C198" s="36">
        <v>11</v>
      </c>
      <c r="D198" s="30">
        <v>3.5</v>
      </c>
      <c r="E198" s="30"/>
      <c r="F198" s="19" t="str">
        <f t="shared" si="6"/>
        <v/>
      </c>
      <c r="G198" s="26" t="str">
        <f t="shared" si="7"/>
        <v>🔵 geplant</v>
      </c>
      <c r="H198" s="17"/>
    </row>
    <row r="199" spans="1:8" x14ac:dyDescent="0.25">
      <c r="A199" s="17" t="s">
        <v>91</v>
      </c>
      <c r="B199" s="17" t="s">
        <v>128</v>
      </c>
      <c r="C199" s="36">
        <v>12</v>
      </c>
      <c r="D199" s="30">
        <v>10.5</v>
      </c>
      <c r="E199" s="30"/>
      <c r="F199" s="19" t="str">
        <f t="shared" si="6"/>
        <v/>
      </c>
      <c r="G199" s="26" t="str">
        <f t="shared" si="7"/>
        <v>🔵 geplant</v>
      </c>
      <c r="H199" s="17"/>
    </row>
    <row r="200" spans="1:8" x14ac:dyDescent="0.25">
      <c r="A200" s="17" t="s">
        <v>91</v>
      </c>
      <c r="B200" s="17" t="s">
        <v>125</v>
      </c>
      <c r="C200" s="36">
        <v>12</v>
      </c>
      <c r="D200" s="30">
        <v>6.5</v>
      </c>
      <c r="E200" s="30"/>
      <c r="F200" s="19" t="str">
        <f t="shared" si="6"/>
        <v/>
      </c>
      <c r="G200" s="26" t="str">
        <f t="shared" si="7"/>
        <v>🔵 geplant</v>
      </c>
      <c r="H200" s="17"/>
    </row>
    <row r="201" spans="1:8" x14ac:dyDescent="0.25">
      <c r="A201" s="17" t="s">
        <v>91</v>
      </c>
      <c r="B201" s="17" t="s">
        <v>130</v>
      </c>
      <c r="C201" s="36">
        <v>12</v>
      </c>
      <c r="D201" s="30">
        <v>3.5</v>
      </c>
      <c r="E201" s="30"/>
      <c r="F201" s="19" t="str">
        <f t="shared" si="6"/>
        <v/>
      </c>
      <c r="G201" s="26" t="str">
        <f t="shared" si="7"/>
        <v>🔵 geplant</v>
      </c>
      <c r="H201" s="17"/>
    </row>
    <row r="202" spans="1:8" x14ac:dyDescent="0.25">
      <c r="A202" s="17" t="s">
        <v>91</v>
      </c>
      <c r="B202" s="17" t="s">
        <v>128</v>
      </c>
      <c r="C202" s="36">
        <v>13</v>
      </c>
      <c r="D202" s="30">
        <v>8</v>
      </c>
      <c r="E202" s="30"/>
      <c r="F202" s="19" t="str">
        <f t="shared" si="6"/>
        <v/>
      </c>
      <c r="G202" s="26" t="str">
        <f t="shared" si="7"/>
        <v>🔵 geplant</v>
      </c>
      <c r="H202" s="17"/>
    </row>
    <row r="203" spans="1:8" x14ac:dyDescent="0.25">
      <c r="A203" s="17" t="s">
        <v>91</v>
      </c>
      <c r="B203" s="17" t="s">
        <v>125</v>
      </c>
      <c r="C203" s="36">
        <v>13</v>
      </c>
      <c r="D203" s="30">
        <v>5.5</v>
      </c>
      <c r="E203" s="30"/>
      <c r="F203" s="19" t="str">
        <f t="shared" si="6"/>
        <v/>
      </c>
      <c r="G203" s="26" t="str">
        <f t="shared" si="7"/>
        <v>🔵 geplant</v>
      </c>
      <c r="H203" s="17"/>
    </row>
    <row r="204" spans="1:8" x14ac:dyDescent="0.25">
      <c r="A204" s="17" t="s">
        <v>91</v>
      </c>
      <c r="B204" s="17" t="s">
        <v>130</v>
      </c>
      <c r="C204" s="36">
        <v>13</v>
      </c>
      <c r="D204" s="30">
        <v>3</v>
      </c>
      <c r="E204" s="30"/>
      <c r="F204" s="19" t="str">
        <f t="shared" si="6"/>
        <v/>
      </c>
      <c r="G204" s="26" t="str">
        <f t="shared" si="7"/>
        <v>🔵 geplant</v>
      </c>
      <c r="H204" s="17"/>
    </row>
    <row r="205" spans="1:8" x14ac:dyDescent="0.25">
      <c r="A205" s="17" t="s">
        <v>94</v>
      </c>
      <c r="B205" s="17" t="s">
        <v>119</v>
      </c>
      <c r="C205" s="36">
        <v>1</v>
      </c>
      <c r="D205" s="30">
        <v>9</v>
      </c>
      <c r="E205" s="30">
        <v>9</v>
      </c>
      <c r="F205" s="19">
        <f t="shared" si="6"/>
        <v>0</v>
      </c>
      <c r="G205" s="26" t="str">
        <f t="shared" si="7"/>
        <v>🟢 im Plan</v>
      </c>
      <c r="H205" s="17"/>
    </row>
    <row r="206" spans="1:8" x14ac:dyDescent="0.25">
      <c r="A206" s="17" t="s">
        <v>94</v>
      </c>
      <c r="B206" s="17" t="s">
        <v>122</v>
      </c>
      <c r="C206" s="36">
        <v>1</v>
      </c>
      <c r="D206" s="30">
        <v>9.5</v>
      </c>
      <c r="E206" s="30">
        <v>9</v>
      </c>
      <c r="F206" s="19">
        <f t="shared" si="6"/>
        <v>-0.5</v>
      </c>
      <c r="G206" s="26" t="str">
        <f t="shared" si="7"/>
        <v>🟢 im Plan</v>
      </c>
      <c r="H206" s="17"/>
    </row>
    <row r="207" spans="1:8" x14ac:dyDescent="0.25">
      <c r="A207" s="17" t="s">
        <v>94</v>
      </c>
      <c r="B207" s="17" t="s">
        <v>119</v>
      </c>
      <c r="C207" s="36">
        <v>3</v>
      </c>
      <c r="D207" s="30">
        <v>13.5</v>
      </c>
      <c r="E207" s="30">
        <v>14</v>
      </c>
      <c r="F207" s="19">
        <f t="shared" si="6"/>
        <v>0.5</v>
      </c>
      <c r="G207" s="26" t="str">
        <f t="shared" si="7"/>
        <v>🟢 im Plan</v>
      </c>
      <c r="H207" s="17"/>
    </row>
    <row r="208" spans="1:8" x14ac:dyDescent="0.25">
      <c r="A208" s="17" t="s">
        <v>94</v>
      </c>
      <c r="B208" s="17" t="s">
        <v>122</v>
      </c>
      <c r="C208" s="36">
        <v>3</v>
      </c>
      <c r="D208" s="30">
        <v>12.5</v>
      </c>
      <c r="E208" s="30">
        <v>11.5</v>
      </c>
      <c r="F208" s="19">
        <f t="shared" si="6"/>
        <v>-1</v>
      </c>
      <c r="G208" s="26" t="str">
        <f t="shared" si="7"/>
        <v>🟢 im Plan</v>
      </c>
      <c r="H208" s="17"/>
    </row>
    <row r="209" spans="1:8" x14ac:dyDescent="0.25">
      <c r="A209" s="17" t="s">
        <v>94</v>
      </c>
      <c r="B209" s="17" t="s">
        <v>119</v>
      </c>
      <c r="C209" s="36">
        <v>4</v>
      </c>
      <c r="D209" s="30">
        <v>12.5</v>
      </c>
      <c r="E209" s="30"/>
      <c r="F209" s="19" t="str">
        <f t="shared" si="6"/>
        <v/>
      </c>
      <c r="G209" s="26" t="str">
        <f t="shared" si="7"/>
        <v>🔵 geplant</v>
      </c>
      <c r="H209" s="17"/>
    </row>
    <row r="210" spans="1:8" x14ac:dyDescent="0.25">
      <c r="A210" s="17" t="s">
        <v>94</v>
      </c>
      <c r="B210" s="17" t="s">
        <v>122</v>
      </c>
      <c r="C210" s="36">
        <v>4</v>
      </c>
      <c r="D210" s="30">
        <v>13</v>
      </c>
      <c r="E210" s="30"/>
      <c r="F210" s="19" t="str">
        <f t="shared" si="6"/>
        <v/>
      </c>
      <c r="G210" s="26" t="str">
        <f t="shared" si="7"/>
        <v>🔵 geplant</v>
      </c>
      <c r="H210" s="17"/>
    </row>
    <row r="211" spans="1:8" x14ac:dyDescent="0.25">
      <c r="A211" s="17" t="s">
        <v>94</v>
      </c>
      <c r="B211" s="17" t="s">
        <v>119</v>
      </c>
      <c r="C211" s="36">
        <v>5</v>
      </c>
      <c r="D211" s="30">
        <v>12.5</v>
      </c>
      <c r="E211" s="30"/>
      <c r="F211" s="19" t="str">
        <f t="shared" si="6"/>
        <v/>
      </c>
      <c r="G211" s="26" t="str">
        <f t="shared" si="7"/>
        <v>🔵 geplant</v>
      </c>
      <c r="H211" s="17"/>
    </row>
    <row r="212" spans="1:8" x14ac:dyDescent="0.25">
      <c r="A212" s="17" t="s">
        <v>94</v>
      </c>
      <c r="B212" s="17" t="s">
        <v>122</v>
      </c>
      <c r="C212" s="36">
        <v>5</v>
      </c>
      <c r="D212" s="30">
        <v>13</v>
      </c>
      <c r="E212" s="30"/>
      <c r="F212" s="19" t="str">
        <f t="shared" si="6"/>
        <v/>
      </c>
      <c r="G212" s="26" t="str">
        <f t="shared" si="7"/>
        <v>🔵 geplant</v>
      </c>
      <c r="H212" s="17"/>
    </row>
    <row r="213" spans="1:8" x14ac:dyDescent="0.25">
      <c r="A213" s="17" t="s">
        <v>94</v>
      </c>
      <c r="B213" s="17" t="s">
        <v>119</v>
      </c>
      <c r="C213" s="36">
        <v>6</v>
      </c>
      <c r="D213" s="30">
        <v>13</v>
      </c>
      <c r="E213" s="30"/>
      <c r="F213" s="19" t="str">
        <f t="shared" si="6"/>
        <v/>
      </c>
      <c r="G213" s="26" t="str">
        <f t="shared" si="7"/>
        <v>🔵 geplant</v>
      </c>
      <c r="H213" s="17"/>
    </row>
    <row r="214" spans="1:8" x14ac:dyDescent="0.25">
      <c r="A214" s="17" t="s">
        <v>94</v>
      </c>
      <c r="B214" s="17" t="s">
        <v>122</v>
      </c>
      <c r="C214" s="36">
        <v>6</v>
      </c>
      <c r="D214" s="30">
        <v>12</v>
      </c>
      <c r="E214" s="30"/>
      <c r="F214" s="19" t="str">
        <f t="shared" si="6"/>
        <v/>
      </c>
      <c r="G214" s="26" t="str">
        <f t="shared" si="7"/>
        <v>🔵 geplant</v>
      </c>
      <c r="H214" s="17"/>
    </row>
    <row r="215" spans="1:8" x14ac:dyDescent="0.25">
      <c r="A215" s="17" t="s">
        <v>94</v>
      </c>
      <c r="B215" s="17" t="s">
        <v>119</v>
      </c>
      <c r="C215" s="36">
        <v>7</v>
      </c>
      <c r="D215" s="30">
        <v>12</v>
      </c>
      <c r="E215" s="30"/>
      <c r="F215" s="19" t="str">
        <f t="shared" si="6"/>
        <v/>
      </c>
      <c r="G215" s="26" t="str">
        <f t="shared" si="7"/>
        <v>🔵 geplant</v>
      </c>
      <c r="H215" s="17"/>
    </row>
    <row r="216" spans="1:8" x14ac:dyDescent="0.25">
      <c r="A216" s="17" t="s">
        <v>94</v>
      </c>
      <c r="B216" s="17" t="s">
        <v>122</v>
      </c>
      <c r="C216" s="36">
        <v>7</v>
      </c>
      <c r="D216" s="30">
        <v>12.5</v>
      </c>
      <c r="E216" s="30"/>
      <c r="F216" s="19" t="str">
        <f t="shared" si="6"/>
        <v/>
      </c>
      <c r="G216" s="26" t="str">
        <f t="shared" si="7"/>
        <v>🔵 geplant</v>
      </c>
      <c r="H216" s="17"/>
    </row>
    <row r="217" spans="1:8" x14ac:dyDescent="0.25">
      <c r="A217" s="17" t="s">
        <v>94</v>
      </c>
      <c r="B217" s="17" t="s">
        <v>119</v>
      </c>
      <c r="C217" s="36">
        <v>8</v>
      </c>
      <c r="D217" s="30">
        <v>12.5</v>
      </c>
      <c r="E217" s="30"/>
      <c r="F217" s="19" t="str">
        <f t="shared" si="6"/>
        <v/>
      </c>
      <c r="G217" s="26" t="str">
        <f t="shared" si="7"/>
        <v>🔵 geplant</v>
      </c>
      <c r="H217" s="17"/>
    </row>
    <row r="218" spans="1:8" x14ac:dyDescent="0.25">
      <c r="A218" s="17" t="s">
        <v>94</v>
      </c>
      <c r="B218" s="17" t="s">
        <v>122</v>
      </c>
      <c r="C218" s="36">
        <v>8</v>
      </c>
      <c r="D218" s="30">
        <v>13</v>
      </c>
      <c r="E218" s="30"/>
      <c r="F218" s="19" t="str">
        <f t="shared" si="6"/>
        <v/>
      </c>
      <c r="G218" s="26" t="str">
        <f t="shared" si="7"/>
        <v>🔵 geplant</v>
      </c>
      <c r="H218" s="17"/>
    </row>
    <row r="219" spans="1:8" x14ac:dyDescent="0.25">
      <c r="A219" s="17" t="s">
        <v>94</v>
      </c>
      <c r="B219" s="17" t="s">
        <v>119</v>
      </c>
      <c r="C219" s="36">
        <v>9</v>
      </c>
      <c r="D219" s="30">
        <v>12.5</v>
      </c>
      <c r="E219" s="30"/>
      <c r="F219" s="19" t="str">
        <f t="shared" si="6"/>
        <v/>
      </c>
      <c r="G219" s="26" t="str">
        <f t="shared" si="7"/>
        <v>🔵 geplant</v>
      </c>
      <c r="H219" s="17"/>
    </row>
    <row r="220" spans="1:8" x14ac:dyDescent="0.25">
      <c r="A220" s="17" t="s">
        <v>94</v>
      </c>
      <c r="B220" s="17" t="s">
        <v>122</v>
      </c>
      <c r="C220" s="36">
        <v>9</v>
      </c>
      <c r="D220" s="30">
        <v>11</v>
      </c>
      <c r="E220" s="30"/>
      <c r="F220" s="19" t="str">
        <f t="shared" si="6"/>
        <v/>
      </c>
      <c r="G220" s="26" t="str">
        <f t="shared" si="7"/>
        <v>🔵 geplant</v>
      </c>
      <c r="H220" s="17"/>
    </row>
    <row r="221" spans="1:8" x14ac:dyDescent="0.25">
      <c r="A221" s="17" t="s">
        <v>94</v>
      </c>
      <c r="B221" s="17" t="s">
        <v>119</v>
      </c>
      <c r="C221" s="36">
        <v>10</v>
      </c>
      <c r="D221" s="30">
        <v>11</v>
      </c>
      <c r="E221" s="30"/>
      <c r="F221" s="19" t="str">
        <f t="shared" si="6"/>
        <v/>
      </c>
      <c r="G221" s="26" t="str">
        <f t="shared" si="7"/>
        <v>🔵 geplant</v>
      </c>
      <c r="H221" s="17"/>
    </row>
    <row r="222" spans="1:8" x14ac:dyDescent="0.25">
      <c r="A222" s="17" t="s">
        <v>94</v>
      </c>
      <c r="B222" s="17" t="s">
        <v>122</v>
      </c>
      <c r="C222" s="36">
        <v>10</v>
      </c>
      <c r="D222" s="30">
        <v>11.5</v>
      </c>
      <c r="E222" s="30"/>
      <c r="F222" s="19" t="str">
        <f t="shared" si="6"/>
        <v/>
      </c>
      <c r="G222" s="26" t="str">
        <f t="shared" si="7"/>
        <v>🔵 geplant</v>
      </c>
      <c r="H222" s="17"/>
    </row>
    <row r="223" spans="1:8" x14ac:dyDescent="0.25">
      <c r="A223" s="17" t="s">
        <v>94</v>
      </c>
      <c r="B223" s="17" t="s">
        <v>119</v>
      </c>
      <c r="C223" s="36">
        <v>11</v>
      </c>
      <c r="D223" s="30">
        <v>11</v>
      </c>
      <c r="E223" s="30"/>
      <c r="F223" s="19" t="str">
        <f t="shared" si="6"/>
        <v/>
      </c>
      <c r="G223" s="26" t="str">
        <f t="shared" si="7"/>
        <v>🔵 geplant</v>
      </c>
      <c r="H223" s="17"/>
    </row>
    <row r="224" spans="1:8" x14ac:dyDescent="0.25">
      <c r="A224" s="17" t="s">
        <v>94</v>
      </c>
      <c r="B224" s="17" t="s">
        <v>122</v>
      </c>
      <c r="C224" s="36">
        <v>11</v>
      </c>
      <c r="D224" s="30">
        <v>11.5</v>
      </c>
      <c r="E224" s="30"/>
      <c r="F224" s="19" t="str">
        <f t="shared" si="6"/>
        <v/>
      </c>
      <c r="G224" s="26" t="str">
        <f t="shared" si="7"/>
        <v>🔵 geplant</v>
      </c>
      <c r="H224" s="17"/>
    </row>
    <row r="225" spans="1:8" x14ac:dyDescent="0.25">
      <c r="A225" s="17" t="s">
        <v>94</v>
      </c>
      <c r="B225" s="17" t="s">
        <v>119</v>
      </c>
      <c r="C225" s="36">
        <v>12</v>
      </c>
      <c r="D225" s="30">
        <v>11</v>
      </c>
      <c r="E225" s="30"/>
      <c r="F225" s="19" t="str">
        <f t="shared" si="6"/>
        <v/>
      </c>
      <c r="G225" s="26" t="str">
        <f t="shared" si="7"/>
        <v>🔵 geplant</v>
      </c>
      <c r="H225" s="17"/>
    </row>
    <row r="226" spans="1:8" x14ac:dyDescent="0.25">
      <c r="A226" s="17" t="s">
        <v>94</v>
      </c>
      <c r="B226" s="17" t="s">
        <v>122</v>
      </c>
      <c r="C226" s="36">
        <v>12</v>
      </c>
      <c r="D226" s="30">
        <v>10</v>
      </c>
      <c r="E226" s="30"/>
      <c r="F226" s="19" t="str">
        <f t="shared" si="6"/>
        <v/>
      </c>
      <c r="G226" s="26" t="str">
        <f t="shared" si="7"/>
        <v>🔵 geplant</v>
      </c>
      <c r="H226" s="17"/>
    </row>
    <row r="227" spans="1:8" x14ac:dyDescent="0.25">
      <c r="A227" s="17" t="s">
        <v>94</v>
      </c>
      <c r="B227" s="17" t="s">
        <v>119</v>
      </c>
      <c r="C227" s="36">
        <v>13</v>
      </c>
      <c r="D227" s="30">
        <v>8.5</v>
      </c>
      <c r="E227" s="30"/>
      <c r="F227" s="19" t="str">
        <f t="shared" si="6"/>
        <v/>
      </c>
      <c r="G227" s="26" t="str">
        <f t="shared" si="7"/>
        <v>🔵 geplant</v>
      </c>
      <c r="H227" s="17"/>
    </row>
    <row r="228" spans="1:8" x14ac:dyDescent="0.25">
      <c r="A228" s="17" t="s">
        <v>94</v>
      </c>
      <c r="B228" s="17" t="s">
        <v>122</v>
      </c>
      <c r="C228" s="36">
        <v>13</v>
      </c>
      <c r="D228" s="30">
        <v>9</v>
      </c>
      <c r="E228" s="30"/>
      <c r="F228" s="19" t="str">
        <f t="shared" si="6"/>
        <v/>
      </c>
      <c r="G228" s="26" t="str">
        <f t="shared" si="7"/>
        <v>🔵 geplant</v>
      </c>
      <c r="H228" s="17"/>
    </row>
    <row r="229" spans="1:8" x14ac:dyDescent="0.25">
      <c r="A229" s="17" t="s">
        <v>97</v>
      </c>
      <c r="B229" s="17" t="s">
        <v>113</v>
      </c>
      <c r="C229" s="36">
        <v>1</v>
      </c>
      <c r="D229" s="30">
        <v>9.5</v>
      </c>
      <c r="E229" s="30">
        <v>8.5</v>
      </c>
      <c r="F229" s="19">
        <f t="shared" si="6"/>
        <v>-1</v>
      </c>
      <c r="G229" s="26" t="str">
        <f t="shared" si="7"/>
        <v>🟢 im Plan</v>
      </c>
      <c r="H229" s="17"/>
    </row>
    <row r="230" spans="1:8" x14ac:dyDescent="0.25">
      <c r="A230" s="17" t="s">
        <v>97</v>
      </c>
      <c r="B230" s="17" t="s">
        <v>122</v>
      </c>
      <c r="C230" s="36">
        <v>1</v>
      </c>
      <c r="D230" s="30">
        <v>5</v>
      </c>
      <c r="E230" s="30">
        <v>6</v>
      </c>
      <c r="F230" s="19">
        <f t="shared" si="6"/>
        <v>1</v>
      </c>
      <c r="G230" s="26" t="str">
        <f t="shared" si="7"/>
        <v>🟢 im Plan</v>
      </c>
      <c r="H230" s="17"/>
    </row>
    <row r="231" spans="1:8" x14ac:dyDescent="0.25">
      <c r="A231" s="17" t="s">
        <v>97</v>
      </c>
      <c r="B231" s="17" t="s">
        <v>113</v>
      </c>
      <c r="C231" s="36">
        <v>2</v>
      </c>
      <c r="D231" s="30">
        <v>13.5</v>
      </c>
      <c r="E231" s="30">
        <v>14.5</v>
      </c>
      <c r="F231" s="19">
        <f t="shared" si="6"/>
        <v>1</v>
      </c>
      <c r="G231" s="26" t="str">
        <f t="shared" si="7"/>
        <v>🟢 im Plan</v>
      </c>
      <c r="H231" s="17"/>
    </row>
    <row r="232" spans="1:8" x14ac:dyDescent="0.25">
      <c r="A232" s="17" t="s">
        <v>97</v>
      </c>
      <c r="B232" s="17" t="s">
        <v>122</v>
      </c>
      <c r="C232" s="36">
        <v>2</v>
      </c>
      <c r="D232" s="30">
        <v>7</v>
      </c>
      <c r="E232" s="30">
        <v>7</v>
      </c>
      <c r="F232" s="19">
        <f t="shared" si="6"/>
        <v>0</v>
      </c>
      <c r="G232" s="26" t="str">
        <f t="shared" si="7"/>
        <v>🟢 im Plan</v>
      </c>
      <c r="H232" s="17"/>
    </row>
    <row r="233" spans="1:8" x14ac:dyDescent="0.25">
      <c r="A233" s="17" t="s">
        <v>97</v>
      </c>
      <c r="B233" s="17" t="s">
        <v>113</v>
      </c>
      <c r="C233" s="36">
        <v>3</v>
      </c>
      <c r="D233" s="30">
        <v>14.5</v>
      </c>
      <c r="E233" s="30">
        <v>14.5</v>
      </c>
      <c r="F233" s="19">
        <f t="shared" si="6"/>
        <v>0</v>
      </c>
      <c r="G233" s="26" t="str">
        <f t="shared" si="7"/>
        <v>🟢 im Plan</v>
      </c>
      <c r="H233" s="17"/>
    </row>
    <row r="234" spans="1:8" x14ac:dyDescent="0.25">
      <c r="A234" s="17" t="s">
        <v>97</v>
      </c>
      <c r="B234" s="17" t="s">
        <v>122</v>
      </c>
      <c r="C234" s="36">
        <v>3</v>
      </c>
      <c r="D234" s="30">
        <v>6.5</v>
      </c>
      <c r="E234" s="30">
        <v>6</v>
      </c>
      <c r="F234" s="19">
        <f t="shared" si="6"/>
        <v>-0.5</v>
      </c>
      <c r="G234" s="26" t="str">
        <f t="shared" si="7"/>
        <v>🟢 im Plan</v>
      </c>
      <c r="H234" s="17"/>
    </row>
    <row r="235" spans="1:8" x14ac:dyDescent="0.25">
      <c r="A235" s="17" t="s">
        <v>97</v>
      </c>
      <c r="B235" s="17" t="s">
        <v>113</v>
      </c>
      <c r="C235" s="36">
        <v>4</v>
      </c>
      <c r="D235" s="30">
        <v>13.5</v>
      </c>
      <c r="E235" s="30"/>
      <c r="F235" s="19" t="str">
        <f t="shared" si="6"/>
        <v/>
      </c>
      <c r="G235" s="26" t="str">
        <f t="shared" si="7"/>
        <v>🔵 geplant</v>
      </c>
      <c r="H235" s="17"/>
    </row>
    <row r="236" spans="1:8" x14ac:dyDescent="0.25">
      <c r="A236" s="17" t="s">
        <v>97</v>
      </c>
      <c r="B236" s="17" t="s">
        <v>122</v>
      </c>
      <c r="C236" s="36">
        <v>4</v>
      </c>
      <c r="D236" s="30">
        <v>7</v>
      </c>
      <c r="E236" s="30"/>
      <c r="F236" s="19" t="str">
        <f t="shared" si="6"/>
        <v/>
      </c>
      <c r="G236" s="26" t="str">
        <f t="shared" si="7"/>
        <v>🔵 geplant</v>
      </c>
      <c r="H236" s="17"/>
    </row>
    <row r="237" spans="1:8" x14ac:dyDescent="0.25">
      <c r="A237" s="17" t="s">
        <v>97</v>
      </c>
      <c r="B237" s="17" t="s">
        <v>113</v>
      </c>
      <c r="C237" s="36">
        <v>5</v>
      </c>
      <c r="D237" s="30">
        <v>13.5</v>
      </c>
      <c r="E237" s="30"/>
      <c r="F237" s="19" t="str">
        <f t="shared" si="6"/>
        <v/>
      </c>
      <c r="G237" s="26" t="str">
        <f t="shared" si="7"/>
        <v>🔵 geplant</v>
      </c>
      <c r="H237" s="17"/>
    </row>
    <row r="238" spans="1:8" x14ac:dyDescent="0.25">
      <c r="A238" s="17" t="s">
        <v>97</v>
      </c>
      <c r="B238" s="17" t="s">
        <v>122</v>
      </c>
      <c r="C238" s="36">
        <v>5</v>
      </c>
      <c r="D238" s="30">
        <v>7</v>
      </c>
      <c r="E238" s="30"/>
      <c r="F238" s="19" t="str">
        <f t="shared" si="6"/>
        <v/>
      </c>
      <c r="G238" s="26" t="str">
        <f t="shared" si="7"/>
        <v>🔵 geplant</v>
      </c>
      <c r="H238" s="17"/>
    </row>
    <row r="239" spans="1:8" x14ac:dyDescent="0.25">
      <c r="A239" s="17" t="s">
        <v>97</v>
      </c>
      <c r="B239" s="17" t="s">
        <v>113</v>
      </c>
      <c r="C239" s="36">
        <v>6</v>
      </c>
      <c r="D239" s="30">
        <v>14</v>
      </c>
      <c r="E239" s="30"/>
      <c r="F239" s="19" t="str">
        <f t="shared" si="6"/>
        <v/>
      </c>
      <c r="G239" s="26" t="str">
        <f t="shared" si="7"/>
        <v>🔵 geplant</v>
      </c>
      <c r="H239" s="17"/>
    </row>
    <row r="240" spans="1:8" x14ac:dyDescent="0.25">
      <c r="A240" s="17" t="s">
        <v>97</v>
      </c>
      <c r="B240" s="17" t="s">
        <v>122</v>
      </c>
      <c r="C240" s="36">
        <v>6</v>
      </c>
      <c r="D240" s="30">
        <v>6.5</v>
      </c>
      <c r="E240" s="30"/>
      <c r="F240" s="19" t="str">
        <f t="shared" si="6"/>
        <v/>
      </c>
      <c r="G240" s="26" t="str">
        <f t="shared" si="7"/>
        <v>🔵 geplant</v>
      </c>
      <c r="H240" s="17"/>
    </row>
    <row r="241" spans="1:8" x14ac:dyDescent="0.25">
      <c r="A241" s="17" t="s">
        <v>97</v>
      </c>
      <c r="B241" s="17" t="s">
        <v>113</v>
      </c>
      <c r="C241" s="36">
        <v>7</v>
      </c>
      <c r="D241" s="30">
        <v>12.5</v>
      </c>
      <c r="E241" s="30"/>
      <c r="F241" s="19" t="str">
        <f t="shared" si="6"/>
        <v/>
      </c>
      <c r="G241" s="26" t="str">
        <f t="shared" si="7"/>
        <v>🔵 geplant</v>
      </c>
      <c r="H241" s="17"/>
    </row>
    <row r="242" spans="1:8" x14ac:dyDescent="0.25">
      <c r="A242" s="17" t="s">
        <v>97</v>
      </c>
      <c r="B242" s="17" t="s">
        <v>122</v>
      </c>
      <c r="C242" s="36">
        <v>7</v>
      </c>
      <c r="D242" s="30">
        <v>6.5</v>
      </c>
      <c r="E242" s="30"/>
      <c r="F242" s="19" t="str">
        <f t="shared" si="6"/>
        <v/>
      </c>
      <c r="G242" s="26" t="str">
        <f t="shared" si="7"/>
        <v>🔵 geplant</v>
      </c>
      <c r="H242" s="17"/>
    </row>
    <row r="243" spans="1:8" x14ac:dyDescent="0.25">
      <c r="A243" s="17" t="s">
        <v>97</v>
      </c>
      <c r="B243" s="17" t="s">
        <v>113</v>
      </c>
      <c r="C243" s="36">
        <v>8</v>
      </c>
      <c r="D243" s="30">
        <v>13.5</v>
      </c>
      <c r="E243" s="30"/>
      <c r="F243" s="19" t="str">
        <f t="shared" si="6"/>
        <v/>
      </c>
      <c r="G243" s="26" t="str">
        <f t="shared" si="7"/>
        <v>🔵 geplant</v>
      </c>
      <c r="H243" s="17"/>
    </row>
    <row r="244" spans="1:8" x14ac:dyDescent="0.25">
      <c r="A244" s="17" t="s">
        <v>97</v>
      </c>
      <c r="B244" s="17" t="s">
        <v>122</v>
      </c>
      <c r="C244" s="36">
        <v>8</v>
      </c>
      <c r="D244" s="30">
        <v>7</v>
      </c>
      <c r="E244" s="30"/>
      <c r="F244" s="19" t="str">
        <f t="shared" si="6"/>
        <v/>
      </c>
      <c r="G244" s="26" t="str">
        <f t="shared" si="7"/>
        <v>🔵 geplant</v>
      </c>
      <c r="H244" s="17"/>
    </row>
    <row r="245" spans="1:8" x14ac:dyDescent="0.25">
      <c r="A245" s="17" t="s">
        <v>97</v>
      </c>
      <c r="B245" s="17" t="s">
        <v>113</v>
      </c>
      <c r="C245" s="36">
        <v>9</v>
      </c>
      <c r="D245" s="30">
        <v>13</v>
      </c>
      <c r="E245" s="30"/>
      <c r="F245" s="19" t="str">
        <f t="shared" si="6"/>
        <v/>
      </c>
      <c r="G245" s="26" t="str">
        <f t="shared" si="7"/>
        <v>🔵 geplant</v>
      </c>
      <c r="H245" s="17"/>
    </row>
    <row r="246" spans="1:8" x14ac:dyDescent="0.25">
      <c r="A246" s="17" t="s">
        <v>97</v>
      </c>
      <c r="B246" s="17" t="s">
        <v>122</v>
      </c>
      <c r="C246" s="36">
        <v>9</v>
      </c>
      <c r="D246" s="30">
        <v>6</v>
      </c>
      <c r="E246" s="30"/>
      <c r="F246" s="19" t="str">
        <f t="shared" si="6"/>
        <v/>
      </c>
      <c r="G246" s="26" t="str">
        <f t="shared" si="7"/>
        <v>🔵 geplant</v>
      </c>
      <c r="H246" s="17"/>
    </row>
    <row r="247" spans="1:8" x14ac:dyDescent="0.25">
      <c r="A247" s="17" t="s">
        <v>97</v>
      </c>
      <c r="B247" s="17" t="s">
        <v>113</v>
      </c>
      <c r="C247" s="36">
        <v>10</v>
      </c>
      <c r="D247" s="30">
        <v>12</v>
      </c>
      <c r="E247" s="30"/>
      <c r="F247" s="19" t="str">
        <f t="shared" si="6"/>
        <v/>
      </c>
      <c r="G247" s="26" t="str">
        <f t="shared" si="7"/>
        <v>🔵 geplant</v>
      </c>
      <c r="H247" s="17"/>
    </row>
    <row r="248" spans="1:8" x14ac:dyDescent="0.25">
      <c r="A248" s="17" t="s">
        <v>97</v>
      </c>
      <c r="B248" s="17" t="s">
        <v>122</v>
      </c>
      <c r="C248" s="36">
        <v>10</v>
      </c>
      <c r="D248" s="30">
        <v>6.5</v>
      </c>
      <c r="E248" s="30"/>
      <c r="F248" s="19" t="str">
        <f t="shared" si="6"/>
        <v/>
      </c>
      <c r="G248" s="26" t="str">
        <f t="shared" si="7"/>
        <v>🔵 geplant</v>
      </c>
      <c r="H248" s="17"/>
    </row>
    <row r="249" spans="1:8" x14ac:dyDescent="0.25">
      <c r="A249" s="17" t="s">
        <v>97</v>
      </c>
      <c r="B249" s="17" t="s">
        <v>113</v>
      </c>
      <c r="C249" s="36">
        <v>11</v>
      </c>
      <c r="D249" s="30">
        <v>12</v>
      </c>
      <c r="E249" s="30"/>
      <c r="F249" s="19" t="str">
        <f t="shared" si="6"/>
        <v/>
      </c>
      <c r="G249" s="26" t="str">
        <f t="shared" si="7"/>
        <v>🔵 geplant</v>
      </c>
      <c r="H249" s="17"/>
    </row>
    <row r="250" spans="1:8" x14ac:dyDescent="0.25">
      <c r="A250" s="17" t="s">
        <v>97</v>
      </c>
      <c r="B250" s="17" t="s">
        <v>122</v>
      </c>
      <c r="C250" s="36">
        <v>11</v>
      </c>
      <c r="D250" s="30">
        <v>6</v>
      </c>
      <c r="E250" s="30"/>
      <c r="F250" s="19" t="str">
        <f t="shared" si="6"/>
        <v/>
      </c>
      <c r="G250" s="26" t="str">
        <f t="shared" si="7"/>
        <v>🔵 geplant</v>
      </c>
      <c r="H250" s="17"/>
    </row>
    <row r="251" spans="1:8" x14ac:dyDescent="0.25">
      <c r="A251" s="17" t="s">
        <v>97</v>
      </c>
      <c r="B251" s="17" t="s">
        <v>113</v>
      </c>
      <c r="C251" s="36">
        <v>12</v>
      </c>
      <c r="D251" s="30">
        <v>11.5</v>
      </c>
      <c r="E251" s="30"/>
      <c r="F251" s="19" t="str">
        <f t="shared" si="6"/>
        <v/>
      </c>
      <c r="G251" s="26" t="str">
        <f t="shared" si="7"/>
        <v>🔵 geplant</v>
      </c>
      <c r="H251" s="17"/>
    </row>
    <row r="252" spans="1:8" x14ac:dyDescent="0.25">
      <c r="A252" s="17" t="s">
        <v>97</v>
      </c>
      <c r="B252" s="17" t="s">
        <v>122</v>
      </c>
      <c r="C252" s="36">
        <v>12</v>
      </c>
      <c r="D252" s="30">
        <v>5.5</v>
      </c>
      <c r="E252" s="30"/>
      <c r="F252" s="19" t="str">
        <f t="shared" si="6"/>
        <v/>
      </c>
      <c r="G252" s="26" t="str">
        <f t="shared" si="7"/>
        <v>🔵 geplant</v>
      </c>
      <c r="H252" s="17"/>
    </row>
    <row r="253" spans="1:8" x14ac:dyDescent="0.25">
      <c r="A253" s="17" t="s">
        <v>100</v>
      </c>
      <c r="B253" s="17" t="s">
        <v>113</v>
      </c>
      <c r="C253" s="36">
        <v>1</v>
      </c>
      <c r="D253" s="30">
        <v>5.5</v>
      </c>
      <c r="E253" s="30">
        <v>5.5</v>
      </c>
      <c r="F253" s="19">
        <f t="shared" si="6"/>
        <v>0</v>
      </c>
      <c r="G253" s="26" t="str">
        <f t="shared" si="7"/>
        <v>🟢 im Plan</v>
      </c>
      <c r="H253" s="17"/>
    </row>
    <row r="254" spans="1:8" x14ac:dyDescent="0.25">
      <c r="A254" s="17" t="s">
        <v>100</v>
      </c>
      <c r="B254" s="17" t="s">
        <v>119</v>
      </c>
      <c r="C254" s="36">
        <v>1</v>
      </c>
      <c r="D254" s="30">
        <v>3.5</v>
      </c>
      <c r="E254" s="30">
        <v>3</v>
      </c>
      <c r="F254" s="19">
        <f t="shared" si="6"/>
        <v>-0.5</v>
      </c>
      <c r="G254" s="26" t="str">
        <f t="shared" si="7"/>
        <v>🟢 im Plan</v>
      </c>
      <c r="H254" s="17"/>
    </row>
    <row r="255" spans="1:8" x14ac:dyDescent="0.25">
      <c r="A255" s="17" t="s">
        <v>100</v>
      </c>
      <c r="B255" s="17" t="s">
        <v>122</v>
      </c>
      <c r="C255" s="36">
        <v>1</v>
      </c>
      <c r="D255" s="30">
        <v>4</v>
      </c>
      <c r="E255" s="30">
        <v>4.5</v>
      </c>
      <c r="F255" s="19">
        <f t="shared" si="6"/>
        <v>0.5</v>
      </c>
      <c r="G255" s="26" t="str">
        <f t="shared" si="7"/>
        <v>🟢 im Plan</v>
      </c>
      <c r="H255" s="17"/>
    </row>
    <row r="256" spans="1:8" x14ac:dyDescent="0.25">
      <c r="A256" s="17" t="s">
        <v>100</v>
      </c>
      <c r="B256" s="17" t="s">
        <v>113</v>
      </c>
      <c r="C256" s="36">
        <v>2</v>
      </c>
      <c r="D256" s="30">
        <v>8</v>
      </c>
      <c r="E256" s="30">
        <v>7.5</v>
      </c>
      <c r="F256" s="19">
        <f t="shared" si="6"/>
        <v>-0.5</v>
      </c>
      <c r="G256" s="26" t="str">
        <f t="shared" si="7"/>
        <v>🟢 im Plan</v>
      </c>
      <c r="H256" s="17"/>
    </row>
    <row r="257" spans="1:8" x14ac:dyDescent="0.25">
      <c r="A257" s="17" t="s">
        <v>100</v>
      </c>
      <c r="B257" s="17" t="s">
        <v>119</v>
      </c>
      <c r="C257" s="36">
        <v>2</v>
      </c>
      <c r="D257" s="30">
        <v>5</v>
      </c>
      <c r="E257" s="30">
        <v>5.5</v>
      </c>
      <c r="F257" s="19">
        <f t="shared" si="6"/>
        <v>0.5</v>
      </c>
      <c r="G257" s="26" t="str">
        <f t="shared" si="7"/>
        <v>🟢 im Plan</v>
      </c>
      <c r="H257" s="17"/>
    </row>
    <row r="258" spans="1:8" x14ac:dyDescent="0.25">
      <c r="A258" s="17" t="s">
        <v>100</v>
      </c>
      <c r="B258" s="17" t="s">
        <v>122</v>
      </c>
      <c r="C258" s="36">
        <v>2</v>
      </c>
      <c r="D258" s="30">
        <v>4.5</v>
      </c>
      <c r="E258" s="30">
        <v>3.5</v>
      </c>
      <c r="F258" s="19">
        <f t="shared" si="6"/>
        <v>-1</v>
      </c>
      <c r="G258" s="26" t="str">
        <f t="shared" si="7"/>
        <v>🟢 im Plan</v>
      </c>
      <c r="H258" s="17"/>
    </row>
    <row r="259" spans="1:8" x14ac:dyDescent="0.25">
      <c r="A259" s="17" t="s">
        <v>100</v>
      </c>
      <c r="B259" s="17" t="s">
        <v>113</v>
      </c>
      <c r="C259" s="36">
        <v>3</v>
      </c>
      <c r="D259" s="30">
        <v>8.5</v>
      </c>
      <c r="E259" s="30">
        <v>9</v>
      </c>
      <c r="F259" s="19">
        <f t="shared" si="6"/>
        <v>0.5</v>
      </c>
      <c r="G259" s="26" t="str">
        <f t="shared" si="7"/>
        <v>🟢 im Plan</v>
      </c>
      <c r="H259" s="17"/>
    </row>
    <row r="260" spans="1:8" x14ac:dyDescent="0.25">
      <c r="A260" s="17" t="s">
        <v>100</v>
      </c>
      <c r="B260" s="17" t="s">
        <v>119</v>
      </c>
      <c r="C260" s="36">
        <v>3</v>
      </c>
      <c r="D260" s="30">
        <v>5</v>
      </c>
      <c r="E260" s="30">
        <v>4</v>
      </c>
      <c r="F260" s="19">
        <f t="shared" si="6"/>
        <v>-1</v>
      </c>
      <c r="G260" s="26" t="str">
        <f t="shared" si="7"/>
        <v>🟢 im Plan</v>
      </c>
      <c r="H260" s="17"/>
    </row>
    <row r="261" spans="1:8" x14ac:dyDescent="0.25">
      <c r="A261" s="17" t="s">
        <v>100</v>
      </c>
      <c r="B261" s="17" t="s">
        <v>122</v>
      </c>
      <c r="C261" s="36">
        <v>3</v>
      </c>
      <c r="D261" s="30">
        <v>5</v>
      </c>
      <c r="E261" s="30">
        <v>6</v>
      </c>
      <c r="F261" s="19">
        <f t="shared" ref="F261:F324" si="8">IF(E261="","",E261-D261)</f>
        <v>1</v>
      </c>
      <c r="G261" s="26" t="str">
        <f t="shared" ref="G261:G312" si="9">IF(E261="","🔵 geplant",IF(ABS(E261-D261)&lt;=2,"🟢 im Plan",IF(E261&gt;D261,"🟠 über Plan","🔴 unter Plan")))</f>
        <v>🟢 im Plan</v>
      </c>
      <c r="H261" s="17"/>
    </row>
    <row r="262" spans="1:8" x14ac:dyDescent="0.25">
      <c r="A262" s="17" t="s">
        <v>100</v>
      </c>
      <c r="B262" s="17" t="s">
        <v>113</v>
      </c>
      <c r="C262" s="36">
        <v>4</v>
      </c>
      <c r="D262" s="30">
        <v>8</v>
      </c>
      <c r="E262" s="30"/>
      <c r="F262" s="19" t="str">
        <f t="shared" si="8"/>
        <v/>
      </c>
      <c r="G262" s="26" t="str">
        <f t="shared" si="9"/>
        <v>🔵 geplant</v>
      </c>
      <c r="H262" s="17"/>
    </row>
    <row r="263" spans="1:8" x14ac:dyDescent="0.25">
      <c r="A263" s="17" t="s">
        <v>100</v>
      </c>
      <c r="B263" s="17" t="s">
        <v>119</v>
      </c>
      <c r="C263" s="36">
        <v>4</v>
      </c>
      <c r="D263" s="30">
        <v>5</v>
      </c>
      <c r="E263" s="30"/>
      <c r="F263" s="19" t="str">
        <f t="shared" si="8"/>
        <v/>
      </c>
      <c r="G263" s="26" t="str">
        <f t="shared" si="9"/>
        <v>🔵 geplant</v>
      </c>
      <c r="H263" s="17"/>
    </row>
    <row r="264" spans="1:8" x14ac:dyDescent="0.25">
      <c r="A264" s="17" t="s">
        <v>100</v>
      </c>
      <c r="B264" s="17" t="s">
        <v>122</v>
      </c>
      <c r="C264" s="36">
        <v>4</v>
      </c>
      <c r="D264" s="30">
        <v>5.5</v>
      </c>
      <c r="E264" s="30"/>
      <c r="F264" s="19" t="str">
        <f t="shared" si="8"/>
        <v/>
      </c>
      <c r="G264" s="26" t="str">
        <f t="shared" si="9"/>
        <v>🔵 geplant</v>
      </c>
      <c r="H264" s="17"/>
    </row>
    <row r="265" spans="1:8" x14ac:dyDescent="0.25">
      <c r="A265" s="17" t="s">
        <v>100</v>
      </c>
      <c r="B265" s="17" t="s">
        <v>113</v>
      </c>
      <c r="C265" s="36">
        <v>5</v>
      </c>
      <c r="D265" s="30">
        <v>8</v>
      </c>
      <c r="E265" s="30"/>
      <c r="F265" s="19" t="str">
        <f t="shared" si="8"/>
        <v/>
      </c>
      <c r="G265" s="26" t="str">
        <f t="shared" si="9"/>
        <v>🔵 geplant</v>
      </c>
      <c r="H265" s="17"/>
    </row>
    <row r="266" spans="1:8" x14ac:dyDescent="0.25">
      <c r="A266" s="17" t="s">
        <v>100</v>
      </c>
      <c r="B266" s="17" t="s">
        <v>119</v>
      </c>
      <c r="C266" s="36">
        <v>5</v>
      </c>
      <c r="D266" s="30">
        <v>5</v>
      </c>
      <c r="E266" s="30"/>
      <c r="F266" s="19" t="str">
        <f t="shared" si="8"/>
        <v/>
      </c>
      <c r="G266" s="26" t="str">
        <f t="shared" si="9"/>
        <v>🔵 geplant</v>
      </c>
      <c r="H266" s="17"/>
    </row>
    <row r="267" spans="1:8" x14ac:dyDescent="0.25">
      <c r="A267" s="17" t="s">
        <v>100</v>
      </c>
      <c r="B267" s="17" t="s">
        <v>122</v>
      </c>
      <c r="C267" s="36">
        <v>5</v>
      </c>
      <c r="D267" s="30">
        <v>4.5</v>
      </c>
      <c r="E267" s="30"/>
      <c r="F267" s="19" t="str">
        <f t="shared" si="8"/>
        <v/>
      </c>
      <c r="G267" s="26" t="str">
        <f t="shared" si="9"/>
        <v>🔵 geplant</v>
      </c>
      <c r="H267" s="17"/>
    </row>
    <row r="268" spans="1:8" x14ac:dyDescent="0.25">
      <c r="A268" s="17" t="s">
        <v>100</v>
      </c>
      <c r="B268" s="17" t="s">
        <v>113</v>
      </c>
      <c r="C268" s="36">
        <v>7</v>
      </c>
      <c r="D268" s="30">
        <v>7.5</v>
      </c>
      <c r="E268" s="30"/>
      <c r="F268" s="19" t="str">
        <f t="shared" si="8"/>
        <v/>
      </c>
      <c r="G268" s="26" t="str">
        <f t="shared" si="9"/>
        <v>🔵 geplant</v>
      </c>
      <c r="H268" s="17"/>
    </row>
    <row r="269" spans="1:8" x14ac:dyDescent="0.25">
      <c r="A269" s="17" t="s">
        <v>100</v>
      </c>
      <c r="B269" s="17" t="s">
        <v>119</v>
      </c>
      <c r="C269" s="36">
        <v>7</v>
      </c>
      <c r="D269" s="30">
        <v>5</v>
      </c>
      <c r="E269" s="30"/>
      <c r="F269" s="19" t="str">
        <f t="shared" si="8"/>
        <v/>
      </c>
      <c r="G269" s="26" t="str">
        <f t="shared" si="9"/>
        <v>🔵 geplant</v>
      </c>
      <c r="H269" s="17"/>
    </row>
    <row r="270" spans="1:8" x14ac:dyDescent="0.25">
      <c r="A270" s="17" t="s">
        <v>100</v>
      </c>
      <c r="B270" s="17" t="s">
        <v>122</v>
      </c>
      <c r="C270" s="36">
        <v>7</v>
      </c>
      <c r="D270" s="30">
        <v>5</v>
      </c>
      <c r="E270" s="30"/>
      <c r="F270" s="19" t="str">
        <f t="shared" si="8"/>
        <v/>
      </c>
      <c r="G270" s="26" t="str">
        <f t="shared" si="9"/>
        <v>🔵 geplant</v>
      </c>
      <c r="H270" s="17"/>
    </row>
    <row r="271" spans="1:8" x14ac:dyDescent="0.25">
      <c r="A271" s="17" t="s">
        <v>100</v>
      </c>
      <c r="B271" s="17" t="s">
        <v>113</v>
      </c>
      <c r="C271" s="36">
        <v>8</v>
      </c>
      <c r="D271" s="30">
        <v>8</v>
      </c>
      <c r="E271" s="30"/>
      <c r="F271" s="19" t="str">
        <f t="shared" si="8"/>
        <v/>
      </c>
      <c r="G271" s="26" t="str">
        <f t="shared" si="9"/>
        <v>🔵 geplant</v>
      </c>
      <c r="H271" s="17"/>
    </row>
    <row r="272" spans="1:8" x14ac:dyDescent="0.25">
      <c r="A272" s="17" t="s">
        <v>100</v>
      </c>
      <c r="B272" s="17" t="s">
        <v>119</v>
      </c>
      <c r="C272" s="36">
        <v>8</v>
      </c>
      <c r="D272" s="30">
        <v>5</v>
      </c>
      <c r="E272" s="30"/>
      <c r="F272" s="19" t="str">
        <f t="shared" si="8"/>
        <v/>
      </c>
      <c r="G272" s="26" t="str">
        <f t="shared" si="9"/>
        <v>🔵 geplant</v>
      </c>
      <c r="H272" s="17"/>
    </row>
    <row r="273" spans="1:8" x14ac:dyDescent="0.25">
      <c r="A273" s="17" t="s">
        <v>100</v>
      </c>
      <c r="B273" s="17" t="s">
        <v>122</v>
      </c>
      <c r="C273" s="36">
        <v>8</v>
      </c>
      <c r="D273" s="30">
        <v>4.5</v>
      </c>
      <c r="E273" s="30"/>
      <c r="F273" s="19" t="str">
        <f t="shared" si="8"/>
        <v/>
      </c>
      <c r="G273" s="26" t="str">
        <f t="shared" si="9"/>
        <v>🔵 geplant</v>
      </c>
      <c r="H273" s="17"/>
    </row>
    <row r="274" spans="1:8" x14ac:dyDescent="0.25">
      <c r="A274" s="17" t="s">
        <v>100</v>
      </c>
      <c r="B274" s="17" t="s">
        <v>113</v>
      </c>
      <c r="C274" s="36">
        <v>9</v>
      </c>
      <c r="D274" s="30">
        <v>7.5</v>
      </c>
      <c r="E274" s="30"/>
      <c r="F274" s="19" t="str">
        <f t="shared" si="8"/>
        <v/>
      </c>
      <c r="G274" s="26" t="str">
        <f t="shared" si="9"/>
        <v>🔵 geplant</v>
      </c>
      <c r="H274" s="17"/>
    </row>
    <row r="275" spans="1:8" x14ac:dyDescent="0.25">
      <c r="A275" s="17" t="s">
        <v>100</v>
      </c>
      <c r="B275" s="17" t="s">
        <v>119</v>
      </c>
      <c r="C275" s="36">
        <v>9</v>
      </c>
      <c r="D275" s="30">
        <v>4.5</v>
      </c>
      <c r="E275" s="30"/>
      <c r="F275" s="19" t="str">
        <f t="shared" si="8"/>
        <v/>
      </c>
      <c r="G275" s="26" t="str">
        <f t="shared" si="9"/>
        <v>🔵 geplant</v>
      </c>
      <c r="H275" s="17"/>
    </row>
    <row r="276" spans="1:8" x14ac:dyDescent="0.25">
      <c r="A276" s="17" t="s">
        <v>100</v>
      </c>
      <c r="B276" s="17" t="s">
        <v>122</v>
      </c>
      <c r="C276" s="36">
        <v>9</v>
      </c>
      <c r="D276" s="30">
        <v>4.5</v>
      </c>
      <c r="E276" s="30"/>
      <c r="F276" s="19" t="str">
        <f t="shared" si="8"/>
        <v/>
      </c>
      <c r="G276" s="26" t="str">
        <f t="shared" si="9"/>
        <v>🔵 geplant</v>
      </c>
      <c r="H276" s="17"/>
    </row>
    <row r="277" spans="1:8" x14ac:dyDescent="0.25">
      <c r="A277" s="17" t="s">
        <v>100</v>
      </c>
      <c r="B277" s="17" t="s">
        <v>113</v>
      </c>
      <c r="C277" s="36">
        <v>10</v>
      </c>
      <c r="D277" s="30">
        <v>7</v>
      </c>
      <c r="E277" s="30"/>
      <c r="F277" s="19" t="str">
        <f t="shared" si="8"/>
        <v/>
      </c>
      <c r="G277" s="26" t="str">
        <f t="shared" si="9"/>
        <v>🔵 geplant</v>
      </c>
      <c r="H277" s="17"/>
    </row>
    <row r="278" spans="1:8" x14ac:dyDescent="0.25">
      <c r="A278" s="17" t="s">
        <v>100</v>
      </c>
      <c r="B278" s="17" t="s">
        <v>119</v>
      </c>
      <c r="C278" s="36">
        <v>10</v>
      </c>
      <c r="D278" s="30">
        <v>4.5</v>
      </c>
      <c r="E278" s="30"/>
      <c r="F278" s="19" t="str">
        <f t="shared" si="8"/>
        <v/>
      </c>
      <c r="G278" s="26" t="str">
        <f t="shared" si="9"/>
        <v>🔵 geplant</v>
      </c>
      <c r="H278" s="17"/>
    </row>
    <row r="279" spans="1:8" x14ac:dyDescent="0.25">
      <c r="A279" s="17" t="s">
        <v>100</v>
      </c>
      <c r="B279" s="17" t="s">
        <v>122</v>
      </c>
      <c r="C279" s="36">
        <v>10</v>
      </c>
      <c r="D279" s="30">
        <v>5</v>
      </c>
      <c r="E279" s="30"/>
      <c r="F279" s="19" t="str">
        <f t="shared" si="8"/>
        <v/>
      </c>
      <c r="G279" s="26" t="str">
        <f t="shared" si="9"/>
        <v>🔵 geplant</v>
      </c>
      <c r="H279" s="17"/>
    </row>
    <row r="280" spans="1:8" x14ac:dyDescent="0.25">
      <c r="A280" s="17" t="s">
        <v>100</v>
      </c>
      <c r="B280" s="17" t="s">
        <v>113</v>
      </c>
      <c r="C280" s="36">
        <v>11</v>
      </c>
      <c r="D280" s="30">
        <v>7</v>
      </c>
      <c r="E280" s="30"/>
      <c r="F280" s="19" t="str">
        <f t="shared" si="8"/>
        <v/>
      </c>
      <c r="G280" s="26" t="str">
        <f t="shared" si="9"/>
        <v>🔵 geplant</v>
      </c>
      <c r="H280" s="17"/>
    </row>
    <row r="281" spans="1:8" x14ac:dyDescent="0.25">
      <c r="A281" s="17" t="s">
        <v>100</v>
      </c>
      <c r="B281" s="17" t="s">
        <v>119</v>
      </c>
      <c r="C281" s="36">
        <v>11</v>
      </c>
      <c r="D281" s="30">
        <v>4.5</v>
      </c>
      <c r="E281" s="30"/>
      <c r="F281" s="19" t="str">
        <f t="shared" si="8"/>
        <v/>
      </c>
      <c r="G281" s="26" t="str">
        <f t="shared" si="9"/>
        <v>🔵 geplant</v>
      </c>
      <c r="H281" s="17"/>
    </row>
    <row r="282" spans="1:8" x14ac:dyDescent="0.25">
      <c r="A282" s="17" t="s">
        <v>100</v>
      </c>
      <c r="B282" s="17" t="s">
        <v>122</v>
      </c>
      <c r="C282" s="36">
        <v>11</v>
      </c>
      <c r="D282" s="30">
        <v>4</v>
      </c>
      <c r="E282" s="30"/>
      <c r="F282" s="19" t="str">
        <f t="shared" si="8"/>
        <v/>
      </c>
      <c r="G282" s="26" t="str">
        <f t="shared" si="9"/>
        <v>🔵 geplant</v>
      </c>
      <c r="H282" s="17"/>
    </row>
    <row r="283" spans="1:8" x14ac:dyDescent="0.25">
      <c r="A283" s="17" t="s">
        <v>100</v>
      </c>
      <c r="B283" s="17" t="s">
        <v>113</v>
      </c>
      <c r="C283" s="36">
        <v>12</v>
      </c>
      <c r="D283" s="30">
        <v>7</v>
      </c>
      <c r="E283" s="30"/>
      <c r="F283" s="19" t="str">
        <f t="shared" si="8"/>
        <v/>
      </c>
      <c r="G283" s="26" t="str">
        <f t="shared" si="9"/>
        <v>🔵 geplant</v>
      </c>
      <c r="H283" s="17"/>
    </row>
    <row r="284" spans="1:8" x14ac:dyDescent="0.25">
      <c r="A284" s="17" t="s">
        <v>100</v>
      </c>
      <c r="B284" s="17" t="s">
        <v>119</v>
      </c>
      <c r="C284" s="36">
        <v>12</v>
      </c>
      <c r="D284" s="30">
        <v>4</v>
      </c>
      <c r="E284" s="30"/>
      <c r="F284" s="19" t="str">
        <f t="shared" si="8"/>
        <v/>
      </c>
      <c r="G284" s="26" t="str">
        <f t="shared" si="9"/>
        <v>🔵 geplant</v>
      </c>
      <c r="H284" s="17"/>
    </row>
    <row r="285" spans="1:8" x14ac:dyDescent="0.25">
      <c r="A285" s="17" t="s">
        <v>100</v>
      </c>
      <c r="B285" s="17" t="s">
        <v>122</v>
      </c>
      <c r="C285" s="36">
        <v>12</v>
      </c>
      <c r="D285" s="30">
        <v>4</v>
      </c>
      <c r="E285" s="30"/>
      <c r="F285" s="19" t="str">
        <f t="shared" si="8"/>
        <v/>
      </c>
      <c r="G285" s="26" t="str">
        <f t="shared" si="9"/>
        <v>🔵 geplant</v>
      </c>
      <c r="H285" s="17"/>
    </row>
    <row r="286" spans="1:8" x14ac:dyDescent="0.25">
      <c r="A286" s="17" t="s">
        <v>100</v>
      </c>
      <c r="B286" s="17" t="s">
        <v>113</v>
      </c>
      <c r="C286" s="36">
        <v>13</v>
      </c>
      <c r="D286" s="30">
        <v>5.5</v>
      </c>
      <c r="E286" s="30"/>
      <c r="F286" s="19" t="str">
        <f t="shared" si="8"/>
        <v/>
      </c>
      <c r="G286" s="26" t="str">
        <f t="shared" si="9"/>
        <v>🔵 geplant</v>
      </c>
      <c r="H286" s="17"/>
    </row>
    <row r="287" spans="1:8" x14ac:dyDescent="0.25">
      <c r="A287" s="17" t="s">
        <v>100</v>
      </c>
      <c r="B287" s="17" t="s">
        <v>119</v>
      </c>
      <c r="C287" s="36">
        <v>13</v>
      </c>
      <c r="D287" s="30">
        <v>3.5</v>
      </c>
      <c r="E287" s="30"/>
      <c r="F287" s="19" t="str">
        <f t="shared" si="8"/>
        <v/>
      </c>
      <c r="G287" s="26" t="str">
        <f t="shared" si="9"/>
        <v>🔵 geplant</v>
      </c>
      <c r="H287" s="17"/>
    </row>
    <row r="288" spans="1:8" x14ac:dyDescent="0.25">
      <c r="A288" s="17" t="s">
        <v>100</v>
      </c>
      <c r="B288" s="17" t="s">
        <v>122</v>
      </c>
      <c r="C288" s="36">
        <v>13</v>
      </c>
      <c r="D288" s="30">
        <v>3.5</v>
      </c>
      <c r="E288" s="30"/>
      <c r="F288" s="19" t="str">
        <f t="shared" si="8"/>
        <v/>
      </c>
      <c r="G288" s="26" t="str">
        <f t="shared" si="9"/>
        <v>🔵 geplant</v>
      </c>
      <c r="H288" s="17"/>
    </row>
    <row r="289" spans="1:8" x14ac:dyDescent="0.25">
      <c r="A289" s="17" t="s">
        <v>103</v>
      </c>
      <c r="B289" s="17" t="s">
        <v>125</v>
      </c>
      <c r="C289" s="36">
        <v>1</v>
      </c>
      <c r="D289" s="30">
        <v>9.5</v>
      </c>
      <c r="E289" s="30">
        <v>10</v>
      </c>
      <c r="F289" s="19">
        <f t="shared" si="8"/>
        <v>0.5</v>
      </c>
      <c r="G289" s="26" t="str">
        <f t="shared" si="9"/>
        <v>🟢 im Plan</v>
      </c>
      <c r="H289" s="17"/>
    </row>
    <row r="290" spans="1:8" x14ac:dyDescent="0.25">
      <c r="A290" s="17" t="s">
        <v>103</v>
      </c>
      <c r="B290" s="17" t="s">
        <v>134</v>
      </c>
      <c r="C290" s="36">
        <v>1</v>
      </c>
      <c r="D290" s="30">
        <v>8</v>
      </c>
      <c r="E290" s="30">
        <v>7</v>
      </c>
      <c r="F290" s="19">
        <f t="shared" si="8"/>
        <v>-1</v>
      </c>
      <c r="G290" s="26" t="str">
        <f t="shared" si="9"/>
        <v>🟢 im Plan</v>
      </c>
      <c r="H290" s="17"/>
    </row>
    <row r="291" spans="1:8" x14ac:dyDescent="0.25">
      <c r="A291" s="17" t="s">
        <v>103</v>
      </c>
      <c r="B291" s="17" t="s">
        <v>125</v>
      </c>
      <c r="C291" s="36">
        <v>2</v>
      </c>
      <c r="D291" s="30">
        <v>13.5</v>
      </c>
      <c r="E291" s="30">
        <v>12.5</v>
      </c>
      <c r="F291" s="19">
        <f t="shared" si="8"/>
        <v>-1</v>
      </c>
      <c r="G291" s="26" t="str">
        <f t="shared" si="9"/>
        <v>🟢 im Plan</v>
      </c>
      <c r="H291" s="17"/>
    </row>
    <row r="292" spans="1:8" x14ac:dyDescent="0.25">
      <c r="A292" s="17" t="s">
        <v>103</v>
      </c>
      <c r="B292" s="17" t="s">
        <v>134</v>
      </c>
      <c r="C292" s="36">
        <v>2</v>
      </c>
      <c r="D292" s="30">
        <v>11</v>
      </c>
      <c r="E292" s="30">
        <v>12</v>
      </c>
      <c r="F292" s="19">
        <f t="shared" si="8"/>
        <v>1</v>
      </c>
      <c r="G292" s="26" t="str">
        <f t="shared" si="9"/>
        <v>🟢 im Plan</v>
      </c>
      <c r="H292" s="17"/>
    </row>
    <row r="293" spans="1:8" x14ac:dyDescent="0.25">
      <c r="A293" s="17" t="s">
        <v>103</v>
      </c>
      <c r="B293" s="17" t="s">
        <v>125</v>
      </c>
      <c r="C293" s="36">
        <v>3</v>
      </c>
      <c r="D293" s="30">
        <v>14.5</v>
      </c>
      <c r="E293" s="30">
        <v>15.5</v>
      </c>
      <c r="F293" s="19">
        <f t="shared" si="8"/>
        <v>1</v>
      </c>
      <c r="G293" s="26" t="str">
        <f t="shared" si="9"/>
        <v>🟢 im Plan</v>
      </c>
      <c r="H293" s="17"/>
    </row>
    <row r="294" spans="1:8" x14ac:dyDescent="0.25">
      <c r="A294" s="17" t="s">
        <v>103</v>
      </c>
      <c r="B294" s="17" t="s">
        <v>134</v>
      </c>
      <c r="C294" s="36">
        <v>3</v>
      </c>
      <c r="D294" s="30">
        <v>10.5</v>
      </c>
      <c r="E294" s="30">
        <v>10.5</v>
      </c>
      <c r="F294" s="19">
        <f t="shared" si="8"/>
        <v>0</v>
      </c>
      <c r="G294" s="26" t="str">
        <f t="shared" si="9"/>
        <v>🟢 im Plan</v>
      </c>
      <c r="H294" s="17"/>
    </row>
    <row r="295" spans="1:8" x14ac:dyDescent="0.25">
      <c r="A295" s="17" t="s">
        <v>103</v>
      </c>
      <c r="B295" s="17" t="s">
        <v>125</v>
      </c>
      <c r="C295" s="36">
        <v>4</v>
      </c>
      <c r="D295" s="30">
        <v>13.5</v>
      </c>
      <c r="E295" s="30"/>
      <c r="F295" s="19" t="str">
        <f t="shared" si="8"/>
        <v/>
      </c>
      <c r="G295" s="26" t="str">
        <f t="shared" si="9"/>
        <v>🔵 geplant</v>
      </c>
      <c r="H295" s="17"/>
    </row>
    <row r="296" spans="1:8" x14ac:dyDescent="0.25">
      <c r="A296" s="17" t="s">
        <v>103</v>
      </c>
      <c r="B296" s="17" t="s">
        <v>134</v>
      </c>
      <c r="C296" s="36">
        <v>4</v>
      </c>
      <c r="D296" s="30">
        <v>11</v>
      </c>
      <c r="E296" s="30"/>
      <c r="F296" s="19" t="str">
        <f t="shared" si="8"/>
        <v/>
      </c>
      <c r="G296" s="26" t="str">
        <f t="shared" si="9"/>
        <v>🔵 geplant</v>
      </c>
      <c r="H296" s="17"/>
    </row>
    <row r="297" spans="1:8" x14ac:dyDescent="0.25">
      <c r="A297" s="17" t="s">
        <v>103</v>
      </c>
      <c r="B297" s="17" t="s">
        <v>125</v>
      </c>
      <c r="C297" s="36">
        <v>5</v>
      </c>
      <c r="D297" s="30">
        <v>13.5</v>
      </c>
      <c r="E297" s="30"/>
      <c r="F297" s="19" t="str">
        <f t="shared" si="8"/>
        <v/>
      </c>
      <c r="G297" s="26" t="str">
        <f t="shared" si="9"/>
        <v>🔵 geplant</v>
      </c>
      <c r="H297" s="17"/>
    </row>
    <row r="298" spans="1:8" x14ac:dyDescent="0.25">
      <c r="A298" s="17" t="s">
        <v>103</v>
      </c>
      <c r="B298" s="17" t="s">
        <v>134</v>
      </c>
      <c r="C298" s="36">
        <v>5</v>
      </c>
      <c r="D298" s="30">
        <v>11</v>
      </c>
      <c r="E298" s="30"/>
      <c r="F298" s="19" t="str">
        <f t="shared" si="8"/>
        <v/>
      </c>
      <c r="G298" s="26" t="str">
        <f t="shared" si="9"/>
        <v>🔵 geplant</v>
      </c>
      <c r="H298" s="17"/>
    </row>
    <row r="299" spans="1:8" x14ac:dyDescent="0.25">
      <c r="A299" s="17" t="s">
        <v>103</v>
      </c>
      <c r="B299" s="17" t="s">
        <v>125</v>
      </c>
      <c r="C299" s="36">
        <v>6</v>
      </c>
      <c r="D299" s="30">
        <v>14</v>
      </c>
      <c r="E299" s="30"/>
      <c r="F299" s="19" t="str">
        <f t="shared" si="8"/>
        <v/>
      </c>
      <c r="G299" s="26" t="str">
        <f t="shared" si="9"/>
        <v>🔵 geplant</v>
      </c>
      <c r="H299" s="17"/>
    </row>
    <row r="300" spans="1:8" x14ac:dyDescent="0.25">
      <c r="A300" s="17" t="s">
        <v>103</v>
      </c>
      <c r="B300" s="17" t="s">
        <v>134</v>
      </c>
      <c r="C300" s="36">
        <v>6</v>
      </c>
      <c r="D300" s="30">
        <v>10</v>
      </c>
      <c r="E300" s="30"/>
      <c r="F300" s="19" t="str">
        <f t="shared" si="8"/>
        <v/>
      </c>
      <c r="G300" s="26" t="str">
        <f t="shared" si="9"/>
        <v>🔵 geplant</v>
      </c>
      <c r="H300" s="17"/>
    </row>
    <row r="301" spans="1:8" x14ac:dyDescent="0.25">
      <c r="A301" s="17" t="s">
        <v>103</v>
      </c>
      <c r="B301" s="17" t="s">
        <v>125</v>
      </c>
      <c r="C301" s="36">
        <v>7</v>
      </c>
      <c r="D301" s="30">
        <v>12.5</v>
      </c>
      <c r="E301" s="30"/>
      <c r="F301" s="19" t="str">
        <f t="shared" si="8"/>
        <v/>
      </c>
      <c r="G301" s="26" t="str">
        <f t="shared" si="9"/>
        <v>🔵 geplant</v>
      </c>
      <c r="H301" s="17"/>
    </row>
    <row r="302" spans="1:8" x14ac:dyDescent="0.25">
      <c r="A302" s="17" t="s">
        <v>103</v>
      </c>
      <c r="B302" s="17" t="s">
        <v>134</v>
      </c>
      <c r="C302" s="36">
        <v>7</v>
      </c>
      <c r="D302" s="30">
        <v>10.5</v>
      </c>
      <c r="E302" s="30"/>
      <c r="F302" s="19" t="str">
        <f t="shared" si="8"/>
        <v/>
      </c>
      <c r="G302" s="26" t="str">
        <f t="shared" si="9"/>
        <v>🔵 geplant</v>
      </c>
      <c r="H302" s="17"/>
    </row>
    <row r="303" spans="1:8" x14ac:dyDescent="0.25">
      <c r="A303" s="17" t="s">
        <v>103</v>
      </c>
      <c r="B303" s="17" t="s">
        <v>125</v>
      </c>
      <c r="C303" s="36">
        <v>8</v>
      </c>
      <c r="D303" s="30">
        <v>13.5</v>
      </c>
      <c r="E303" s="30"/>
      <c r="F303" s="19" t="str">
        <f t="shared" si="8"/>
        <v/>
      </c>
      <c r="G303" s="26" t="str">
        <f t="shared" si="9"/>
        <v>🔵 geplant</v>
      </c>
      <c r="H303" s="17"/>
    </row>
    <row r="304" spans="1:8" x14ac:dyDescent="0.25">
      <c r="A304" s="17" t="s">
        <v>103</v>
      </c>
      <c r="B304" s="17" t="s">
        <v>134</v>
      </c>
      <c r="C304" s="36">
        <v>8</v>
      </c>
      <c r="D304" s="30">
        <v>11</v>
      </c>
      <c r="E304" s="30"/>
      <c r="F304" s="19" t="str">
        <f t="shared" si="8"/>
        <v/>
      </c>
      <c r="G304" s="26" t="str">
        <f t="shared" si="9"/>
        <v>🔵 geplant</v>
      </c>
      <c r="H304" s="17"/>
    </row>
    <row r="305" spans="1:8" x14ac:dyDescent="0.25">
      <c r="A305" s="17" t="s">
        <v>103</v>
      </c>
      <c r="B305" s="17" t="s">
        <v>125</v>
      </c>
      <c r="C305" s="36">
        <v>9</v>
      </c>
      <c r="D305" s="30">
        <v>13</v>
      </c>
      <c r="E305" s="30"/>
      <c r="F305" s="19" t="str">
        <f t="shared" si="8"/>
        <v/>
      </c>
      <c r="G305" s="26" t="str">
        <f t="shared" si="9"/>
        <v>🔵 geplant</v>
      </c>
      <c r="H305" s="17"/>
    </row>
    <row r="306" spans="1:8" x14ac:dyDescent="0.25">
      <c r="A306" s="17" t="s">
        <v>103</v>
      </c>
      <c r="B306" s="17" t="s">
        <v>134</v>
      </c>
      <c r="C306" s="36">
        <v>9</v>
      </c>
      <c r="D306" s="30">
        <v>9.5</v>
      </c>
      <c r="E306" s="30"/>
      <c r="F306" s="19" t="str">
        <f t="shared" si="8"/>
        <v/>
      </c>
      <c r="G306" s="26" t="str">
        <f t="shared" si="9"/>
        <v>🔵 geplant</v>
      </c>
      <c r="H306" s="17"/>
    </row>
    <row r="307" spans="1:8" x14ac:dyDescent="0.25">
      <c r="A307" s="17" t="s">
        <v>103</v>
      </c>
      <c r="B307" s="17" t="s">
        <v>125</v>
      </c>
      <c r="C307" s="36">
        <v>10</v>
      </c>
      <c r="D307" s="30">
        <v>12</v>
      </c>
      <c r="E307" s="30"/>
      <c r="F307" s="19" t="str">
        <f t="shared" si="8"/>
        <v/>
      </c>
      <c r="G307" s="26" t="str">
        <f t="shared" si="9"/>
        <v>🔵 geplant</v>
      </c>
      <c r="H307" s="17"/>
    </row>
    <row r="308" spans="1:8" x14ac:dyDescent="0.25">
      <c r="A308" s="17" t="s">
        <v>103</v>
      </c>
      <c r="B308" s="17" t="s">
        <v>134</v>
      </c>
      <c r="C308" s="36">
        <v>10</v>
      </c>
      <c r="D308" s="30">
        <v>10</v>
      </c>
      <c r="E308" s="30"/>
      <c r="F308" s="19" t="str">
        <f t="shared" si="8"/>
        <v/>
      </c>
      <c r="G308" s="26" t="str">
        <f t="shared" si="9"/>
        <v>🔵 geplant</v>
      </c>
      <c r="H308" s="17"/>
    </row>
    <row r="309" spans="1:8" x14ac:dyDescent="0.25">
      <c r="A309" s="17" t="s">
        <v>103</v>
      </c>
      <c r="B309" s="17" t="s">
        <v>125</v>
      </c>
      <c r="C309" s="36">
        <v>12</v>
      </c>
      <c r="D309" s="30">
        <v>11.5</v>
      </c>
      <c r="E309" s="30"/>
      <c r="F309" s="19" t="str">
        <f t="shared" si="8"/>
        <v/>
      </c>
      <c r="G309" s="26" t="str">
        <f t="shared" si="9"/>
        <v>🔵 geplant</v>
      </c>
      <c r="H309" s="17"/>
    </row>
    <row r="310" spans="1:8" x14ac:dyDescent="0.25">
      <c r="A310" s="17" t="s">
        <v>103</v>
      </c>
      <c r="B310" s="17" t="s">
        <v>134</v>
      </c>
      <c r="C310" s="36">
        <v>12</v>
      </c>
      <c r="D310" s="30">
        <v>8.5</v>
      </c>
      <c r="E310" s="30"/>
      <c r="F310" s="19" t="str">
        <f t="shared" si="8"/>
        <v/>
      </c>
      <c r="G310" s="26" t="str">
        <f t="shared" si="9"/>
        <v>🔵 geplant</v>
      </c>
      <c r="H310" s="17"/>
    </row>
    <row r="311" spans="1:8" x14ac:dyDescent="0.25">
      <c r="A311" s="17" t="s">
        <v>103</v>
      </c>
      <c r="B311" s="17" t="s">
        <v>125</v>
      </c>
      <c r="C311" s="36">
        <v>13</v>
      </c>
      <c r="D311" s="30">
        <v>9</v>
      </c>
      <c r="E311" s="30"/>
      <c r="F311" s="19" t="str">
        <f t="shared" si="8"/>
        <v/>
      </c>
      <c r="G311" s="26" t="str">
        <f t="shared" si="9"/>
        <v>🔵 geplant</v>
      </c>
      <c r="H311" s="17"/>
    </row>
    <row r="312" spans="1:8" x14ac:dyDescent="0.25">
      <c r="A312" s="17" t="s">
        <v>103</v>
      </c>
      <c r="B312" s="17" t="s">
        <v>134</v>
      </c>
      <c r="C312" s="36">
        <v>13</v>
      </c>
      <c r="D312" s="30">
        <v>7.5</v>
      </c>
      <c r="E312" s="30"/>
      <c r="F312" s="19" t="str">
        <f t="shared" si="8"/>
        <v/>
      </c>
      <c r="G312" s="26" t="str">
        <f t="shared" si="9"/>
        <v>🔵 geplant</v>
      </c>
      <c r="H312" s="17"/>
    </row>
    <row r="313" spans="1:8" x14ac:dyDescent="0.25">
      <c r="A313" s="21" t="s">
        <v>148</v>
      </c>
      <c r="B313" s="22"/>
      <c r="C313" s="22"/>
      <c r="D313" s="23">
        <f>SUM(D5:D312)</f>
        <v>2966</v>
      </c>
      <c r="E313" s="23">
        <f>SUM(E5:E312)</f>
        <v>701.5</v>
      </c>
      <c r="F313" s="23">
        <f>SUM(F5:F312)</f>
        <v>-0.5</v>
      </c>
      <c r="G313" s="22"/>
      <c r="H313" s="22"/>
    </row>
  </sheetData>
  <mergeCells count="2">
    <mergeCell ref="A1:H1"/>
    <mergeCell ref="A2:H2"/>
  </mergeCells>
  <conditionalFormatting sqref="F5:F312">
    <cfRule type="cellIs" dxfId="5" priority="2" operator="greaterThan">
      <formula>2</formula>
    </cfRule>
    <cfRule type="cellIs" dxfId="4" priority="3" operator="lessThan">
      <formula>-2</formula>
    </cfRule>
  </conditionalFormatting>
  <dataValidations count="1">
    <dataValidation type="whole" allowBlank="1" sqref="C5:C512" xr:uid="{00000000-0002-0000-0300-000002000000}">
      <formula1>1</formula1>
      <formula2>53</formula2>
    </dataValidation>
  </dataValidations>
  <printOptions horizontalCentered="1"/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Mitarbeiter!$B$5:$B$16</xm:f>
          </x14:formula1>
          <x14:formula2>
            <xm:f>0</xm:f>
          </x14:formula2>
          <xm:sqref>A5:A512</xm:sqref>
        </x14:dataValidation>
        <x14:dataValidation type="list" allowBlank="1" xr:uid="{00000000-0002-0000-0300-000001000000}">
          <x14:formula1>
            <xm:f>Projekte!$B$5:$B$12</xm:f>
          </x14:formula1>
          <x14:formula2>
            <xm:f>0</xm:f>
          </x14:formula2>
          <xm:sqref>B5:B512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2" customWidth="1"/>
    <col min="2" max="14" width="7" customWidth="1"/>
    <col min="15" max="16" width="12" customWidth="1"/>
  </cols>
  <sheetData>
    <row r="1" spans="1:16" ht="30" customHeight="1" x14ac:dyDescent="0.25">
      <c r="A1" s="14" t="s">
        <v>149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3" t="s">
        <v>150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6" ht="31.5" customHeight="1" x14ac:dyDescent="0.25">
      <c r="A4" s="15" t="s">
        <v>9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35</v>
      </c>
      <c r="G4" s="15" t="s">
        <v>36</v>
      </c>
      <c r="H4" s="15" t="s">
        <v>37</v>
      </c>
      <c r="I4" s="15" t="s">
        <v>38</v>
      </c>
      <c r="J4" s="15" t="s">
        <v>39</v>
      </c>
      <c r="K4" s="15" t="s">
        <v>40</v>
      </c>
      <c r="L4" s="15" t="s">
        <v>41</v>
      </c>
      <c r="M4" s="15" t="s">
        <v>42</v>
      </c>
      <c r="N4" s="15" t="s">
        <v>43</v>
      </c>
      <c r="O4" s="15" t="s">
        <v>151</v>
      </c>
      <c r="P4" s="15" t="s">
        <v>152</v>
      </c>
    </row>
    <row r="5" spans="1:16" x14ac:dyDescent="0.25">
      <c r="A5" s="17" t="s">
        <v>65</v>
      </c>
      <c r="B5" s="16" t="s">
        <v>153</v>
      </c>
      <c r="C5" s="16"/>
      <c r="D5" s="16"/>
      <c r="E5" s="16"/>
      <c r="F5" s="16" t="s">
        <v>154</v>
      </c>
      <c r="G5" s="16" t="s">
        <v>154</v>
      </c>
      <c r="H5" s="16"/>
      <c r="I5" s="16"/>
      <c r="J5" s="16"/>
      <c r="K5" s="16"/>
      <c r="L5" s="16"/>
      <c r="M5" s="16"/>
      <c r="N5" s="16"/>
      <c r="O5" s="39">
        <f t="shared" ref="O5:O16" si="0">COUNTIF(B5:N5,"U")*5+COUNTIF(B5:N5,"K")*5+COUNTIF(B5:N5,"W")*5+COUNTIF(B5:N5,"F")*1</f>
        <v>11</v>
      </c>
      <c r="P5" s="29">
        <f t="shared" ref="P5:P16" si="1">O5/(13*5)</f>
        <v>0.16923076923076924</v>
      </c>
    </row>
    <row r="6" spans="1:16" x14ac:dyDescent="0.25">
      <c r="A6" s="17" t="s">
        <v>70</v>
      </c>
      <c r="B6" s="16" t="s">
        <v>153</v>
      </c>
      <c r="C6" s="16"/>
      <c r="D6" s="16" t="s">
        <v>155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39">
        <f t="shared" si="0"/>
        <v>6</v>
      </c>
      <c r="P6" s="29">
        <f t="shared" si="1"/>
        <v>9.2307692307692313E-2</v>
      </c>
    </row>
    <row r="7" spans="1:16" x14ac:dyDescent="0.25">
      <c r="A7" s="17" t="s">
        <v>74</v>
      </c>
      <c r="B7" s="16" t="s">
        <v>153</v>
      </c>
      <c r="C7" s="16"/>
      <c r="D7" s="16"/>
      <c r="E7" s="16"/>
      <c r="F7" s="16"/>
      <c r="G7" s="16"/>
      <c r="H7" s="16" t="s">
        <v>156</v>
      </c>
      <c r="I7" s="16" t="s">
        <v>156</v>
      </c>
      <c r="J7" s="16"/>
      <c r="K7" s="16"/>
      <c r="L7" s="16"/>
      <c r="M7" s="16"/>
      <c r="N7" s="16"/>
      <c r="O7" s="39">
        <f t="shared" si="0"/>
        <v>11</v>
      </c>
      <c r="P7" s="29">
        <f t="shared" si="1"/>
        <v>0.16923076923076924</v>
      </c>
    </row>
    <row r="8" spans="1:16" x14ac:dyDescent="0.25">
      <c r="A8" s="17" t="s">
        <v>78</v>
      </c>
      <c r="B8" s="16" t="s">
        <v>153</v>
      </c>
      <c r="C8" s="16"/>
      <c r="D8" s="16"/>
      <c r="E8" s="16"/>
      <c r="F8" s="16"/>
      <c r="G8" s="16"/>
      <c r="H8" s="16"/>
      <c r="I8" s="16"/>
      <c r="J8" s="16"/>
      <c r="K8" s="16" t="s">
        <v>154</v>
      </c>
      <c r="L8" s="16" t="s">
        <v>154</v>
      </c>
      <c r="M8" s="16"/>
      <c r="N8" s="16"/>
      <c r="O8" s="39">
        <f t="shared" si="0"/>
        <v>11</v>
      </c>
      <c r="P8" s="29">
        <f t="shared" si="1"/>
        <v>0.16923076923076924</v>
      </c>
    </row>
    <row r="9" spans="1:16" x14ac:dyDescent="0.25">
      <c r="A9" s="17" t="s">
        <v>81</v>
      </c>
      <c r="B9" s="16" t="s">
        <v>153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39">
        <f t="shared" si="0"/>
        <v>1</v>
      </c>
      <c r="P9" s="29">
        <f t="shared" si="1"/>
        <v>1.5384615384615385E-2</v>
      </c>
    </row>
    <row r="10" spans="1:16" x14ac:dyDescent="0.25">
      <c r="A10" s="17" t="s">
        <v>84</v>
      </c>
      <c r="B10" s="16" t="s">
        <v>153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 t="s">
        <v>154</v>
      </c>
      <c r="N10" s="16"/>
      <c r="O10" s="39">
        <f t="shared" si="0"/>
        <v>6</v>
      </c>
      <c r="P10" s="29">
        <f t="shared" si="1"/>
        <v>9.2307692307692313E-2</v>
      </c>
    </row>
    <row r="11" spans="1:16" x14ac:dyDescent="0.25">
      <c r="A11" s="17" t="s">
        <v>87</v>
      </c>
      <c r="B11" s="16" t="s">
        <v>153</v>
      </c>
      <c r="C11" s="16"/>
      <c r="D11" s="16"/>
      <c r="E11" s="16" t="s">
        <v>156</v>
      </c>
      <c r="F11" s="16"/>
      <c r="G11" s="16"/>
      <c r="H11" s="16"/>
      <c r="I11" s="16"/>
      <c r="J11" s="16"/>
      <c r="K11" s="16"/>
      <c r="L11" s="16"/>
      <c r="M11" s="16"/>
      <c r="N11" s="16"/>
      <c r="O11" s="39">
        <f t="shared" si="0"/>
        <v>6</v>
      </c>
      <c r="P11" s="29">
        <f t="shared" si="1"/>
        <v>9.2307692307692313E-2</v>
      </c>
    </row>
    <row r="12" spans="1:16" x14ac:dyDescent="0.25">
      <c r="A12" s="17" t="s">
        <v>91</v>
      </c>
      <c r="B12" s="16" t="s">
        <v>153</v>
      </c>
      <c r="C12" s="16"/>
      <c r="D12" s="16"/>
      <c r="E12" s="16"/>
      <c r="F12" s="16"/>
      <c r="G12" s="16"/>
      <c r="H12" s="16"/>
      <c r="I12" s="16"/>
      <c r="J12" s="16" t="s">
        <v>155</v>
      </c>
      <c r="K12" s="16"/>
      <c r="L12" s="16"/>
      <c r="M12" s="16"/>
      <c r="N12" s="16"/>
      <c r="O12" s="39">
        <f t="shared" si="0"/>
        <v>6</v>
      </c>
      <c r="P12" s="29">
        <f t="shared" si="1"/>
        <v>9.2307692307692313E-2</v>
      </c>
    </row>
    <row r="13" spans="1:16" x14ac:dyDescent="0.25">
      <c r="A13" s="17" t="s">
        <v>94</v>
      </c>
      <c r="B13" s="16" t="s">
        <v>153</v>
      </c>
      <c r="C13" s="16" t="s">
        <v>154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9">
        <f t="shared" si="0"/>
        <v>6</v>
      </c>
      <c r="P13" s="29">
        <f t="shared" si="1"/>
        <v>9.2307692307692313E-2</v>
      </c>
    </row>
    <row r="14" spans="1:16" x14ac:dyDescent="0.25">
      <c r="A14" s="17" t="s">
        <v>97</v>
      </c>
      <c r="B14" s="16" t="s">
        <v>153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154</v>
      </c>
      <c r="O14" s="39">
        <f t="shared" si="0"/>
        <v>6</v>
      </c>
      <c r="P14" s="29">
        <f t="shared" si="1"/>
        <v>9.2307692307692313E-2</v>
      </c>
    </row>
    <row r="15" spans="1:16" x14ac:dyDescent="0.25">
      <c r="A15" s="17" t="s">
        <v>100</v>
      </c>
      <c r="B15" s="16" t="s">
        <v>153</v>
      </c>
      <c r="C15" s="16"/>
      <c r="D15" s="16"/>
      <c r="E15" s="16"/>
      <c r="F15" s="16"/>
      <c r="G15" s="16" t="s">
        <v>156</v>
      </c>
      <c r="H15" s="16"/>
      <c r="I15" s="16"/>
      <c r="J15" s="16"/>
      <c r="K15" s="16"/>
      <c r="L15" s="16"/>
      <c r="M15" s="16"/>
      <c r="N15" s="16"/>
      <c r="O15" s="39">
        <f t="shared" si="0"/>
        <v>6</v>
      </c>
      <c r="P15" s="29">
        <f t="shared" si="1"/>
        <v>9.2307692307692313E-2</v>
      </c>
    </row>
    <row r="16" spans="1:16" x14ac:dyDescent="0.25">
      <c r="A16" s="17" t="s">
        <v>103</v>
      </c>
      <c r="B16" s="16" t="s">
        <v>153</v>
      </c>
      <c r="C16" s="16"/>
      <c r="D16" s="16"/>
      <c r="E16" s="16"/>
      <c r="F16" s="16"/>
      <c r="G16" s="16"/>
      <c r="H16" s="16"/>
      <c r="I16" s="16"/>
      <c r="J16" s="16"/>
      <c r="K16" s="16"/>
      <c r="L16" s="16" t="s">
        <v>154</v>
      </c>
      <c r="M16" s="16"/>
      <c r="N16" s="16"/>
      <c r="O16" s="39">
        <f t="shared" si="0"/>
        <v>6</v>
      </c>
      <c r="P16" s="29">
        <f t="shared" si="1"/>
        <v>9.2307692307692313E-2</v>
      </c>
    </row>
    <row r="17" spans="1:16" x14ac:dyDescent="0.25">
      <c r="A17" s="21" t="s">
        <v>157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40">
        <f>SUM(O5:O16)</f>
        <v>82</v>
      </c>
      <c r="P17" s="24">
        <f>O17/(COUNTA(A5:A16)*13*5)</f>
        <v>0.10512820512820513</v>
      </c>
    </row>
    <row r="19" spans="1:16" x14ac:dyDescent="0.25">
      <c r="A19" s="41" t="s">
        <v>158</v>
      </c>
    </row>
    <row r="20" spans="1:16" x14ac:dyDescent="0.25">
      <c r="A20" s="5" t="s">
        <v>159</v>
      </c>
      <c r="B20" s="5"/>
    </row>
    <row r="21" spans="1:16" x14ac:dyDescent="0.25">
      <c r="A21" s="4" t="s">
        <v>160</v>
      </c>
      <c r="B21" s="4"/>
    </row>
    <row r="22" spans="1:16" x14ac:dyDescent="0.25">
      <c r="A22" s="1" t="s">
        <v>161</v>
      </c>
      <c r="B22" s="1"/>
    </row>
    <row r="23" spans="1:16" x14ac:dyDescent="0.25">
      <c r="A23" s="43" t="s">
        <v>162</v>
      </c>
      <c r="B23" s="43"/>
    </row>
  </sheetData>
  <mergeCells count="6">
    <mergeCell ref="A23:B23"/>
    <mergeCell ref="A1:P1"/>
    <mergeCell ref="A2:P2"/>
    <mergeCell ref="A20:B20"/>
    <mergeCell ref="A21:B21"/>
    <mergeCell ref="A22:B22"/>
  </mergeCells>
  <conditionalFormatting sqref="B5:N16">
    <cfRule type="cellIs" dxfId="3" priority="2" operator="equal">
      <formula>"U"</formula>
    </cfRule>
    <cfRule type="cellIs" dxfId="2" priority="3" operator="equal">
      <formula>"K"</formula>
    </cfRule>
    <cfRule type="cellIs" dxfId="1" priority="4" operator="equal">
      <formula>"F"</formula>
    </cfRule>
    <cfRule type="cellIs" dxfId="0" priority="5" operator="equal">
      <formula>"W"</formula>
    </cfRule>
  </conditionalFormatting>
  <dataValidations count="1">
    <dataValidation type="list" allowBlank="1" sqref="B5:N16" xr:uid="{00000000-0002-0000-0400-000000000000}">
      <formula1>"U,K,F,W"</formula1>
      <formula2>0</formula2>
    </dataValidation>
  </dataValidations>
  <printOptions horizontalCentered="1"/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7"/>
  <sheetViews>
    <sheetView showGridLines="0" zoomScaleNormal="100" workbookViewId="0"/>
  </sheetViews>
  <sheetFormatPr baseColWidth="10" defaultColWidth="8.7109375" defaultRowHeight="15" x14ac:dyDescent="0.25"/>
  <cols>
    <col min="1" max="1" width="8" customWidth="1"/>
    <col min="2" max="2" width="24" customWidth="1"/>
    <col min="3" max="3" width="12" customWidth="1"/>
    <col min="4" max="4" width="30" customWidth="1"/>
    <col min="5" max="5" width="12" customWidth="1"/>
    <col min="6" max="6" width="16" customWidth="1"/>
  </cols>
  <sheetData>
    <row r="1" spans="1:6" ht="31.5" customHeight="1" x14ac:dyDescent="0.25">
      <c r="A1" s="14" t="s">
        <v>163</v>
      </c>
      <c r="B1" s="14"/>
      <c r="C1" s="14"/>
      <c r="D1" s="14"/>
      <c r="E1" s="14"/>
      <c r="F1" s="14"/>
    </row>
    <row r="2" spans="1:6" x14ac:dyDescent="0.25">
      <c r="A2" s="13" t="s">
        <v>164</v>
      </c>
      <c r="B2" s="13"/>
      <c r="C2" s="13"/>
      <c r="D2" s="13"/>
      <c r="E2" s="13"/>
      <c r="F2" s="13"/>
    </row>
    <row r="4" spans="1:6" ht="27.75" customHeight="1" x14ac:dyDescent="0.25">
      <c r="A4" s="44" t="s">
        <v>165</v>
      </c>
      <c r="B4" s="45" t="s">
        <v>166</v>
      </c>
      <c r="C4" s="45"/>
      <c r="D4" s="45"/>
      <c r="E4" s="45"/>
      <c r="F4" s="45"/>
    </row>
    <row r="5" spans="1:6" ht="31.5" customHeight="1" x14ac:dyDescent="0.25">
      <c r="A5" s="44"/>
      <c r="B5" s="46" t="s">
        <v>167</v>
      </c>
      <c r="C5" s="46"/>
      <c r="D5" s="46"/>
      <c r="E5" s="46"/>
      <c r="F5" s="46"/>
    </row>
    <row r="6" spans="1:6" ht="31.5" customHeight="1" x14ac:dyDescent="0.25">
      <c r="A6" s="44"/>
      <c r="B6" s="47" t="s">
        <v>168</v>
      </c>
      <c r="C6" s="47"/>
      <c r="D6" s="47"/>
      <c r="E6" s="47"/>
      <c r="F6" s="47"/>
    </row>
    <row r="8" spans="1:6" ht="27.75" customHeight="1" x14ac:dyDescent="0.25">
      <c r="A8" s="44" t="s">
        <v>169</v>
      </c>
      <c r="B8" s="45" t="s">
        <v>170</v>
      </c>
      <c r="C8" s="45"/>
      <c r="D8" s="45"/>
      <c r="E8" s="45"/>
      <c r="F8" s="45"/>
    </row>
    <row r="9" spans="1:6" ht="31.5" customHeight="1" x14ac:dyDescent="0.25">
      <c r="A9" s="44"/>
      <c r="B9" s="46" t="s">
        <v>171</v>
      </c>
      <c r="C9" s="46"/>
      <c r="D9" s="46"/>
      <c r="E9" s="46"/>
      <c r="F9" s="46"/>
    </row>
    <row r="10" spans="1:6" ht="31.5" customHeight="1" x14ac:dyDescent="0.25">
      <c r="A10" s="44"/>
      <c r="B10" s="47" t="s">
        <v>172</v>
      </c>
      <c r="C10" s="47"/>
      <c r="D10" s="47"/>
      <c r="E10" s="47"/>
      <c r="F10" s="47"/>
    </row>
    <row r="12" spans="1:6" ht="27.75" customHeight="1" x14ac:dyDescent="0.25">
      <c r="A12" s="44" t="s">
        <v>173</v>
      </c>
      <c r="B12" s="45" t="s">
        <v>174</v>
      </c>
      <c r="C12" s="45"/>
      <c r="D12" s="45"/>
      <c r="E12" s="45"/>
      <c r="F12" s="45"/>
    </row>
    <row r="13" spans="1:6" ht="31.5" customHeight="1" x14ac:dyDescent="0.25">
      <c r="A13" s="44"/>
      <c r="B13" s="46" t="s">
        <v>175</v>
      </c>
      <c r="C13" s="46"/>
      <c r="D13" s="46"/>
      <c r="E13" s="46"/>
      <c r="F13" s="46"/>
    </row>
    <row r="14" spans="1:6" ht="31.5" customHeight="1" x14ac:dyDescent="0.25">
      <c r="A14" s="44"/>
      <c r="B14" s="47" t="s">
        <v>176</v>
      </c>
      <c r="C14" s="47"/>
      <c r="D14" s="47"/>
      <c r="E14" s="47"/>
      <c r="F14" s="47"/>
    </row>
    <row r="16" spans="1:6" ht="27.75" customHeight="1" x14ac:dyDescent="0.25">
      <c r="A16" s="44" t="s">
        <v>177</v>
      </c>
      <c r="B16" s="45" t="s">
        <v>178</v>
      </c>
      <c r="C16" s="45"/>
      <c r="D16" s="45"/>
      <c r="E16" s="45"/>
      <c r="F16" s="45"/>
    </row>
    <row r="17" spans="1:6" ht="31.5" customHeight="1" x14ac:dyDescent="0.25">
      <c r="A17" s="44"/>
      <c r="B17" s="46" t="s">
        <v>179</v>
      </c>
      <c r="C17" s="46"/>
      <c r="D17" s="46"/>
      <c r="E17" s="46"/>
      <c r="F17" s="46"/>
    </row>
    <row r="18" spans="1:6" ht="31.5" customHeight="1" x14ac:dyDescent="0.25">
      <c r="A18" s="44"/>
      <c r="B18" s="47" t="s">
        <v>180</v>
      </c>
      <c r="C18" s="47"/>
      <c r="D18" s="47"/>
      <c r="E18" s="47"/>
      <c r="F18" s="47"/>
    </row>
    <row r="20" spans="1:6" ht="27.75" customHeight="1" x14ac:dyDescent="0.25">
      <c r="A20" s="44" t="s">
        <v>181</v>
      </c>
      <c r="B20" s="45" t="s">
        <v>182</v>
      </c>
      <c r="C20" s="45"/>
      <c r="D20" s="45"/>
      <c r="E20" s="45"/>
      <c r="F20" s="45"/>
    </row>
    <row r="21" spans="1:6" ht="31.5" customHeight="1" x14ac:dyDescent="0.25">
      <c r="A21" s="44"/>
      <c r="B21" s="46" t="s">
        <v>183</v>
      </c>
      <c r="C21" s="46"/>
      <c r="D21" s="46"/>
      <c r="E21" s="46"/>
      <c r="F21" s="46"/>
    </row>
    <row r="22" spans="1:6" ht="31.5" customHeight="1" x14ac:dyDescent="0.25">
      <c r="A22" s="44"/>
      <c r="B22" s="47" t="s">
        <v>184</v>
      </c>
      <c r="C22" s="47"/>
      <c r="D22" s="47"/>
      <c r="E22" s="47"/>
      <c r="F22" s="47"/>
    </row>
    <row r="25" spans="1:6" ht="21.75" customHeight="1" x14ac:dyDescent="0.25">
      <c r="A25" s="8" t="s">
        <v>185</v>
      </c>
      <c r="B25" s="8"/>
      <c r="C25" s="8"/>
      <c r="D25" s="8"/>
      <c r="E25" s="8"/>
      <c r="F25" s="8"/>
    </row>
    <row r="26" spans="1:6" ht="24" customHeight="1" x14ac:dyDescent="0.25">
      <c r="A26" s="42" t="s">
        <v>186</v>
      </c>
      <c r="B26" s="48" t="s">
        <v>187</v>
      </c>
      <c r="C26" s="48"/>
      <c r="D26" s="49" t="s">
        <v>188</v>
      </c>
      <c r="E26" s="49"/>
      <c r="F26" s="49"/>
    </row>
    <row r="27" spans="1:6" ht="24" customHeight="1" x14ac:dyDescent="0.25">
      <c r="A27" s="42" t="s">
        <v>186</v>
      </c>
      <c r="B27" s="48" t="s">
        <v>189</v>
      </c>
      <c r="C27" s="48"/>
      <c r="D27" s="49" t="s">
        <v>190</v>
      </c>
      <c r="E27" s="49"/>
      <c r="F27" s="49"/>
    </row>
    <row r="28" spans="1:6" ht="24" customHeight="1" x14ac:dyDescent="0.25">
      <c r="A28" s="42" t="s">
        <v>186</v>
      </c>
      <c r="B28" s="48" t="s">
        <v>191</v>
      </c>
      <c r="C28" s="48"/>
      <c r="D28" s="49" t="s">
        <v>192</v>
      </c>
      <c r="E28" s="49"/>
      <c r="F28" s="49"/>
    </row>
    <row r="29" spans="1:6" ht="24" customHeight="1" x14ac:dyDescent="0.25">
      <c r="A29" s="42" t="s">
        <v>186</v>
      </c>
      <c r="B29" s="48" t="s">
        <v>193</v>
      </c>
      <c r="C29" s="48"/>
      <c r="D29" s="49" t="s">
        <v>194</v>
      </c>
      <c r="E29" s="49"/>
      <c r="F29" s="49"/>
    </row>
    <row r="30" spans="1:6" ht="24" customHeight="1" x14ac:dyDescent="0.25">
      <c r="A30" s="42" t="s">
        <v>186</v>
      </c>
      <c r="B30" s="48" t="s">
        <v>195</v>
      </c>
      <c r="C30" s="48"/>
      <c r="D30" s="49" t="s">
        <v>196</v>
      </c>
      <c r="E30" s="49"/>
      <c r="F30" s="49"/>
    </row>
    <row r="32" spans="1:6" ht="21.75" customHeight="1" x14ac:dyDescent="0.25">
      <c r="A32" s="8" t="s">
        <v>197</v>
      </c>
      <c r="B32" s="8"/>
      <c r="C32" s="8"/>
      <c r="D32" s="8"/>
      <c r="E32" s="8"/>
      <c r="F32" s="8"/>
    </row>
    <row r="33" spans="1:6" ht="21.75" customHeight="1" x14ac:dyDescent="0.25">
      <c r="A33" s="3" t="s">
        <v>198</v>
      </c>
      <c r="B33" s="3"/>
      <c r="C33" s="3"/>
      <c r="D33" s="50" t="s">
        <v>199</v>
      </c>
      <c r="E33" s="50"/>
      <c r="F33" s="50"/>
    </row>
    <row r="34" spans="1:6" ht="21.75" customHeight="1" x14ac:dyDescent="0.25">
      <c r="A34" s="51" t="s">
        <v>200</v>
      </c>
      <c r="B34" s="51"/>
      <c r="C34" s="51"/>
      <c r="D34" s="50" t="s">
        <v>201</v>
      </c>
      <c r="E34" s="50"/>
      <c r="F34" s="50"/>
    </row>
    <row r="35" spans="1:6" ht="21.75" customHeight="1" x14ac:dyDescent="0.25">
      <c r="A35" s="7" t="s">
        <v>202</v>
      </c>
      <c r="B35" s="7"/>
      <c r="C35" s="7"/>
      <c r="D35" s="50" t="s">
        <v>203</v>
      </c>
      <c r="E35" s="50"/>
      <c r="F35" s="50"/>
    </row>
    <row r="36" spans="1:6" ht="21.75" customHeight="1" x14ac:dyDescent="0.25">
      <c r="A36" s="5" t="s">
        <v>204</v>
      </c>
      <c r="B36" s="5"/>
      <c r="C36" s="5"/>
      <c r="D36" s="50" t="s">
        <v>205</v>
      </c>
      <c r="E36" s="50"/>
      <c r="F36" s="50"/>
    </row>
    <row r="37" spans="1:6" ht="21.75" customHeight="1" x14ac:dyDescent="0.25">
      <c r="A37" s="4" t="s">
        <v>206</v>
      </c>
      <c r="B37" s="4"/>
      <c r="C37" s="4"/>
      <c r="D37" s="50" t="s">
        <v>207</v>
      </c>
      <c r="E37" s="50"/>
      <c r="F37" s="50"/>
    </row>
  </sheetData>
  <mergeCells count="44">
    <mergeCell ref="A35:C35"/>
    <mergeCell ref="D35:F35"/>
    <mergeCell ref="A36:C36"/>
    <mergeCell ref="D36:F36"/>
    <mergeCell ref="A37:C37"/>
    <mergeCell ref="D37:F37"/>
    <mergeCell ref="A32:F32"/>
    <mergeCell ref="A33:C33"/>
    <mergeCell ref="D33:F33"/>
    <mergeCell ref="A34:C34"/>
    <mergeCell ref="D34:F34"/>
    <mergeCell ref="B28:C28"/>
    <mergeCell ref="D28:F28"/>
    <mergeCell ref="B29:C29"/>
    <mergeCell ref="D29:F29"/>
    <mergeCell ref="B30:C30"/>
    <mergeCell ref="D30:F30"/>
    <mergeCell ref="A25:F25"/>
    <mergeCell ref="B26:C26"/>
    <mergeCell ref="D26:F26"/>
    <mergeCell ref="B27:C27"/>
    <mergeCell ref="D27:F27"/>
    <mergeCell ref="A16:A18"/>
    <mergeCell ref="B16:F16"/>
    <mergeCell ref="B17:F17"/>
    <mergeCell ref="B18:F18"/>
    <mergeCell ref="A20:A22"/>
    <mergeCell ref="B20:F20"/>
    <mergeCell ref="B21:F21"/>
    <mergeCell ref="B22:F22"/>
    <mergeCell ref="A8:A10"/>
    <mergeCell ref="B8:F8"/>
    <mergeCell ref="B9:F9"/>
    <mergeCell ref="B10:F10"/>
    <mergeCell ref="A12:A14"/>
    <mergeCell ref="B12:F12"/>
    <mergeCell ref="B13:F13"/>
    <mergeCell ref="B14:F14"/>
    <mergeCell ref="A1:F1"/>
    <mergeCell ref="A2:F2"/>
    <mergeCell ref="A4:A6"/>
    <mergeCell ref="B4:F4"/>
    <mergeCell ref="B5:F5"/>
    <mergeCell ref="B6:F6"/>
  </mergeCells>
  <printOptions horizontalCentered="1"/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Dashboard</vt:lpstr>
      <vt:lpstr>Mitarbeiter</vt:lpstr>
      <vt:lpstr>Projekte</vt:lpstr>
      <vt:lpstr>Planung</vt:lpstr>
      <vt:lpstr>Abwesenheiten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2026-06-13T06:03:33Z</dcterms:created>
  <dcterms:modified xsi:type="dcterms:W3CDTF">2026-06-13T07:09:59Z</dcterms:modified>
  <dc:language>en-US</dc:language>
</cp:coreProperties>
</file>