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E4F786D-773D-4766-943F-96B2EE402C2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altakquise" sheetId="1" r:id="rId1"/>
  </sheets>
  <definedNames>
    <definedName name="StatusListe">Kaltakquise!$B$76:$B$84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4" i="1" l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H85" i="1" s="1"/>
  <c r="G76" i="1"/>
  <c r="G85" i="1" s="1"/>
  <c r="M71" i="1"/>
  <c r="A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I8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5" i="1"/>
  <c r="J5" i="1"/>
  <c r="A5" i="1"/>
  <c r="I80" i="1" l="1"/>
  <c r="I78" i="1"/>
  <c r="O71" i="1"/>
  <c r="N71" i="1" s="1"/>
  <c r="E5" i="1"/>
  <c r="I79" i="1"/>
  <c r="I81" i="1"/>
  <c r="I82" i="1"/>
  <c r="I77" i="1"/>
  <c r="I83" i="1"/>
  <c r="I76" i="1"/>
  <c r="I85" i="1" s="1"/>
</calcChain>
</file>

<file path=xl/sharedStrings.xml><?xml version="1.0" encoding="utf-8"?>
<sst xmlns="http://schemas.openxmlformats.org/spreadsheetml/2006/main" count="383" uniqueCount="254">
  <si>
    <t>Leadverwaltung · Status-Pipeline · gewichteter Forecast – alles auf einer Seite</t>
  </si>
  <si>
    <t>AKTIVE LEADS</t>
  </si>
  <si>
    <t>PIPELINE GEWICHTET</t>
  </si>
  <si>
    <t>ERSTGESPRAECHE &amp; ANGEBOTE</t>
  </si>
  <si>
    <t>CONVERSION RATE</t>
  </si>
  <si>
    <t>KONTAKTLISTE</t>
  </si>
  <si>
    <t>Status, Prioritaet und Quelle werden ueber Dropdowns gepflegt. Die Wahrscheinlichkeit wird automatisch aus dem Status abgeleitet (siehe Pipeline-Konfiguration unten). Der gewichtete Pipeline-Wert ergibt sich aus Pipeline × Wahrscheinlichkeit.</t>
  </si>
  <si>
    <t>Nr.</t>
  </si>
  <si>
    <t>Firma</t>
  </si>
  <si>
    <t>Branche</t>
  </si>
  <si>
    <t>Ansprechpartner</t>
  </si>
  <si>
    <t>Position</t>
  </si>
  <si>
    <t>Telefon</t>
  </si>
  <si>
    <t>E-Mail</t>
  </si>
  <si>
    <t>Stadt</t>
  </si>
  <si>
    <t>Quelle</t>
  </si>
  <si>
    <t>Letzter Kontakt</t>
  </si>
  <si>
    <t>Status</t>
  </si>
  <si>
    <t>Prioritaet</t>
  </si>
  <si>
    <t>Pipeline (€)</t>
  </si>
  <si>
    <t>Wahrsch.</t>
  </si>
  <si>
    <t>Gewichtet (€)</t>
  </si>
  <si>
    <t>Wiedervorlage</t>
  </si>
  <si>
    <t>Naechster Schritt</t>
  </si>
  <si>
    <t>Mueller Maschinenbau GmbH</t>
  </si>
  <si>
    <t>Maschinenbau</t>
  </si>
  <si>
    <t>Sabine Hoffmann</t>
  </si>
  <si>
    <t>Einkaufsleitung</t>
  </si>
  <si>
    <t>+49 30 40123456</t>
  </si>
  <si>
    <t>s.hoffmann@mueller-mb.de</t>
  </si>
  <si>
    <t>Berlin</t>
  </si>
  <si>
    <t>LinkedIn</t>
  </si>
  <si>
    <t>Erstgespraech</t>
  </si>
  <si>
    <t>Hoch</t>
  </si>
  <si>
    <t>Angebot vorbereiten und nachfassen</t>
  </si>
  <si>
    <t>Schneider Logistik AG</t>
  </si>
  <si>
    <t>Logistik</t>
  </si>
  <si>
    <t>Andreas Becker</t>
  </si>
  <si>
    <t>Geschaeftsfuehrer</t>
  </si>
  <si>
    <t>+49 40 22345670</t>
  </si>
  <si>
    <t>a.becker@schneider-log.de</t>
  </si>
  <si>
    <t>Hamburg</t>
  </si>
  <si>
    <t>Empfehlung</t>
  </si>
  <si>
    <t>Bedarfsanalyse</t>
  </si>
  <si>
    <t>Workshop-Termin abstimmen</t>
  </si>
  <si>
    <t>Becker IT-Services</t>
  </si>
  <si>
    <t>IT &amp; Software</t>
  </si>
  <si>
    <t>Julia Weber</t>
  </si>
  <si>
    <t>CTO</t>
  </si>
  <si>
    <t>+49 89 51234567</t>
  </si>
  <si>
    <t>weber@becker-it.de</t>
  </si>
  <si>
    <t>Muenchen</t>
  </si>
  <si>
    <t>XING</t>
  </si>
  <si>
    <t>Kontakt aufgenommen</t>
  </si>
  <si>
    <t>Mittel</t>
  </si>
  <si>
    <t>Erstgespraech per Video planen</t>
  </si>
  <si>
    <t>Hoffmann Bauunternehmen</t>
  </si>
  <si>
    <t>Bauwesen</t>
  </si>
  <si>
    <t>Thomas Schulz</t>
  </si>
  <si>
    <t>Projektleiter</t>
  </si>
  <si>
    <t>+49 221 8765432</t>
  </si>
  <si>
    <t>t.schulz@hoffmann-bau.de</t>
  </si>
  <si>
    <t>Koeln</t>
  </si>
  <si>
    <t>Webseite</t>
  </si>
  <si>
    <t>Angebot abgegeben</t>
  </si>
  <si>
    <t>Telefonat zur Klaerung offener Fragen</t>
  </si>
  <si>
    <t>Wagner Elektrotechnik KG</t>
  </si>
  <si>
    <t>Elektrotechnik</t>
  </si>
  <si>
    <t>Petra Lang</t>
  </si>
  <si>
    <t>Vertriebsleitung</t>
  </si>
  <si>
    <t>+49 711 9876543</t>
  </si>
  <si>
    <t>p.lang@wagner-elek.de</t>
  </si>
  <si>
    <t>Stuttgart</t>
  </si>
  <si>
    <t>Messe</t>
  </si>
  <si>
    <t>Verhandlung</t>
  </si>
  <si>
    <t>Vertragsentwurf besprechen</t>
  </si>
  <si>
    <t>Fischer Pharma GmbH</t>
  </si>
  <si>
    <t>Pharma</t>
  </si>
  <si>
    <t>Dr. Markus Roth</t>
  </si>
  <si>
    <t>Einkauf</t>
  </si>
  <si>
    <t>+49 69 12345678</t>
  </si>
  <si>
    <t>m.roth@fischer-pharma.de</t>
  </si>
  <si>
    <t>Frankfurt</t>
  </si>
  <si>
    <t>Verloren</t>
  </si>
  <si>
    <t>Niedrig</t>
  </si>
  <si>
    <t>Wiedervorlage in 6 Monaten</t>
  </si>
  <si>
    <t>Schulz Consulting</t>
  </si>
  <si>
    <t>Beratung</t>
  </si>
  <si>
    <t>Christine Vogel</t>
  </si>
  <si>
    <t>Partner</t>
  </si>
  <si>
    <t>+49 30 88776655</t>
  </si>
  <si>
    <t>c.vogel@schulz-consult.de</t>
  </si>
  <si>
    <t>Gewonnen</t>
  </si>
  <si>
    <t>Onboarding starten</t>
  </si>
  <si>
    <t>Meyer Handels KG</t>
  </si>
  <si>
    <t>Handel</t>
  </si>
  <si>
    <t>Frank Brandt</t>
  </si>
  <si>
    <t>Inhaber</t>
  </si>
  <si>
    <t>+49 211 4567890</t>
  </si>
  <si>
    <t>frank.brandt@meyer-kg.de</t>
  </si>
  <si>
    <t>Duesseldorf</t>
  </si>
  <si>
    <t>Branchenverzeichnis</t>
  </si>
  <si>
    <t>Bedarfsanalyse durchfuehren</t>
  </si>
  <si>
    <t>Lehmann Werkzeugbau</t>
  </si>
  <si>
    <t>Manufaktur</t>
  </si>
  <si>
    <t>Anja Krueger</t>
  </si>
  <si>
    <t>+49 351 7654321</t>
  </si>
  <si>
    <t>krueger@lehmann-wzb.de</t>
  </si>
  <si>
    <t>Dresden</t>
  </si>
  <si>
    <t>Kaltakquise</t>
  </si>
  <si>
    <t>Neu</t>
  </si>
  <si>
    <t>Erstkontakt per Telefon</t>
  </si>
  <si>
    <t>Krueger Software UG</t>
  </si>
  <si>
    <t>Stefan Walter</t>
  </si>
  <si>
    <t>Head of Sales</t>
  </si>
  <si>
    <t>+49 711 3344556</t>
  </si>
  <si>
    <t>s.walter@krueger-sw.de</t>
  </si>
  <si>
    <t>Karlsruhe</t>
  </si>
  <si>
    <t>Demo-Termin vereinbaren</t>
  </si>
  <si>
    <t>Vogel Energiesysteme</t>
  </si>
  <si>
    <t>Energie</t>
  </si>
  <si>
    <t>Michael Stein</t>
  </si>
  <si>
    <t>Technischer Leiter</t>
  </si>
  <si>
    <t>+49 421 1122334</t>
  </si>
  <si>
    <t>m.stein@vogel-energie.de</t>
  </si>
  <si>
    <t>Bremen</t>
  </si>
  <si>
    <t>Nachfassen zum Angebot</t>
  </si>
  <si>
    <t>Bauer Verpackung GmbH</t>
  </si>
  <si>
    <t>Industrie</t>
  </si>
  <si>
    <t>Lisa Engel</t>
  </si>
  <si>
    <t>+49 911 5566778</t>
  </si>
  <si>
    <t>l.engel@bauer-verp.de</t>
  </si>
  <si>
    <t>Nuernberg</t>
  </si>
  <si>
    <t>Unterlagen per E-Mail senden</t>
  </si>
  <si>
    <t>Roth Automatisierung</t>
  </si>
  <si>
    <t>Daniel Albrecht</t>
  </si>
  <si>
    <t>+49 7141 998877</t>
  </si>
  <si>
    <t>albrecht@roth-auto.de</t>
  </si>
  <si>
    <t>Ludwigsburg</t>
  </si>
  <si>
    <t>Angebot mit Optionen erstellen</t>
  </si>
  <si>
    <t>Sommer Druckerei</t>
  </si>
  <si>
    <t>Druckerei</t>
  </si>
  <si>
    <t>Birgit Pohl</t>
  </si>
  <si>
    <t>Inhaberin</t>
  </si>
  <si>
    <t>+49 521 4433221</t>
  </si>
  <si>
    <t>b.pohl@sommer-druck.de</t>
  </si>
  <si>
    <t>Bielefeld</t>
  </si>
  <si>
    <t>Anruf nach Saisonende</t>
  </si>
  <si>
    <t>Koenig Catering Services</t>
  </si>
  <si>
    <t>Dienstleistung</t>
  </si>
  <si>
    <t>Tobias Frank</t>
  </si>
  <si>
    <t>+49 30 22334455</t>
  </si>
  <si>
    <t>t.frank@koenig-catering.de</t>
  </si>
  <si>
    <t>Newsletter</t>
  </si>
  <si>
    <t>Erste E-Mail-Kontaktaufnahme</t>
  </si>
  <si>
    <t>Lang &amp; Partner</t>
  </si>
  <si>
    <t>Karin Bauer</t>
  </si>
  <si>
    <t>Senior Consultant</t>
  </si>
  <si>
    <t>+49 89 66554433</t>
  </si>
  <si>
    <t>k.bauer@lang-partner.de</t>
  </si>
  <si>
    <t>Letzte Preisverhandlung</t>
  </si>
  <si>
    <t>Walter Moebelmanufaktur</t>
  </si>
  <si>
    <t>Robert Neumann</t>
  </si>
  <si>
    <t>+49 251 887766</t>
  </si>
  <si>
    <t>neumann@walter-moebel.de</t>
  </si>
  <si>
    <t>Muenster</t>
  </si>
  <si>
    <t>Eigene Recherche</t>
  </si>
  <si>
    <t>Anbieterwechsel - kein Bedarf</t>
  </si>
  <si>
    <t>Frank Sicherheitstechnik</t>
  </si>
  <si>
    <t>Sandra Schaefer</t>
  </si>
  <si>
    <t>+49 231 7788990</t>
  </si>
  <si>
    <t>s.schaefer@frank-sit.de</t>
  </si>
  <si>
    <t>Dortmund</t>
  </si>
  <si>
    <t>Pruefung der technischen Anforderungen</t>
  </si>
  <si>
    <t>Neumann Kommunikation</t>
  </si>
  <si>
    <t>Marketing</t>
  </si>
  <si>
    <t>Oliver Beck</t>
  </si>
  <si>
    <t>+49 40 33445566</t>
  </si>
  <si>
    <t>o.beck@neumann-komm.de</t>
  </si>
  <si>
    <t>Termin fuer naechste Woche</t>
  </si>
  <si>
    <t>Engel Marketing Agentur</t>
  </si>
  <si>
    <t>Carolin Winkler</t>
  </si>
  <si>
    <t>Account Director</t>
  </si>
  <si>
    <t>+49 30 11223344</t>
  </si>
  <si>
    <t>c.winkler@engel-marketing.de</t>
  </si>
  <si>
    <t>Bedarfsanalyse-Termin</t>
  </si>
  <si>
    <t>Berger Industrieanlagen</t>
  </si>
  <si>
    <t>Klaus Voss</t>
  </si>
  <si>
    <t>+49 911 998877</t>
  </si>
  <si>
    <t>k.voss@berger-industrie.de</t>
  </si>
  <si>
    <t>Erlangen</t>
  </si>
  <si>
    <t>LinkedIn-Anfrage senden</t>
  </si>
  <si>
    <t>Stein Werbeagentur</t>
  </si>
  <si>
    <t>Martina Kraus</t>
  </si>
  <si>
    <t>+49 351 332211</t>
  </si>
  <si>
    <t>m.kraus@stein-werbung.de</t>
  </si>
  <si>
    <t>Leipzig</t>
  </si>
  <si>
    <t>Projekt-Kickoff im Februar</t>
  </si>
  <si>
    <t>Pohl Maschinen GmbH</t>
  </si>
  <si>
    <t>Henning Berger</t>
  </si>
  <si>
    <t>Technische Leitung</t>
  </si>
  <si>
    <t>+49 5331 22334</t>
  </si>
  <si>
    <t>h.berger@pohl-maschinen.de</t>
  </si>
  <si>
    <t>Wolfenbuettel</t>
  </si>
  <si>
    <t>Telefonat zum Angebot</t>
  </si>
  <si>
    <t>Voss Architekten</t>
  </si>
  <si>
    <t>Ulrike Sommer</t>
  </si>
  <si>
    <t>Geschaeftsleitung</t>
  </si>
  <si>
    <t>+49 30 55443322</t>
  </si>
  <si>
    <t>u.sommer@voss-arch.de</t>
  </si>
  <si>
    <t>Potsdam</t>
  </si>
  <si>
    <t>Wiedervorlage Q2 2026</t>
  </si>
  <si>
    <t>Schaefer Fertigung</t>
  </si>
  <si>
    <t>Bernd Lehmann</t>
  </si>
  <si>
    <t>+49 7031 887766</t>
  </si>
  <si>
    <t>b.lehmann@schaefer-fert.de</t>
  </si>
  <si>
    <t>Sindelfingen</t>
  </si>
  <si>
    <t>Rahmenvertrag finalisieren</t>
  </si>
  <si>
    <t>Beck Personaldienstleistung</t>
  </si>
  <si>
    <t>Personaldienstleistung</t>
  </si>
  <si>
    <t>Tanja Mueller</t>
  </si>
  <si>
    <t>+49 69 776655</t>
  </si>
  <si>
    <t>t.mueller@beck-personal.de</t>
  </si>
  <si>
    <t>Folgeanruf zum Bedarf</t>
  </si>
  <si>
    <t>Albrecht Reinigungsservice</t>
  </si>
  <si>
    <t>Peter Schneider</t>
  </si>
  <si>
    <t>+49 221 998866</t>
  </si>
  <si>
    <t>p.schneider@albrecht-rein.de</t>
  </si>
  <si>
    <t>Vor-Ort-Termin vereinbaren</t>
  </si>
  <si>
    <t>Winkler Grosshandel</t>
  </si>
  <si>
    <t>Susanne Vogel</t>
  </si>
  <si>
    <t>+49 351 776655</t>
  </si>
  <si>
    <t>s.vogel@winkler-gh.de</t>
  </si>
  <si>
    <t>Chemnitz</t>
  </si>
  <si>
    <t>Erstansprache vorbereiten</t>
  </si>
  <si>
    <t>Kraus Bau &amp; Sanitaer</t>
  </si>
  <si>
    <t>Martin Albrecht</t>
  </si>
  <si>
    <t>+49 89 332211</t>
  </si>
  <si>
    <t>m.albrecht@kraus-bau.de</t>
  </si>
  <si>
    <t>Pruefung der Spezifikationen</t>
  </si>
  <si>
    <t>Brandt Buerotechnik</t>
  </si>
  <si>
    <t>Renate Fischer</t>
  </si>
  <si>
    <t>Geschaeftsfuehrerin</t>
  </si>
  <si>
    <t>+49 30 44556677</t>
  </si>
  <si>
    <t>r.fischer@brandt-buero.de</t>
  </si>
  <si>
    <t>E-Mail-Kampagne</t>
  </si>
  <si>
    <t>Nachhaken nach Angebot</t>
  </si>
  <si>
    <t>SUMME / GESAMT</t>
  </si>
  <si>
    <t>PIPELINE-KONFIGURATION</t>
  </si>
  <si>
    <t>Wahrscheinlichkeit fuer jede Pipeline-Stufe. Diese Werte steuern die automatische Berechnung des gewichteten Pipeline-Werts. Anpassen je nach Branche und historischer Erfahrung.</t>
  </si>
  <si>
    <t>Wahrscheinlichkeit</t>
  </si>
  <si>
    <t>Anzahl</t>
  </si>
  <si>
    <t>GESAMT</t>
  </si>
  <si>
    <t>KALTAKQUISE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</si>
</sst>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0.0%"/>
    <numFmt numFmtId="166" formatCode="dd\.mm\.yyyy"/>
  </numFmts>
  <fonts count="10" x14ac:knownFonts="1">
    <font>
      <sz val="11"/>
      <color theme="1"/>
      <name val="Calibri"/>
      <family val="2"/>
      <charset val="1"/>
    </font>
    <font>
      <i/>
      <sz val="10"/>
      <color rgb="FF555555"/>
      <name val="Arial"/>
      <charset val="1"/>
    </font>
    <font>
      <b/>
      <sz val="9"/>
      <color rgb="FFFFFFFF"/>
      <name val="Arial"/>
      <charset val="1"/>
    </font>
    <font>
      <b/>
      <sz val="18"/>
      <color rgb="FF2C3E50"/>
      <name val="Arial"/>
      <charset val="1"/>
    </font>
    <font>
      <b/>
      <sz val="11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rgb="FFFFFFFF"/>
      <name val="Arial"/>
      <charset val="1"/>
    </font>
    <font>
      <sz val="10"/>
      <color rgb="FF222222"/>
      <name val="Arial"/>
      <charset val="1"/>
    </font>
    <font>
      <b/>
      <sz val="10"/>
      <color rgb="FF222222"/>
      <name val="Arial"/>
      <charset val="1"/>
    </font>
    <font>
      <b/>
      <sz val="2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4495E"/>
        <bgColor rgb="FF424949"/>
      </patternFill>
    </fill>
    <fill>
      <patternFill patternType="solid">
        <fgColor rgb="FF5D6D7E"/>
        <bgColor rgb="FF555555"/>
      </patternFill>
    </fill>
    <fill>
      <patternFill patternType="solid">
        <fgColor rgb="FFECF0F1"/>
        <bgColor rgb="FFEAF2F8"/>
      </patternFill>
    </fill>
    <fill>
      <patternFill patternType="solid">
        <fgColor rgb="FFFDF6E3"/>
        <bgColor rgb="FFFCF3CF"/>
      </patternFill>
    </fill>
    <fill>
      <patternFill patternType="solid">
        <fgColor rgb="FF2C3E50"/>
        <bgColor rgb="FF34495E"/>
      </patternFill>
    </fill>
    <fill>
      <patternFill patternType="solid">
        <fgColor rgb="FFF8F9FA"/>
        <bgColor rgb="FFFFFFFF"/>
      </patternFill>
    </fill>
  </fills>
  <borders count="3">
    <border>
      <left/>
      <right/>
      <top/>
      <bottom/>
      <diagonal/>
    </border>
    <border>
      <left style="thin">
        <color rgb="FFBDC3C7"/>
      </left>
      <right/>
      <top style="thin">
        <color rgb="FFBDC3C7"/>
      </top>
      <bottom style="thin">
        <color rgb="FFBDC3C7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5" borderId="0" xfId="0" applyFont="1" applyFill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indent="1"/>
    </xf>
    <xf numFmtId="165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6" fillId="6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16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 indent="1"/>
    </xf>
    <xf numFmtId="0" fontId="7" fillId="7" borderId="2" xfId="0" applyFont="1" applyFill="1" applyBorder="1" applyAlignment="1">
      <alignment horizontal="left" vertical="center" wrapText="1" indent="1"/>
    </xf>
    <xf numFmtId="166" fontId="7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64" fontId="7" fillId="7" borderId="2" xfId="0" applyNumberFormat="1" applyFont="1" applyFill="1" applyBorder="1" applyAlignment="1">
      <alignment horizontal="right" vertical="center" wrapText="1"/>
    </xf>
    <xf numFmtId="9" fontId="7" fillId="7" borderId="2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9" fontId="6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13">
    <dxf>
      <font>
        <b/>
        <sz val="10"/>
        <color rgb="FF922B21"/>
        <name val="Arial"/>
        <charset val="1"/>
      </font>
      <fill>
        <patternFill>
          <bgColor rgb="FFFADBD8"/>
        </patternFill>
      </fill>
    </dxf>
    <dxf>
      <font>
        <b/>
        <sz val="10"/>
        <color rgb="FF424949"/>
        <name val="Arial"/>
        <charset val="1"/>
      </font>
      <fill>
        <patternFill>
          <bgColor rgb="FFE5E7E9"/>
        </patternFill>
      </fill>
    </dxf>
    <dxf>
      <font>
        <b/>
        <sz val="10"/>
        <color rgb="FF9C640C"/>
        <name val="Arial"/>
        <charset val="1"/>
      </font>
      <fill>
        <patternFill>
          <bgColor rgb="FFFDEBD0"/>
        </patternFill>
      </fill>
    </dxf>
    <dxf>
      <font>
        <b/>
        <sz val="10"/>
        <color rgb="FF922B21"/>
        <name val="Arial"/>
        <charset val="1"/>
      </font>
      <fill>
        <patternFill>
          <bgColor rgb="FFFADBD8"/>
        </patternFill>
      </fill>
    </dxf>
    <dxf>
      <font>
        <b/>
        <sz val="10"/>
        <color rgb="FF424949"/>
        <name val="Arial"/>
        <charset val="1"/>
      </font>
      <fill>
        <patternFill>
          <bgColor rgb="FFE5E7E9"/>
        </patternFill>
      </fill>
    </dxf>
    <dxf>
      <font>
        <b/>
        <sz val="10"/>
        <color rgb="FF922B21"/>
        <name val="Arial"/>
        <charset val="1"/>
      </font>
      <fill>
        <patternFill>
          <bgColor rgb="FFFADBD8"/>
        </patternFill>
      </fill>
    </dxf>
    <dxf>
      <font>
        <b/>
        <sz val="10"/>
        <color rgb="FF186A3B"/>
        <name val="Arial"/>
        <charset val="1"/>
      </font>
      <fill>
        <patternFill>
          <bgColor rgb="FFD5F5E3"/>
        </patternFill>
      </fill>
    </dxf>
    <dxf>
      <font>
        <b/>
        <sz val="10"/>
        <color rgb="FF6E2C00"/>
        <name val="Arial"/>
        <charset val="1"/>
      </font>
      <fill>
        <patternFill>
          <bgColor rgb="FFF5CBA7"/>
        </patternFill>
      </fill>
    </dxf>
    <dxf>
      <font>
        <b/>
        <sz val="10"/>
        <color rgb="FF9C640C"/>
        <name val="Arial"/>
        <charset val="1"/>
      </font>
      <fill>
        <patternFill>
          <bgColor rgb="FFFAD7A0"/>
        </patternFill>
      </fill>
    </dxf>
    <dxf>
      <font>
        <b/>
        <sz val="10"/>
        <color rgb="FF7D6608"/>
        <name val="Arial"/>
        <charset val="1"/>
      </font>
      <fill>
        <patternFill>
          <bgColor rgb="FFFCF3CF"/>
        </patternFill>
      </fill>
    </dxf>
    <dxf>
      <font>
        <b/>
        <sz val="10"/>
        <color rgb="FF1F4E79"/>
        <name val="Arial"/>
        <charset val="1"/>
      </font>
      <fill>
        <patternFill>
          <bgColor rgb="FFD4E6F1"/>
        </patternFill>
      </fill>
    </dxf>
    <dxf>
      <font>
        <b/>
        <sz val="10"/>
        <color rgb="FF1A5276"/>
        <name val="Arial"/>
        <charset val="1"/>
      </font>
      <fill>
        <patternFill>
          <bgColor rgb="FFD6EAF8"/>
        </patternFill>
      </fill>
    </dxf>
    <dxf>
      <font>
        <b/>
        <sz val="10"/>
        <color rgb="FF1A5276"/>
        <name val="Arial"/>
        <charset val="1"/>
      </font>
      <fill>
        <patternFill>
          <bgColor rgb="FFEAF2F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DF6E3"/>
      <rgbColor rgb="FFFF00FF"/>
      <rgbColor rgb="FF00FFFF"/>
      <rgbColor rgb="FF6E2C00"/>
      <rgbColor rgb="FF186A3B"/>
      <rgbColor rgb="FF000080"/>
      <rgbColor rgb="FF7D6608"/>
      <rgbColor rgb="FF800080"/>
      <rgbColor rgb="FF008080"/>
      <rgbColor rgb="FFBDC3C7"/>
      <rgbColor rgb="FF555555"/>
      <rgbColor rgb="FFECF0F1"/>
      <rgbColor rgb="FF9C640C"/>
      <rgbColor rgb="FFFCF3CF"/>
      <rgbColor rgb="FFD6EAF8"/>
      <rgbColor rgb="FF660066"/>
      <rgbColor rgb="FFFF8080"/>
      <rgbColor rgb="FF0066CC"/>
      <rgbColor rgb="FFD4E6F1"/>
      <rgbColor rgb="FF000080"/>
      <rgbColor rgb="FFFF00FF"/>
      <rgbColor rgb="FFF8F9FA"/>
      <rgbColor rgb="FF00FFFF"/>
      <rgbColor rgb="FF800080"/>
      <rgbColor rgb="FF800000"/>
      <rgbColor rgb="FF008080"/>
      <rgbColor rgb="FF0000FF"/>
      <rgbColor rgb="FF00CCFF"/>
      <rgbColor rgb="FFEAF2F8"/>
      <rgbColor rgb="FFD5F5E3"/>
      <rgbColor rgb="FFFDEBD0"/>
      <rgbColor rgb="FFE5E7E9"/>
      <rgbColor rgb="FFFAD7A0"/>
      <rgbColor rgb="FFFADBD8"/>
      <rgbColor rgb="FFF5CBA7"/>
      <rgbColor rgb="FF3366FF"/>
      <rgbColor rgb="FF33CCCC"/>
      <rgbColor rgb="FF99CC00"/>
      <rgbColor rgb="FFFFCC00"/>
      <rgbColor rgb="FFFF9900"/>
      <rgbColor rgb="FFFF6600"/>
      <rgbColor rgb="FF5D6D7E"/>
      <rgbColor rgb="FF969696"/>
      <rgbColor rgb="FF1A5276"/>
      <rgbColor rgb="FF339966"/>
      <rgbColor rgb="FF34495E"/>
      <rgbColor rgb="FF222222"/>
      <rgbColor rgb="FF922B21"/>
      <rgbColor rgb="FF424949"/>
      <rgbColor rgb="FF1F4E7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5"/>
  <sheetViews>
    <sheetView showGridLines="0"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P17" sqref="P17"/>
    </sheetView>
  </sheetViews>
  <sheetFormatPr baseColWidth="10" defaultColWidth="8.7109375" defaultRowHeight="15" x14ac:dyDescent="0.25"/>
  <cols>
    <col min="1" max="1" width="3.5703125" bestFit="1" customWidth="1"/>
    <col min="2" max="2" width="27.7109375" bestFit="1" customWidth="1"/>
    <col min="3" max="3" width="16.140625" bestFit="1" customWidth="1"/>
    <col min="4" max="4" width="16.42578125" bestFit="1" customWidth="1"/>
    <col min="5" max="5" width="18.85546875" bestFit="1" customWidth="1"/>
    <col min="6" max="6" width="23.140625" bestFit="1" customWidth="1"/>
    <col min="7" max="7" width="27.5703125" bestFit="1" customWidth="1"/>
    <col min="8" max="8" width="13.5703125" bestFit="1" customWidth="1"/>
    <col min="9" max="9" width="18" customWidth="1"/>
    <col min="10" max="10" width="10.140625" bestFit="1" customWidth="1"/>
    <col min="11" max="11" width="19.5703125" bestFit="1" customWidth="1"/>
    <col min="12" max="12" width="9.42578125" bestFit="1" customWidth="1"/>
    <col min="13" max="13" width="11.28515625" bestFit="1" customWidth="1"/>
    <col min="14" max="14" width="8.85546875" bestFit="1" customWidth="1"/>
    <col min="15" max="15" width="12.85546875" bestFit="1" customWidth="1"/>
    <col min="16" max="16" width="13.28515625" bestFit="1" customWidth="1"/>
    <col min="17" max="17" width="29.140625" bestFit="1" customWidth="1"/>
    <col min="18" max="18" width="12" customWidth="1"/>
  </cols>
  <sheetData>
    <row r="1" spans="1:17" ht="31.5" customHeight="1" x14ac:dyDescent="0.25">
      <c r="A1" s="30" t="s">
        <v>253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8" customHeigh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7.5" customHeight="1" x14ac:dyDescent="0.25"/>
    <row r="4" spans="1:17" ht="21.75" customHeight="1" x14ac:dyDescent="0.25">
      <c r="A4" s="6" t="s">
        <v>1</v>
      </c>
      <c r="B4" s="6"/>
      <c r="C4" s="6"/>
      <c r="D4" s="6"/>
      <c r="E4" s="6" t="s">
        <v>2</v>
      </c>
      <c r="F4" s="6"/>
      <c r="G4" s="6"/>
      <c r="H4" s="6"/>
      <c r="I4" s="6"/>
      <c r="J4" s="6" t="s">
        <v>3</v>
      </c>
      <c r="K4" s="6"/>
      <c r="L4" s="6"/>
      <c r="M4" s="6"/>
      <c r="N4" s="6" t="s">
        <v>4</v>
      </c>
      <c r="O4" s="6"/>
      <c r="P4" s="6"/>
      <c r="Q4" s="6"/>
    </row>
    <row r="5" spans="1:17" ht="36" customHeight="1" x14ac:dyDescent="0.25">
      <c r="A5" s="5">
        <f>COUNTA(B11:B70)-COUNTIF(K11:K70,"Gewonnen")-COUNTIF(K11:K70,"Verloren")</f>
        <v>26</v>
      </c>
      <c r="B5" s="5"/>
      <c r="C5" s="5"/>
      <c r="D5" s="5"/>
      <c r="E5" s="4">
        <f>SUMIFS(O11:O70,K11:K70,"&lt;&gt;Gewonnen",K11:K70,"&lt;&gt;Verloren")</f>
        <v>227655</v>
      </c>
      <c r="F5" s="4"/>
      <c r="G5" s="4"/>
      <c r="H5" s="4"/>
      <c r="I5" s="4"/>
      <c r="J5" s="5">
        <f>COUNTIF(K11:K70,"Erstgespraech")+COUNTIF(K11:K70,"Bedarfsanalyse")+COUNTIF(K11:K70,"Angebot abgegeben")+COUNTIF(K11:K70,"Verhandlung")</f>
        <v>16</v>
      </c>
      <c r="K5" s="5"/>
      <c r="L5" s="5"/>
      <c r="M5" s="5"/>
      <c r="N5" s="3">
        <f>IFERROR(COUNTIF(K11:K70,"Gewonnen")/(COUNTIF(K11:K70,"Gewonnen")+COUNTIF(K11:K70,"Verloren")),0)</f>
        <v>0.5</v>
      </c>
      <c r="O5" s="3"/>
      <c r="P5" s="3"/>
      <c r="Q5" s="3"/>
    </row>
    <row r="7" spans="1:17" ht="21.75" customHeight="1" x14ac:dyDescent="0.25">
      <c r="A7" s="2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31.5" customHeight="1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10" spans="1:17" ht="31.5" customHeight="1" x14ac:dyDescent="0.25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 t="s">
        <v>17</v>
      </c>
      <c r="L10" s="8" t="s">
        <v>18</v>
      </c>
      <c r="M10" s="8" t="s">
        <v>19</v>
      </c>
      <c r="N10" s="8" t="s">
        <v>20</v>
      </c>
      <c r="O10" s="8" t="s">
        <v>21</v>
      </c>
      <c r="P10" s="8" t="s">
        <v>22</v>
      </c>
      <c r="Q10" s="8" t="s">
        <v>23</v>
      </c>
    </row>
    <row r="11" spans="1:17" ht="27.75" customHeight="1" x14ac:dyDescent="0.25">
      <c r="A11" s="9">
        <v>1</v>
      </c>
      <c r="B11" s="10" t="s">
        <v>24</v>
      </c>
      <c r="C11" s="11" t="s">
        <v>25</v>
      </c>
      <c r="D11" s="11" t="s">
        <v>26</v>
      </c>
      <c r="E11" s="11" t="s">
        <v>27</v>
      </c>
      <c r="F11" s="11" t="s">
        <v>28</v>
      </c>
      <c r="G11" s="11" t="s">
        <v>29</v>
      </c>
      <c r="H11" s="11" t="s">
        <v>30</v>
      </c>
      <c r="I11" s="11" t="s">
        <v>31</v>
      </c>
      <c r="J11" s="12">
        <v>46034</v>
      </c>
      <c r="K11" s="13" t="s">
        <v>32</v>
      </c>
      <c r="L11" s="13" t="s">
        <v>33</v>
      </c>
      <c r="M11" s="14">
        <v>18500</v>
      </c>
      <c r="N11" s="15">
        <f t="shared" ref="N11:N42" si="0">IFERROR(VLOOKUP(K11,$B$76:$C$84,2,FALSE()),0)</f>
        <v>0.25</v>
      </c>
      <c r="O11" s="16">
        <f t="shared" ref="O11:O40" si="1">M11*N11</f>
        <v>4625</v>
      </c>
      <c r="P11" s="12">
        <v>46050</v>
      </c>
      <c r="Q11" s="11" t="s">
        <v>34</v>
      </c>
    </row>
    <row r="12" spans="1:17" ht="27.75" customHeight="1" x14ac:dyDescent="0.25">
      <c r="A12" s="17">
        <v>2</v>
      </c>
      <c r="B12" s="18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20">
        <v>46037</v>
      </c>
      <c r="K12" s="21" t="s">
        <v>43</v>
      </c>
      <c r="L12" s="21" t="s">
        <v>33</v>
      </c>
      <c r="M12" s="22">
        <v>32000</v>
      </c>
      <c r="N12" s="23">
        <f t="shared" si="0"/>
        <v>0.4</v>
      </c>
      <c r="O12" s="24">
        <f t="shared" si="1"/>
        <v>12800</v>
      </c>
      <c r="P12" s="20">
        <v>46056</v>
      </c>
      <c r="Q12" s="19" t="s">
        <v>44</v>
      </c>
    </row>
    <row r="13" spans="1:17" ht="27.75" customHeight="1" x14ac:dyDescent="0.25">
      <c r="A13" s="9">
        <v>3</v>
      </c>
      <c r="B13" s="10" t="s">
        <v>45</v>
      </c>
      <c r="C13" s="11" t="s">
        <v>46</v>
      </c>
      <c r="D13" s="11" t="s">
        <v>47</v>
      </c>
      <c r="E13" s="11" t="s">
        <v>48</v>
      </c>
      <c r="F13" s="11" t="s">
        <v>49</v>
      </c>
      <c r="G13" s="11" t="s">
        <v>50</v>
      </c>
      <c r="H13" s="11" t="s">
        <v>51</v>
      </c>
      <c r="I13" s="11" t="s">
        <v>52</v>
      </c>
      <c r="J13" s="12">
        <v>46030</v>
      </c>
      <c r="K13" s="13" t="s">
        <v>53</v>
      </c>
      <c r="L13" s="13" t="s">
        <v>54</v>
      </c>
      <c r="M13" s="14">
        <v>12500</v>
      </c>
      <c r="N13" s="15">
        <f t="shared" si="0"/>
        <v>0.1</v>
      </c>
      <c r="O13" s="16">
        <f t="shared" si="1"/>
        <v>1250</v>
      </c>
      <c r="P13" s="12">
        <v>46052</v>
      </c>
      <c r="Q13" s="11" t="s">
        <v>55</v>
      </c>
    </row>
    <row r="14" spans="1:17" ht="27.75" customHeight="1" x14ac:dyDescent="0.25">
      <c r="A14" s="17">
        <v>4</v>
      </c>
      <c r="B14" s="18" t="s">
        <v>56</v>
      </c>
      <c r="C14" s="19" t="s">
        <v>57</v>
      </c>
      <c r="D14" s="19" t="s">
        <v>58</v>
      </c>
      <c r="E14" s="19" t="s">
        <v>59</v>
      </c>
      <c r="F14" s="19" t="s">
        <v>60</v>
      </c>
      <c r="G14" s="19" t="s">
        <v>61</v>
      </c>
      <c r="H14" s="19" t="s">
        <v>62</v>
      </c>
      <c r="I14" s="19" t="s">
        <v>63</v>
      </c>
      <c r="J14" s="20">
        <v>46042</v>
      </c>
      <c r="K14" s="21" t="s">
        <v>64</v>
      </c>
      <c r="L14" s="21" t="s">
        <v>33</v>
      </c>
      <c r="M14" s="22">
        <v>45000</v>
      </c>
      <c r="N14" s="23">
        <f t="shared" si="0"/>
        <v>0.6</v>
      </c>
      <c r="O14" s="24">
        <f t="shared" si="1"/>
        <v>27000</v>
      </c>
      <c r="P14" s="20">
        <v>46058</v>
      </c>
      <c r="Q14" s="19" t="s">
        <v>65</v>
      </c>
    </row>
    <row r="15" spans="1:17" ht="27.75" customHeight="1" x14ac:dyDescent="0.25">
      <c r="A15" s="9">
        <v>5</v>
      </c>
      <c r="B15" s="10" t="s">
        <v>66</v>
      </c>
      <c r="C15" s="11" t="s">
        <v>67</v>
      </c>
      <c r="D15" s="11" t="s">
        <v>68</v>
      </c>
      <c r="E15" s="11" t="s">
        <v>69</v>
      </c>
      <c r="F15" s="11" t="s">
        <v>70</v>
      </c>
      <c r="G15" s="11" t="s">
        <v>71</v>
      </c>
      <c r="H15" s="11" t="s">
        <v>72</v>
      </c>
      <c r="I15" s="11" t="s">
        <v>73</v>
      </c>
      <c r="J15" s="12">
        <v>46040</v>
      </c>
      <c r="K15" s="13" t="s">
        <v>74</v>
      </c>
      <c r="L15" s="13" t="s">
        <v>33</v>
      </c>
      <c r="M15" s="14">
        <v>27800</v>
      </c>
      <c r="N15" s="15">
        <f t="shared" si="0"/>
        <v>0.8</v>
      </c>
      <c r="O15" s="16">
        <f t="shared" si="1"/>
        <v>22240</v>
      </c>
      <c r="P15" s="12">
        <v>46051</v>
      </c>
      <c r="Q15" s="11" t="s">
        <v>75</v>
      </c>
    </row>
    <row r="16" spans="1:17" ht="27.75" customHeight="1" x14ac:dyDescent="0.25">
      <c r="A16" s="17">
        <v>6</v>
      </c>
      <c r="B16" s="18" t="s">
        <v>76</v>
      </c>
      <c r="C16" s="19" t="s">
        <v>77</v>
      </c>
      <c r="D16" s="19" t="s">
        <v>78</v>
      </c>
      <c r="E16" s="19" t="s">
        <v>79</v>
      </c>
      <c r="F16" s="19" t="s">
        <v>80</v>
      </c>
      <c r="G16" s="19" t="s">
        <v>81</v>
      </c>
      <c r="H16" s="19" t="s">
        <v>82</v>
      </c>
      <c r="I16" s="19" t="s">
        <v>31</v>
      </c>
      <c r="J16" s="20">
        <v>46027</v>
      </c>
      <c r="K16" s="21" t="s">
        <v>83</v>
      </c>
      <c r="L16" s="21" t="s">
        <v>84</v>
      </c>
      <c r="M16" s="22">
        <v>9800</v>
      </c>
      <c r="N16" s="23">
        <f t="shared" si="0"/>
        <v>0</v>
      </c>
      <c r="O16" s="24">
        <f t="shared" si="1"/>
        <v>0</v>
      </c>
      <c r="P16" s="20"/>
      <c r="Q16" s="19" t="s">
        <v>85</v>
      </c>
    </row>
    <row r="17" spans="1:17" ht="27.75" customHeight="1" x14ac:dyDescent="0.25">
      <c r="A17" s="9">
        <v>7</v>
      </c>
      <c r="B17" s="10" t="s">
        <v>86</v>
      </c>
      <c r="C17" s="11" t="s">
        <v>87</v>
      </c>
      <c r="D17" s="11" t="s">
        <v>88</v>
      </c>
      <c r="E17" s="11" t="s">
        <v>89</v>
      </c>
      <c r="F17" s="11" t="s">
        <v>90</v>
      </c>
      <c r="G17" s="11" t="s">
        <v>91</v>
      </c>
      <c r="H17" s="11" t="s">
        <v>30</v>
      </c>
      <c r="I17" s="11" t="s">
        <v>42</v>
      </c>
      <c r="J17" s="12">
        <v>46044</v>
      </c>
      <c r="K17" s="13" t="s">
        <v>92</v>
      </c>
      <c r="L17" s="13" t="s">
        <v>33</v>
      </c>
      <c r="M17" s="14">
        <v>21500</v>
      </c>
      <c r="N17" s="15">
        <f t="shared" si="0"/>
        <v>1</v>
      </c>
      <c r="O17" s="16">
        <f t="shared" si="1"/>
        <v>21500</v>
      </c>
      <c r="P17" s="12"/>
      <c r="Q17" s="11" t="s">
        <v>93</v>
      </c>
    </row>
    <row r="18" spans="1:17" ht="27.75" customHeight="1" x14ac:dyDescent="0.25">
      <c r="A18" s="17">
        <v>8</v>
      </c>
      <c r="B18" s="18" t="s">
        <v>94</v>
      </c>
      <c r="C18" s="19" t="s">
        <v>95</v>
      </c>
      <c r="D18" s="19" t="s">
        <v>96</v>
      </c>
      <c r="E18" s="19" t="s">
        <v>97</v>
      </c>
      <c r="F18" s="19" t="s">
        <v>98</v>
      </c>
      <c r="G18" s="19" t="s">
        <v>99</v>
      </c>
      <c r="H18" s="19" t="s">
        <v>100</v>
      </c>
      <c r="I18" s="19" t="s">
        <v>101</v>
      </c>
      <c r="J18" s="20">
        <v>46032</v>
      </c>
      <c r="K18" s="21" t="s">
        <v>32</v>
      </c>
      <c r="L18" s="21" t="s">
        <v>54</v>
      </c>
      <c r="M18" s="22">
        <v>14200</v>
      </c>
      <c r="N18" s="23">
        <f t="shared" si="0"/>
        <v>0.25</v>
      </c>
      <c r="O18" s="24">
        <f t="shared" si="1"/>
        <v>3550</v>
      </c>
      <c r="P18" s="20">
        <v>46055</v>
      </c>
      <c r="Q18" s="19" t="s">
        <v>102</v>
      </c>
    </row>
    <row r="19" spans="1:17" ht="27.75" customHeight="1" x14ac:dyDescent="0.25">
      <c r="A19" s="9">
        <v>9</v>
      </c>
      <c r="B19" s="10" t="s">
        <v>103</v>
      </c>
      <c r="C19" s="11" t="s">
        <v>104</v>
      </c>
      <c r="D19" s="11" t="s">
        <v>105</v>
      </c>
      <c r="E19" s="11" t="s">
        <v>27</v>
      </c>
      <c r="F19" s="11" t="s">
        <v>106</v>
      </c>
      <c r="G19" s="11" t="s">
        <v>107</v>
      </c>
      <c r="H19" s="11" t="s">
        <v>108</v>
      </c>
      <c r="I19" s="11" t="s">
        <v>109</v>
      </c>
      <c r="J19" s="12">
        <v>46036</v>
      </c>
      <c r="K19" s="13" t="s">
        <v>110</v>
      </c>
      <c r="L19" s="13" t="s">
        <v>84</v>
      </c>
      <c r="M19" s="14">
        <v>8500</v>
      </c>
      <c r="N19" s="15">
        <f t="shared" si="0"/>
        <v>0.05</v>
      </c>
      <c r="O19" s="16">
        <f t="shared" si="1"/>
        <v>425</v>
      </c>
      <c r="P19" s="12">
        <v>46063</v>
      </c>
      <c r="Q19" s="11" t="s">
        <v>111</v>
      </c>
    </row>
    <row r="20" spans="1:17" ht="27.75" customHeight="1" x14ac:dyDescent="0.25">
      <c r="A20" s="17">
        <v>10</v>
      </c>
      <c r="B20" s="18" t="s">
        <v>112</v>
      </c>
      <c r="C20" s="19" t="s">
        <v>46</v>
      </c>
      <c r="D20" s="19" t="s">
        <v>113</v>
      </c>
      <c r="E20" s="19" t="s">
        <v>114</v>
      </c>
      <c r="F20" s="19" t="s">
        <v>115</v>
      </c>
      <c r="G20" s="19" t="s">
        <v>116</v>
      </c>
      <c r="H20" s="19" t="s">
        <v>117</v>
      </c>
      <c r="I20" s="19" t="s">
        <v>52</v>
      </c>
      <c r="J20" s="20">
        <v>46041</v>
      </c>
      <c r="K20" s="21" t="s">
        <v>43</v>
      </c>
      <c r="L20" s="21" t="s">
        <v>33</v>
      </c>
      <c r="M20" s="22">
        <v>36500</v>
      </c>
      <c r="N20" s="23">
        <f t="shared" si="0"/>
        <v>0.4</v>
      </c>
      <c r="O20" s="24">
        <f t="shared" si="1"/>
        <v>14600</v>
      </c>
      <c r="P20" s="20">
        <v>46057</v>
      </c>
      <c r="Q20" s="19" t="s">
        <v>118</v>
      </c>
    </row>
    <row r="21" spans="1:17" ht="27.75" customHeight="1" x14ac:dyDescent="0.25">
      <c r="A21" s="9">
        <v>11</v>
      </c>
      <c r="B21" s="10" t="s">
        <v>119</v>
      </c>
      <c r="C21" s="11" t="s">
        <v>120</v>
      </c>
      <c r="D21" s="11" t="s">
        <v>121</v>
      </c>
      <c r="E21" s="11" t="s">
        <v>122</v>
      </c>
      <c r="F21" s="11" t="s">
        <v>123</v>
      </c>
      <c r="G21" s="11" t="s">
        <v>124</v>
      </c>
      <c r="H21" s="11" t="s">
        <v>125</v>
      </c>
      <c r="I21" s="11" t="s">
        <v>63</v>
      </c>
      <c r="J21" s="12">
        <v>46039</v>
      </c>
      <c r="K21" s="13" t="s">
        <v>64</v>
      </c>
      <c r="L21" s="13" t="s">
        <v>54</v>
      </c>
      <c r="M21" s="14">
        <v>19200</v>
      </c>
      <c r="N21" s="15">
        <f t="shared" si="0"/>
        <v>0.6</v>
      </c>
      <c r="O21" s="16">
        <f t="shared" si="1"/>
        <v>11520</v>
      </c>
      <c r="P21" s="12">
        <v>46053</v>
      </c>
      <c r="Q21" s="11" t="s">
        <v>126</v>
      </c>
    </row>
    <row r="22" spans="1:17" ht="27.75" customHeight="1" x14ac:dyDescent="0.25">
      <c r="A22" s="17">
        <v>12</v>
      </c>
      <c r="B22" s="18" t="s">
        <v>127</v>
      </c>
      <c r="C22" s="19" t="s">
        <v>128</v>
      </c>
      <c r="D22" s="19" t="s">
        <v>129</v>
      </c>
      <c r="E22" s="19" t="s">
        <v>79</v>
      </c>
      <c r="F22" s="19" t="s">
        <v>130</v>
      </c>
      <c r="G22" s="19" t="s">
        <v>131</v>
      </c>
      <c r="H22" s="19" t="s">
        <v>132</v>
      </c>
      <c r="I22" s="19" t="s">
        <v>73</v>
      </c>
      <c r="J22" s="20">
        <v>46031</v>
      </c>
      <c r="K22" s="21" t="s">
        <v>53</v>
      </c>
      <c r="L22" s="21" t="s">
        <v>54</v>
      </c>
      <c r="M22" s="22">
        <v>11500</v>
      </c>
      <c r="N22" s="23">
        <f t="shared" si="0"/>
        <v>0.1</v>
      </c>
      <c r="O22" s="24">
        <f t="shared" si="1"/>
        <v>1150</v>
      </c>
      <c r="P22" s="20">
        <v>46059</v>
      </c>
      <c r="Q22" s="19" t="s">
        <v>133</v>
      </c>
    </row>
    <row r="23" spans="1:17" ht="27.75" customHeight="1" x14ac:dyDescent="0.25">
      <c r="A23" s="9">
        <v>13</v>
      </c>
      <c r="B23" s="10" t="s">
        <v>134</v>
      </c>
      <c r="C23" s="11" t="s">
        <v>25</v>
      </c>
      <c r="D23" s="11" t="s">
        <v>135</v>
      </c>
      <c r="E23" s="11" t="s">
        <v>38</v>
      </c>
      <c r="F23" s="11" t="s">
        <v>136</v>
      </c>
      <c r="G23" s="11" t="s">
        <v>137</v>
      </c>
      <c r="H23" s="11" t="s">
        <v>138</v>
      </c>
      <c r="I23" s="11" t="s">
        <v>31</v>
      </c>
      <c r="J23" s="12">
        <v>46043</v>
      </c>
      <c r="K23" s="13" t="s">
        <v>32</v>
      </c>
      <c r="L23" s="13" t="s">
        <v>33</v>
      </c>
      <c r="M23" s="14">
        <v>52000</v>
      </c>
      <c r="N23" s="15">
        <f t="shared" si="0"/>
        <v>0.25</v>
      </c>
      <c r="O23" s="16">
        <f t="shared" si="1"/>
        <v>13000</v>
      </c>
      <c r="P23" s="12">
        <v>46060</v>
      </c>
      <c r="Q23" s="11" t="s">
        <v>139</v>
      </c>
    </row>
    <row r="24" spans="1:17" ht="27.75" customHeight="1" x14ac:dyDescent="0.25">
      <c r="A24" s="17">
        <v>14</v>
      </c>
      <c r="B24" s="18" t="s">
        <v>140</v>
      </c>
      <c r="C24" s="19" t="s">
        <v>141</v>
      </c>
      <c r="D24" s="19" t="s">
        <v>142</v>
      </c>
      <c r="E24" s="19" t="s">
        <v>143</v>
      </c>
      <c r="F24" s="19" t="s">
        <v>144</v>
      </c>
      <c r="G24" s="19" t="s">
        <v>145</v>
      </c>
      <c r="H24" s="19" t="s">
        <v>146</v>
      </c>
      <c r="I24" s="19" t="s">
        <v>42</v>
      </c>
      <c r="J24" s="20">
        <v>46033</v>
      </c>
      <c r="K24" s="21" t="s">
        <v>22</v>
      </c>
      <c r="L24" s="21" t="s">
        <v>84</v>
      </c>
      <c r="M24" s="22">
        <v>6800</v>
      </c>
      <c r="N24" s="23">
        <f t="shared" si="0"/>
        <v>0.15</v>
      </c>
      <c r="O24" s="24">
        <f t="shared" si="1"/>
        <v>1020</v>
      </c>
      <c r="P24" s="20">
        <v>46096</v>
      </c>
      <c r="Q24" s="19" t="s">
        <v>147</v>
      </c>
    </row>
    <row r="25" spans="1:17" ht="27.75" customHeight="1" x14ac:dyDescent="0.25">
      <c r="A25" s="9">
        <v>15</v>
      </c>
      <c r="B25" s="10" t="s">
        <v>148</v>
      </c>
      <c r="C25" s="11" t="s">
        <v>149</v>
      </c>
      <c r="D25" s="11" t="s">
        <v>150</v>
      </c>
      <c r="E25" s="11" t="s">
        <v>59</v>
      </c>
      <c r="F25" s="11" t="s">
        <v>151</v>
      </c>
      <c r="G25" s="11" t="s">
        <v>152</v>
      </c>
      <c r="H25" s="11" t="s">
        <v>30</v>
      </c>
      <c r="I25" s="11" t="s">
        <v>153</v>
      </c>
      <c r="J25" s="12">
        <v>46038</v>
      </c>
      <c r="K25" s="13" t="s">
        <v>110</v>
      </c>
      <c r="L25" s="13" t="s">
        <v>54</v>
      </c>
      <c r="M25" s="14">
        <v>7500</v>
      </c>
      <c r="N25" s="15">
        <f t="shared" si="0"/>
        <v>0.05</v>
      </c>
      <c r="O25" s="16">
        <f t="shared" si="1"/>
        <v>375</v>
      </c>
      <c r="P25" s="12">
        <v>46065</v>
      </c>
      <c r="Q25" s="11" t="s">
        <v>154</v>
      </c>
    </row>
    <row r="26" spans="1:17" ht="27.75" customHeight="1" x14ac:dyDescent="0.25">
      <c r="A26" s="17">
        <v>16</v>
      </c>
      <c r="B26" s="18" t="s">
        <v>155</v>
      </c>
      <c r="C26" s="19" t="s">
        <v>87</v>
      </c>
      <c r="D26" s="19" t="s">
        <v>156</v>
      </c>
      <c r="E26" s="19" t="s">
        <v>157</v>
      </c>
      <c r="F26" s="19" t="s">
        <v>158</v>
      </c>
      <c r="G26" s="19" t="s">
        <v>159</v>
      </c>
      <c r="H26" s="19" t="s">
        <v>51</v>
      </c>
      <c r="I26" s="19" t="s">
        <v>31</v>
      </c>
      <c r="J26" s="20">
        <v>46045</v>
      </c>
      <c r="K26" s="21" t="s">
        <v>74</v>
      </c>
      <c r="L26" s="21" t="s">
        <v>33</v>
      </c>
      <c r="M26" s="22">
        <v>29500</v>
      </c>
      <c r="N26" s="23">
        <f t="shared" si="0"/>
        <v>0.8</v>
      </c>
      <c r="O26" s="24">
        <f t="shared" si="1"/>
        <v>23600</v>
      </c>
      <c r="P26" s="20">
        <v>46054</v>
      </c>
      <c r="Q26" s="19" t="s">
        <v>160</v>
      </c>
    </row>
    <row r="27" spans="1:17" ht="27.75" customHeight="1" x14ac:dyDescent="0.25">
      <c r="A27" s="9">
        <v>17</v>
      </c>
      <c r="B27" s="10" t="s">
        <v>161</v>
      </c>
      <c r="C27" s="11" t="s">
        <v>104</v>
      </c>
      <c r="D27" s="11" t="s">
        <v>162</v>
      </c>
      <c r="E27" s="11" t="s">
        <v>69</v>
      </c>
      <c r="F27" s="11" t="s">
        <v>163</v>
      </c>
      <c r="G27" s="11" t="s">
        <v>164</v>
      </c>
      <c r="H27" s="11" t="s">
        <v>165</v>
      </c>
      <c r="I27" s="11" t="s">
        <v>166</v>
      </c>
      <c r="J27" s="12">
        <v>46029</v>
      </c>
      <c r="K27" s="13" t="s">
        <v>83</v>
      </c>
      <c r="L27" s="13" t="s">
        <v>84</v>
      </c>
      <c r="M27" s="14">
        <v>4200</v>
      </c>
      <c r="N27" s="15">
        <f t="shared" si="0"/>
        <v>0</v>
      </c>
      <c r="O27" s="16">
        <f t="shared" si="1"/>
        <v>0</v>
      </c>
      <c r="P27" s="12"/>
      <c r="Q27" s="11" t="s">
        <v>167</v>
      </c>
    </row>
    <row r="28" spans="1:17" ht="27.75" customHeight="1" x14ac:dyDescent="0.25">
      <c r="A28" s="17">
        <v>18</v>
      </c>
      <c r="B28" s="18" t="s">
        <v>168</v>
      </c>
      <c r="C28" s="19" t="s">
        <v>128</v>
      </c>
      <c r="D28" s="19" t="s">
        <v>169</v>
      </c>
      <c r="E28" s="19" t="s">
        <v>27</v>
      </c>
      <c r="F28" s="19" t="s">
        <v>170</v>
      </c>
      <c r="G28" s="19" t="s">
        <v>171</v>
      </c>
      <c r="H28" s="19" t="s">
        <v>172</v>
      </c>
      <c r="I28" s="19" t="s">
        <v>73</v>
      </c>
      <c r="J28" s="20">
        <v>46042</v>
      </c>
      <c r="K28" s="21" t="s">
        <v>43</v>
      </c>
      <c r="L28" s="21" t="s">
        <v>54</v>
      </c>
      <c r="M28" s="22">
        <v>16800</v>
      </c>
      <c r="N28" s="23">
        <f t="shared" si="0"/>
        <v>0.4</v>
      </c>
      <c r="O28" s="24">
        <f t="shared" si="1"/>
        <v>6720</v>
      </c>
      <c r="P28" s="20">
        <v>46061</v>
      </c>
      <c r="Q28" s="19" t="s">
        <v>173</v>
      </c>
    </row>
    <row r="29" spans="1:17" ht="27.75" customHeight="1" x14ac:dyDescent="0.25">
      <c r="A29" s="9">
        <v>19</v>
      </c>
      <c r="B29" s="10" t="s">
        <v>174</v>
      </c>
      <c r="C29" s="11" t="s">
        <v>175</v>
      </c>
      <c r="D29" s="11" t="s">
        <v>176</v>
      </c>
      <c r="E29" s="11" t="s">
        <v>38</v>
      </c>
      <c r="F29" s="11" t="s">
        <v>177</v>
      </c>
      <c r="G29" s="11" t="s">
        <v>178</v>
      </c>
      <c r="H29" s="11" t="s">
        <v>41</v>
      </c>
      <c r="I29" s="11" t="s">
        <v>52</v>
      </c>
      <c r="J29" s="12">
        <v>46035</v>
      </c>
      <c r="K29" s="13" t="s">
        <v>53</v>
      </c>
      <c r="L29" s="13" t="s">
        <v>54</v>
      </c>
      <c r="M29" s="14">
        <v>10200</v>
      </c>
      <c r="N29" s="15">
        <f t="shared" si="0"/>
        <v>0.1</v>
      </c>
      <c r="O29" s="16">
        <f t="shared" si="1"/>
        <v>1020</v>
      </c>
      <c r="P29" s="12">
        <v>46052</v>
      </c>
      <c r="Q29" s="11" t="s">
        <v>179</v>
      </c>
    </row>
    <row r="30" spans="1:17" ht="27.75" customHeight="1" x14ac:dyDescent="0.25">
      <c r="A30" s="17">
        <v>20</v>
      </c>
      <c r="B30" s="18" t="s">
        <v>180</v>
      </c>
      <c r="C30" s="19" t="s">
        <v>175</v>
      </c>
      <c r="D30" s="19" t="s">
        <v>181</v>
      </c>
      <c r="E30" s="19" t="s">
        <v>182</v>
      </c>
      <c r="F30" s="19" t="s">
        <v>183</v>
      </c>
      <c r="G30" s="19" t="s">
        <v>184</v>
      </c>
      <c r="H30" s="19" t="s">
        <v>30</v>
      </c>
      <c r="I30" s="19" t="s">
        <v>63</v>
      </c>
      <c r="J30" s="20">
        <v>46046</v>
      </c>
      <c r="K30" s="21" t="s">
        <v>32</v>
      </c>
      <c r="L30" s="21" t="s">
        <v>33</v>
      </c>
      <c r="M30" s="22">
        <v>24500</v>
      </c>
      <c r="N30" s="23">
        <f t="shared" si="0"/>
        <v>0.25</v>
      </c>
      <c r="O30" s="24">
        <f t="shared" si="1"/>
        <v>6125</v>
      </c>
      <c r="P30" s="20">
        <v>46059</v>
      </c>
      <c r="Q30" s="19" t="s">
        <v>185</v>
      </c>
    </row>
    <row r="31" spans="1:17" ht="27.75" customHeight="1" x14ac:dyDescent="0.25">
      <c r="A31" s="9">
        <v>21</v>
      </c>
      <c r="B31" s="10" t="s">
        <v>186</v>
      </c>
      <c r="C31" s="11" t="s">
        <v>128</v>
      </c>
      <c r="D31" s="11" t="s">
        <v>187</v>
      </c>
      <c r="E31" s="11" t="s">
        <v>79</v>
      </c>
      <c r="F31" s="11" t="s">
        <v>188</v>
      </c>
      <c r="G31" s="11" t="s">
        <v>189</v>
      </c>
      <c r="H31" s="11" t="s">
        <v>190</v>
      </c>
      <c r="I31" s="11" t="s">
        <v>101</v>
      </c>
      <c r="J31" s="12">
        <v>46028</v>
      </c>
      <c r="K31" s="13" t="s">
        <v>110</v>
      </c>
      <c r="L31" s="13" t="s">
        <v>84</v>
      </c>
      <c r="M31" s="14">
        <v>9500</v>
      </c>
      <c r="N31" s="15">
        <f t="shared" si="0"/>
        <v>0.05</v>
      </c>
      <c r="O31" s="16">
        <f t="shared" si="1"/>
        <v>475</v>
      </c>
      <c r="P31" s="12">
        <v>46068</v>
      </c>
      <c r="Q31" s="11" t="s">
        <v>191</v>
      </c>
    </row>
    <row r="32" spans="1:17" ht="27.75" customHeight="1" x14ac:dyDescent="0.25">
      <c r="A32" s="17">
        <v>22</v>
      </c>
      <c r="B32" s="18" t="s">
        <v>192</v>
      </c>
      <c r="C32" s="19" t="s">
        <v>175</v>
      </c>
      <c r="D32" s="19" t="s">
        <v>193</v>
      </c>
      <c r="E32" s="19" t="s">
        <v>143</v>
      </c>
      <c r="F32" s="19" t="s">
        <v>194</v>
      </c>
      <c r="G32" s="19" t="s">
        <v>195</v>
      </c>
      <c r="H32" s="19" t="s">
        <v>196</v>
      </c>
      <c r="I32" s="19" t="s">
        <v>42</v>
      </c>
      <c r="J32" s="20">
        <v>46039</v>
      </c>
      <c r="K32" s="21" t="s">
        <v>92</v>
      </c>
      <c r="L32" s="21" t="s">
        <v>54</v>
      </c>
      <c r="M32" s="22">
        <v>13800</v>
      </c>
      <c r="N32" s="23">
        <f t="shared" si="0"/>
        <v>1</v>
      </c>
      <c r="O32" s="24">
        <f t="shared" si="1"/>
        <v>13800</v>
      </c>
      <c r="P32" s="20"/>
      <c r="Q32" s="19" t="s">
        <v>197</v>
      </c>
    </row>
    <row r="33" spans="1:17" ht="27.75" customHeight="1" x14ac:dyDescent="0.25">
      <c r="A33" s="9">
        <v>23</v>
      </c>
      <c r="B33" s="10" t="s">
        <v>198</v>
      </c>
      <c r="C33" s="11" t="s">
        <v>25</v>
      </c>
      <c r="D33" s="11" t="s">
        <v>199</v>
      </c>
      <c r="E33" s="11" t="s">
        <v>200</v>
      </c>
      <c r="F33" s="11" t="s">
        <v>201</v>
      </c>
      <c r="G33" s="11" t="s">
        <v>202</v>
      </c>
      <c r="H33" s="11" t="s">
        <v>203</v>
      </c>
      <c r="I33" s="11" t="s">
        <v>109</v>
      </c>
      <c r="J33" s="12">
        <v>46037</v>
      </c>
      <c r="K33" s="13" t="s">
        <v>64</v>
      </c>
      <c r="L33" s="13" t="s">
        <v>33</v>
      </c>
      <c r="M33" s="14">
        <v>41500</v>
      </c>
      <c r="N33" s="15">
        <f t="shared" si="0"/>
        <v>0.6</v>
      </c>
      <c r="O33" s="16">
        <f t="shared" si="1"/>
        <v>24900</v>
      </c>
      <c r="P33" s="12">
        <v>46057</v>
      </c>
      <c r="Q33" s="11" t="s">
        <v>204</v>
      </c>
    </row>
    <row r="34" spans="1:17" ht="27.75" customHeight="1" x14ac:dyDescent="0.25">
      <c r="A34" s="17">
        <v>24</v>
      </c>
      <c r="B34" s="18" t="s">
        <v>205</v>
      </c>
      <c r="C34" s="19" t="s">
        <v>57</v>
      </c>
      <c r="D34" s="19" t="s">
        <v>206</v>
      </c>
      <c r="E34" s="19" t="s">
        <v>207</v>
      </c>
      <c r="F34" s="19" t="s">
        <v>208</v>
      </c>
      <c r="G34" s="19" t="s">
        <v>209</v>
      </c>
      <c r="H34" s="19" t="s">
        <v>210</v>
      </c>
      <c r="I34" s="19" t="s">
        <v>63</v>
      </c>
      <c r="J34" s="20">
        <v>46034</v>
      </c>
      <c r="K34" s="21" t="s">
        <v>22</v>
      </c>
      <c r="L34" s="21" t="s">
        <v>84</v>
      </c>
      <c r="M34" s="22">
        <v>8800</v>
      </c>
      <c r="N34" s="23">
        <f t="shared" si="0"/>
        <v>0.15</v>
      </c>
      <c r="O34" s="24">
        <f t="shared" si="1"/>
        <v>1320</v>
      </c>
      <c r="P34" s="20">
        <v>46122</v>
      </c>
      <c r="Q34" s="19" t="s">
        <v>211</v>
      </c>
    </row>
    <row r="35" spans="1:17" ht="27.75" customHeight="1" x14ac:dyDescent="0.25">
      <c r="A35" s="9">
        <v>25</v>
      </c>
      <c r="B35" s="10" t="s">
        <v>212</v>
      </c>
      <c r="C35" s="11" t="s">
        <v>128</v>
      </c>
      <c r="D35" s="11" t="s">
        <v>213</v>
      </c>
      <c r="E35" s="11" t="s">
        <v>27</v>
      </c>
      <c r="F35" s="11" t="s">
        <v>214</v>
      </c>
      <c r="G35" s="11" t="s">
        <v>215</v>
      </c>
      <c r="H35" s="11" t="s">
        <v>216</v>
      </c>
      <c r="I35" s="11" t="s">
        <v>31</v>
      </c>
      <c r="J35" s="12">
        <v>46044</v>
      </c>
      <c r="K35" s="13" t="s">
        <v>74</v>
      </c>
      <c r="L35" s="13" t="s">
        <v>33</v>
      </c>
      <c r="M35" s="14">
        <v>38000</v>
      </c>
      <c r="N35" s="15">
        <f t="shared" si="0"/>
        <v>0.8</v>
      </c>
      <c r="O35" s="16">
        <f t="shared" si="1"/>
        <v>30400</v>
      </c>
      <c r="P35" s="12">
        <v>46056</v>
      </c>
      <c r="Q35" s="11" t="s">
        <v>217</v>
      </c>
    </row>
    <row r="36" spans="1:17" ht="27.75" customHeight="1" x14ac:dyDescent="0.25">
      <c r="A36" s="17">
        <v>26</v>
      </c>
      <c r="B36" s="18" t="s">
        <v>218</v>
      </c>
      <c r="C36" s="19" t="s">
        <v>219</v>
      </c>
      <c r="D36" s="19" t="s">
        <v>220</v>
      </c>
      <c r="E36" s="19" t="s">
        <v>69</v>
      </c>
      <c r="F36" s="19" t="s">
        <v>221</v>
      </c>
      <c r="G36" s="19" t="s">
        <v>222</v>
      </c>
      <c r="H36" s="19" t="s">
        <v>82</v>
      </c>
      <c r="I36" s="19" t="s">
        <v>52</v>
      </c>
      <c r="J36" s="20">
        <v>46041</v>
      </c>
      <c r="K36" s="21" t="s">
        <v>53</v>
      </c>
      <c r="L36" s="21" t="s">
        <v>84</v>
      </c>
      <c r="M36" s="22">
        <v>6500</v>
      </c>
      <c r="N36" s="23">
        <f t="shared" si="0"/>
        <v>0.1</v>
      </c>
      <c r="O36" s="24">
        <f t="shared" si="1"/>
        <v>650</v>
      </c>
      <c r="P36" s="20">
        <v>46064</v>
      </c>
      <c r="Q36" s="19" t="s">
        <v>223</v>
      </c>
    </row>
    <row r="37" spans="1:17" ht="27.75" customHeight="1" x14ac:dyDescent="0.25">
      <c r="A37" s="9">
        <v>27</v>
      </c>
      <c r="B37" s="10" t="s">
        <v>224</v>
      </c>
      <c r="C37" s="11" t="s">
        <v>149</v>
      </c>
      <c r="D37" s="11" t="s">
        <v>225</v>
      </c>
      <c r="E37" s="11" t="s">
        <v>97</v>
      </c>
      <c r="F37" s="11" t="s">
        <v>226</v>
      </c>
      <c r="G37" s="11" t="s">
        <v>227</v>
      </c>
      <c r="H37" s="11" t="s">
        <v>62</v>
      </c>
      <c r="I37" s="11" t="s">
        <v>42</v>
      </c>
      <c r="J37" s="12">
        <v>46036</v>
      </c>
      <c r="K37" s="13" t="s">
        <v>32</v>
      </c>
      <c r="L37" s="13" t="s">
        <v>54</v>
      </c>
      <c r="M37" s="14">
        <v>11200</v>
      </c>
      <c r="N37" s="15">
        <f t="shared" si="0"/>
        <v>0.25</v>
      </c>
      <c r="O37" s="16">
        <f t="shared" si="1"/>
        <v>2800</v>
      </c>
      <c r="P37" s="12">
        <v>46055</v>
      </c>
      <c r="Q37" s="11" t="s">
        <v>228</v>
      </c>
    </row>
    <row r="38" spans="1:17" ht="27.75" customHeight="1" x14ac:dyDescent="0.25">
      <c r="A38" s="17">
        <v>28</v>
      </c>
      <c r="B38" s="18" t="s">
        <v>229</v>
      </c>
      <c r="C38" s="19" t="s">
        <v>95</v>
      </c>
      <c r="D38" s="19" t="s">
        <v>230</v>
      </c>
      <c r="E38" s="19" t="s">
        <v>79</v>
      </c>
      <c r="F38" s="19" t="s">
        <v>231</v>
      </c>
      <c r="G38" s="19" t="s">
        <v>232</v>
      </c>
      <c r="H38" s="19" t="s">
        <v>233</v>
      </c>
      <c r="I38" s="19" t="s">
        <v>101</v>
      </c>
      <c r="J38" s="20">
        <v>46030</v>
      </c>
      <c r="K38" s="21" t="s">
        <v>110</v>
      </c>
      <c r="L38" s="21" t="s">
        <v>84</v>
      </c>
      <c r="M38" s="22">
        <v>7800</v>
      </c>
      <c r="N38" s="23">
        <f t="shared" si="0"/>
        <v>0.05</v>
      </c>
      <c r="O38" s="24">
        <f t="shared" si="1"/>
        <v>390</v>
      </c>
      <c r="P38" s="20">
        <v>46071</v>
      </c>
      <c r="Q38" s="19" t="s">
        <v>234</v>
      </c>
    </row>
    <row r="39" spans="1:17" ht="27.75" customHeight="1" x14ac:dyDescent="0.25">
      <c r="A39" s="9">
        <v>29</v>
      </c>
      <c r="B39" s="10" t="s">
        <v>235</v>
      </c>
      <c r="C39" s="11" t="s">
        <v>57</v>
      </c>
      <c r="D39" s="11" t="s">
        <v>236</v>
      </c>
      <c r="E39" s="11" t="s">
        <v>59</v>
      </c>
      <c r="F39" s="11" t="s">
        <v>237</v>
      </c>
      <c r="G39" s="11" t="s">
        <v>238</v>
      </c>
      <c r="H39" s="11" t="s">
        <v>51</v>
      </c>
      <c r="I39" s="11" t="s">
        <v>109</v>
      </c>
      <c r="J39" s="12">
        <v>46043</v>
      </c>
      <c r="K39" s="13" t="s">
        <v>43</v>
      </c>
      <c r="L39" s="13" t="s">
        <v>54</v>
      </c>
      <c r="M39" s="14">
        <v>17500</v>
      </c>
      <c r="N39" s="15">
        <f t="shared" si="0"/>
        <v>0.4</v>
      </c>
      <c r="O39" s="16">
        <f t="shared" si="1"/>
        <v>7000</v>
      </c>
      <c r="P39" s="12">
        <v>46058</v>
      </c>
      <c r="Q39" s="11" t="s">
        <v>239</v>
      </c>
    </row>
    <row r="40" spans="1:17" ht="27.75" customHeight="1" x14ac:dyDescent="0.25">
      <c r="A40" s="17">
        <v>30</v>
      </c>
      <c r="B40" s="18" t="s">
        <v>240</v>
      </c>
      <c r="C40" s="19" t="s">
        <v>95</v>
      </c>
      <c r="D40" s="19" t="s">
        <v>241</v>
      </c>
      <c r="E40" s="19" t="s">
        <v>242</v>
      </c>
      <c r="F40" s="19" t="s">
        <v>243</v>
      </c>
      <c r="G40" s="19" t="s">
        <v>244</v>
      </c>
      <c r="H40" s="19" t="s">
        <v>30</v>
      </c>
      <c r="I40" s="19" t="s">
        <v>245</v>
      </c>
      <c r="J40" s="20">
        <v>46040</v>
      </c>
      <c r="K40" s="21" t="s">
        <v>64</v>
      </c>
      <c r="L40" s="21" t="s">
        <v>54</v>
      </c>
      <c r="M40" s="22">
        <v>14500</v>
      </c>
      <c r="N40" s="23">
        <f t="shared" si="0"/>
        <v>0.6</v>
      </c>
      <c r="O40" s="24">
        <f t="shared" si="1"/>
        <v>8700</v>
      </c>
      <c r="P40" s="20">
        <v>46053</v>
      </c>
      <c r="Q40" s="19" t="s">
        <v>246</v>
      </c>
    </row>
    <row r="41" spans="1:17" ht="21.75" customHeight="1" x14ac:dyDescent="0.25">
      <c r="A41" s="9"/>
      <c r="B41" s="11"/>
      <c r="C41" s="11"/>
      <c r="D41" s="11"/>
      <c r="E41" s="11"/>
      <c r="F41" s="11"/>
      <c r="G41" s="11"/>
      <c r="H41" s="11"/>
      <c r="I41" s="11"/>
      <c r="J41" s="12"/>
      <c r="K41" s="9"/>
      <c r="L41" s="9"/>
      <c r="M41" s="14"/>
      <c r="N41" s="15">
        <f t="shared" si="0"/>
        <v>0</v>
      </c>
      <c r="O41" s="14" t="str">
        <f t="shared" ref="O41:O70" si="2">IF(M41="","",M41*N41)</f>
        <v/>
      </c>
      <c r="P41" s="12"/>
      <c r="Q41" s="11"/>
    </row>
    <row r="42" spans="1:17" ht="21.75" customHeight="1" x14ac:dyDescent="0.25">
      <c r="A42" s="17"/>
      <c r="B42" s="19"/>
      <c r="C42" s="19"/>
      <c r="D42" s="19"/>
      <c r="E42" s="19"/>
      <c r="F42" s="19"/>
      <c r="G42" s="19"/>
      <c r="H42" s="19"/>
      <c r="I42" s="19"/>
      <c r="J42" s="20"/>
      <c r="K42" s="17"/>
      <c r="L42" s="17"/>
      <c r="M42" s="22"/>
      <c r="N42" s="23">
        <f t="shared" si="0"/>
        <v>0</v>
      </c>
      <c r="O42" s="22" t="str">
        <f t="shared" si="2"/>
        <v/>
      </c>
      <c r="P42" s="20"/>
      <c r="Q42" s="19"/>
    </row>
    <row r="43" spans="1:17" ht="21.75" customHeight="1" x14ac:dyDescent="0.25">
      <c r="A43" s="9"/>
      <c r="B43" s="11"/>
      <c r="C43" s="11"/>
      <c r="D43" s="11"/>
      <c r="E43" s="11"/>
      <c r="F43" s="11"/>
      <c r="G43" s="11"/>
      <c r="H43" s="11"/>
      <c r="I43" s="11"/>
      <c r="J43" s="12"/>
      <c r="K43" s="9"/>
      <c r="L43" s="9"/>
      <c r="M43" s="14"/>
      <c r="N43" s="15">
        <f t="shared" ref="N43:N70" si="3">IFERROR(VLOOKUP(K43,$B$76:$C$84,2,FALSE()),0)</f>
        <v>0</v>
      </c>
      <c r="O43" s="14" t="str">
        <f t="shared" si="2"/>
        <v/>
      </c>
      <c r="P43" s="12"/>
      <c r="Q43" s="11"/>
    </row>
    <row r="44" spans="1:17" ht="21.75" customHeight="1" x14ac:dyDescent="0.25">
      <c r="A44" s="17"/>
      <c r="B44" s="19"/>
      <c r="C44" s="19"/>
      <c r="D44" s="19"/>
      <c r="E44" s="19"/>
      <c r="F44" s="19"/>
      <c r="G44" s="19"/>
      <c r="H44" s="19"/>
      <c r="I44" s="19"/>
      <c r="J44" s="20"/>
      <c r="K44" s="17"/>
      <c r="L44" s="17"/>
      <c r="M44" s="22"/>
      <c r="N44" s="23">
        <f t="shared" si="3"/>
        <v>0</v>
      </c>
      <c r="O44" s="22" t="str">
        <f t="shared" si="2"/>
        <v/>
      </c>
      <c r="P44" s="20"/>
      <c r="Q44" s="19"/>
    </row>
    <row r="45" spans="1:17" ht="21.75" customHeight="1" x14ac:dyDescent="0.25">
      <c r="A45" s="9"/>
      <c r="B45" s="11"/>
      <c r="C45" s="11"/>
      <c r="D45" s="11"/>
      <c r="E45" s="11"/>
      <c r="F45" s="11"/>
      <c r="G45" s="11"/>
      <c r="H45" s="11"/>
      <c r="I45" s="11"/>
      <c r="J45" s="12"/>
      <c r="K45" s="9"/>
      <c r="L45" s="9"/>
      <c r="M45" s="14"/>
      <c r="N45" s="15">
        <f t="shared" si="3"/>
        <v>0</v>
      </c>
      <c r="O45" s="14" t="str">
        <f t="shared" si="2"/>
        <v/>
      </c>
      <c r="P45" s="12"/>
      <c r="Q45" s="11"/>
    </row>
    <row r="46" spans="1:17" ht="21.75" customHeight="1" x14ac:dyDescent="0.25">
      <c r="A46" s="17"/>
      <c r="B46" s="19"/>
      <c r="C46" s="19"/>
      <c r="D46" s="19"/>
      <c r="E46" s="19"/>
      <c r="F46" s="19"/>
      <c r="G46" s="19"/>
      <c r="H46" s="19"/>
      <c r="I46" s="19"/>
      <c r="J46" s="20"/>
      <c r="K46" s="17"/>
      <c r="L46" s="17"/>
      <c r="M46" s="22"/>
      <c r="N46" s="23">
        <f t="shared" si="3"/>
        <v>0</v>
      </c>
      <c r="O46" s="22" t="str">
        <f t="shared" si="2"/>
        <v/>
      </c>
      <c r="P46" s="20"/>
      <c r="Q46" s="19"/>
    </row>
    <row r="47" spans="1:17" ht="21.75" customHeight="1" x14ac:dyDescent="0.25">
      <c r="A47" s="9"/>
      <c r="B47" s="11"/>
      <c r="C47" s="11"/>
      <c r="D47" s="11"/>
      <c r="E47" s="11"/>
      <c r="F47" s="11"/>
      <c r="G47" s="11"/>
      <c r="H47" s="11"/>
      <c r="I47" s="11"/>
      <c r="J47" s="12"/>
      <c r="K47" s="9"/>
      <c r="L47" s="9"/>
      <c r="M47" s="14"/>
      <c r="N47" s="15">
        <f t="shared" si="3"/>
        <v>0</v>
      </c>
      <c r="O47" s="14" t="str">
        <f t="shared" si="2"/>
        <v/>
      </c>
      <c r="P47" s="12"/>
      <c r="Q47" s="11"/>
    </row>
    <row r="48" spans="1:17" ht="21.75" customHeight="1" x14ac:dyDescent="0.25">
      <c r="A48" s="17"/>
      <c r="B48" s="19"/>
      <c r="C48" s="19"/>
      <c r="D48" s="19"/>
      <c r="E48" s="19"/>
      <c r="F48" s="19"/>
      <c r="G48" s="19"/>
      <c r="H48" s="19"/>
      <c r="I48" s="19"/>
      <c r="J48" s="20"/>
      <c r="K48" s="17"/>
      <c r="L48" s="17"/>
      <c r="M48" s="22"/>
      <c r="N48" s="23">
        <f t="shared" si="3"/>
        <v>0</v>
      </c>
      <c r="O48" s="22" t="str">
        <f t="shared" si="2"/>
        <v/>
      </c>
      <c r="P48" s="20"/>
      <c r="Q48" s="19"/>
    </row>
    <row r="49" spans="1:17" ht="21.75" customHeight="1" x14ac:dyDescent="0.25">
      <c r="A49" s="9"/>
      <c r="B49" s="11"/>
      <c r="C49" s="11"/>
      <c r="D49" s="11"/>
      <c r="E49" s="11"/>
      <c r="F49" s="11"/>
      <c r="G49" s="11"/>
      <c r="H49" s="11"/>
      <c r="I49" s="11"/>
      <c r="J49" s="12"/>
      <c r="K49" s="9"/>
      <c r="L49" s="9"/>
      <c r="M49" s="14"/>
      <c r="N49" s="15">
        <f t="shared" si="3"/>
        <v>0</v>
      </c>
      <c r="O49" s="14" t="str">
        <f t="shared" si="2"/>
        <v/>
      </c>
      <c r="P49" s="12"/>
      <c r="Q49" s="11"/>
    </row>
    <row r="50" spans="1:17" ht="21.75" customHeight="1" x14ac:dyDescent="0.25">
      <c r="A50" s="17"/>
      <c r="B50" s="19"/>
      <c r="C50" s="19"/>
      <c r="D50" s="19"/>
      <c r="E50" s="19"/>
      <c r="F50" s="19"/>
      <c r="G50" s="19"/>
      <c r="H50" s="19"/>
      <c r="I50" s="19"/>
      <c r="J50" s="20"/>
      <c r="K50" s="17"/>
      <c r="L50" s="17"/>
      <c r="M50" s="22"/>
      <c r="N50" s="23">
        <f t="shared" si="3"/>
        <v>0</v>
      </c>
      <c r="O50" s="22" t="str">
        <f t="shared" si="2"/>
        <v/>
      </c>
      <c r="P50" s="20"/>
      <c r="Q50" s="19"/>
    </row>
    <row r="51" spans="1:17" ht="21.75" customHeight="1" x14ac:dyDescent="0.25">
      <c r="A51" s="9"/>
      <c r="B51" s="11"/>
      <c r="C51" s="11"/>
      <c r="D51" s="11"/>
      <c r="E51" s="11"/>
      <c r="F51" s="11"/>
      <c r="G51" s="11"/>
      <c r="H51" s="11"/>
      <c r="I51" s="11"/>
      <c r="J51" s="12"/>
      <c r="K51" s="9"/>
      <c r="L51" s="9"/>
      <c r="M51" s="14"/>
      <c r="N51" s="15">
        <f t="shared" si="3"/>
        <v>0</v>
      </c>
      <c r="O51" s="14" t="str">
        <f t="shared" si="2"/>
        <v/>
      </c>
      <c r="P51" s="12"/>
      <c r="Q51" s="11"/>
    </row>
    <row r="52" spans="1:17" ht="21.75" customHeight="1" x14ac:dyDescent="0.25">
      <c r="A52" s="17"/>
      <c r="B52" s="19"/>
      <c r="C52" s="19"/>
      <c r="D52" s="19"/>
      <c r="E52" s="19"/>
      <c r="F52" s="19"/>
      <c r="G52" s="19"/>
      <c r="H52" s="19"/>
      <c r="I52" s="19"/>
      <c r="J52" s="20"/>
      <c r="K52" s="17"/>
      <c r="L52" s="17"/>
      <c r="M52" s="22"/>
      <c r="N52" s="23">
        <f t="shared" si="3"/>
        <v>0</v>
      </c>
      <c r="O52" s="22" t="str">
        <f t="shared" si="2"/>
        <v/>
      </c>
      <c r="P52" s="20"/>
      <c r="Q52" s="19"/>
    </row>
    <row r="53" spans="1:17" ht="21.75" customHeight="1" x14ac:dyDescent="0.25">
      <c r="A53" s="9"/>
      <c r="B53" s="11"/>
      <c r="C53" s="11"/>
      <c r="D53" s="11"/>
      <c r="E53" s="11"/>
      <c r="F53" s="11"/>
      <c r="G53" s="11"/>
      <c r="H53" s="11"/>
      <c r="I53" s="11"/>
      <c r="J53" s="12"/>
      <c r="K53" s="9"/>
      <c r="L53" s="9"/>
      <c r="M53" s="14"/>
      <c r="N53" s="15">
        <f t="shared" si="3"/>
        <v>0</v>
      </c>
      <c r="O53" s="14" t="str">
        <f t="shared" si="2"/>
        <v/>
      </c>
      <c r="P53" s="12"/>
      <c r="Q53" s="11"/>
    </row>
    <row r="54" spans="1:17" ht="21.75" customHeight="1" x14ac:dyDescent="0.25">
      <c r="A54" s="17"/>
      <c r="B54" s="19"/>
      <c r="C54" s="19"/>
      <c r="D54" s="19"/>
      <c r="E54" s="19"/>
      <c r="F54" s="19"/>
      <c r="G54" s="19"/>
      <c r="H54" s="19"/>
      <c r="I54" s="19"/>
      <c r="J54" s="20"/>
      <c r="K54" s="17"/>
      <c r="L54" s="17"/>
      <c r="M54" s="22"/>
      <c r="N54" s="23">
        <f t="shared" si="3"/>
        <v>0</v>
      </c>
      <c r="O54" s="22" t="str">
        <f t="shared" si="2"/>
        <v/>
      </c>
      <c r="P54" s="20"/>
      <c r="Q54" s="19"/>
    </row>
    <row r="55" spans="1:17" ht="21.75" customHeight="1" x14ac:dyDescent="0.25">
      <c r="A55" s="9"/>
      <c r="B55" s="11"/>
      <c r="C55" s="11"/>
      <c r="D55" s="11"/>
      <c r="E55" s="11"/>
      <c r="F55" s="11"/>
      <c r="G55" s="11"/>
      <c r="H55" s="11"/>
      <c r="I55" s="11"/>
      <c r="J55" s="12"/>
      <c r="K55" s="9"/>
      <c r="L55" s="9"/>
      <c r="M55" s="14"/>
      <c r="N55" s="15">
        <f t="shared" si="3"/>
        <v>0</v>
      </c>
      <c r="O55" s="14" t="str">
        <f t="shared" si="2"/>
        <v/>
      </c>
      <c r="P55" s="12"/>
      <c r="Q55" s="11"/>
    </row>
    <row r="56" spans="1:17" ht="21.75" customHeight="1" x14ac:dyDescent="0.25">
      <c r="A56" s="17"/>
      <c r="B56" s="19"/>
      <c r="C56" s="19"/>
      <c r="D56" s="19"/>
      <c r="E56" s="19"/>
      <c r="F56" s="19"/>
      <c r="G56" s="19"/>
      <c r="H56" s="19"/>
      <c r="I56" s="19"/>
      <c r="J56" s="20"/>
      <c r="K56" s="17"/>
      <c r="L56" s="17"/>
      <c r="M56" s="22"/>
      <c r="N56" s="23">
        <f t="shared" si="3"/>
        <v>0</v>
      </c>
      <c r="O56" s="22" t="str">
        <f t="shared" si="2"/>
        <v/>
      </c>
      <c r="P56" s="20"/>
      <c r="Q56" s="19"/>
    </row>
    <row r="57" spans="1:17" ht="21.75" customHeight="1" x14ac:dyDescent="0.25">
      <c r="A57" s="9"/>
      <c r="B57" s="11"/>
      <c r="C57" s="11"/>
      <c r="D57" s="11"/>
      <c r="E57" s="11"/>
      <c r="F57" s="11"/>
      <c r="G57" s="11"/>
      <c r="H57" s="11"/>
      <c r="I57" s="11"/>
      <c r="J57" s="12"/>
      <c r="K57" s="9"/>
      <c r="L57" s="9"/>
      <c r="M57" s="14"/>
      <c r="N57" s="15">
        <f t="shared" si="3"/>
        <v>0</v>
      </c>
      <c r="O57" s="14" t="str">
        <f t="shared" si="2"/>
        <v/>
      </c>
      <c r="P57" s="12"/>
      <c r="Q57" s="11"/>
    </row>
    <row r="58" spans="1:17" ht="21.75" customHeight="1" x14ac:dyDescent="0.25">
      <c r="A58" s="17"/>
      <c r="B58" s="19"/>
      <c r="C58" s="19"/>
      <c r="D58" s="19"/>
      <c r="E58" s="19"/>
      <c r="F58" s="19"/>
      <c r="G58" s="19"/>
      <c r="H58" s="19"/>
      <c r="I58" s="19"/>
      <c r="J58" s="20"/>
      <c r="K58" s="17"/>
      <c r="L58" s="17"/>
      <c r="M58" s="22"/>
      <c r="N58" s="23">
        <f t="shared" si="3"/>
        <v>0</v>
      </c>
      <c r="O58" s="22" t="str">
        <f t="shared" si="2"/>
        <v/>
      </c>
      <c r="P58" s="20"/>
      <c r="Q58" s="19"/>
    </row>
    <row r="59" spans="1:17" ht="21.75" customHeight="1" x14ac:dyDescent="0.25">
      <c r="A59" s="9"/>
      <c r="B59" s="11"/>
      <c r="C59" s="11"/>
      <c r="D59" s="11"/>
      <c r="E59" s="11"/>
      <c r="F59" s="11"/>
      <c r="G59" s="11"/>
      <c r="H59" s="11"/>
      <c r="I59" s="11"/>
      <c r="J59" s="12"/>
      <c r="K59" s="9"/>
      <c r="L59" s="9"/>
      <c r="M59" s="14"/>
      <c r="N59" s="15">
        <f t="shared" si="3"/>
        <v>0</v>
      </c>
      <c r="O59" s="14" t="str">
        <f t="shared" si="2"/>
        <v/>
      </c>
      <c r="P59" s="12"/>
      <c r="Q59" s="11"/>
    </row>
    <row r="60" spans="1:17" ht="21.75" customHeight="1" x14ac:dyDescent="0.25">
      <c r="A60" s="17"/>
      <c r="B60" s="19"/>
      <c r="C60" s="19"/>
      <c r="D60" s="19"/>
      <c r="E60" s="19"/>
      <c r="F60" s="19"/>
      <c r="G60" s="19"/>
      <c r="H60" s="19"/>
      <c r="I60" s="19"/>
      <c r="J60" s="20"/>
      <c r="K60" s="17"/>
      <c r="L60" s="17"/>
      <c r="M60" s="22"/>
      <c r="N60" s="23">
        <f t="shared" si="3"/>
        <v>0</v>
      </c>
      <c r="O60" s="22" t="str">
        <f t="shared" si="2"/>
        <v/>
      </c>
      <c r="P60" s="20"/>
      <c r="Q60" s="19"/>
    </row>
    <row r="61" spans="1:17" ht="21.75" customHeight="1" x14ac:dyDescent="0.25">
      <c r="A61" s="9"/>
      <c r="B61" s="11"/>
      <c r="C61" s="11"/>
      <c r="D61" s="11"/>
      <c r="E61" s="11"/>
      <c r="F61" s="11"/>
      <c r="G61" s="11"/>
      <c r="H61" s="11"/>
      <c r="I61" s="11"/>
      <c r="J61" s="12"/>
      <c r="K61" s="9"/>
      <c r="L61" s="9"/>
      <c r="M61" s="14"/>
      <c r="N61" s="15">
        <f t="shared" si="3"/>
        <v>0</v>
      </c>
      <c r="O61" s="14" t="str">
        <f t="shared" si="2"/>
        <v/>
      </c>
      <c r="P61" s="12"/>
      <c r="Q61" s="11"/>
    </row>
    <row r="62" spans="1:17" ht="21.75" customHeight="1" x14ac:dyDescent="0.25">
      <c r="A62" s="17"/>
      <c r="B62" s="19"/>
      <c r="C62" s="19"/>
      <c r="D62" s="19"/>
      <c r="E62" s="19"/>
      <c r="F62" s="19"/>
      <c r="G62" s="19"/>
      <c r="H62" s="19"/>
      <c r="I62" s="19"/>
      <c r="J62" s="20"/>
      <c r="K62" s="17"/>
      <c r="L62" s="17"/>
      <c r="M62" s="22"/>
      <c r="N62" s="23">
        <f t="shared" si="3"/>
        <v>0</v>
      </c>
      <c r="O62" s="22" t="str">
        <f t="shared" si="2"/>
        <v/>
      </c>
      <c r="P62" s="20"/>
      <c r="Q62" s="19"/>
    </row>
    <row r="63" spans="1:17" ht="21.75" customHeight="1" x14ac:dyDescent="0.25">
      <c r="A63" s="9"/>
      <c r="B63" s="11"/>
      <c r="C63" s="11"/>
      <c r="D63" s="11"/>
      <c r="E63" s="11"/>
      <c r="F63" s="11"/>
      <c r="G63" s="11"/>
      <c r="H63" s="11"/>
      <c r="I63" s="11"/>
      <c r="J63" s="12"/>
      <c r="K63" s="9"/>
      <c r="L63" s="9"/>
      <c r="M63" s="14"/>
      <c r="N63" s="15">
        <f t="shared" si="3"/>
        <v>0</v>
      </c>
      <c r="O63" s="14" t="str">
        <f t="shared" si="2"/>
        <v/>
      </c>
      <c r="P63" s="12"/>
      <c r="Q63" s="11"/>
    </row>
    <row r="64" spans="1:17" ht="21.75" customHeight="1" x14ac:dyDescent="0.25">
      <c r="A64" s="17"/>
      <c r="B64" s="19"/>
      <c r="C64" s="19"/>
      <c r="D64" s="19"/>
      <c r="E64" s="19"/>
      <c r="F64" s="19"/>
      <c r="G64" s="19"/>
      <c r="H64" s="19"/>
      <c r="I64" s="19"/>
      <c r="J64" s="20"/>
      <c r="K64" s="17"/>
      <c r="L64" s="17"/>
      <c r="M64" s="22"/>
      <c r="N64" s="23">
        <f t="shared" si="3"/>
        <v>0</v>
      </c>
      <c r="O64" s="22" t="str">
        <f t="shared" si="2"/>
        <v/>
      </c>
      <c r="P64" s="20"/>
      <c r="Q64" s="19"/>
    </row>
    <row r="65" spans="1:17" ht="21.75" customHeight="1" x14ac:dyDescent="0.25">
      <c r="A65" s="9"/>
      <c r="B65" s="11"/>
      <c r="C65" s="11"/>
      <c r="D65" s="11"/>
      <c r="E65" s="11"/>
      <c r="F65" s="11"/>
      <c r="G65" s="11"/>
      <c r="H65" s="11"/>
      <c r="I65" s="11"/>
      <c r="J65" s="12"/>
      <c r="K65" s="9"/>
      <c r="L65" s="9"/>
      <c r="M65" s="14"/>
      <c r="N65" s="15">
        <f t="shared" si="3"/>
        <v>0</v>
      </c>
      <c r="O65" s="14" t="str">
        <f t="shared" si="2"/>
        <v/>
      </c>
      <c r="P65" s="12"/>
      <c r="Q65" s="11"/>
    </row>
    <row r="66" spans="1:17" ht="21.75" customHeight="1" x14ac:dyDescent="0.25">
      <c r="A66" s="17"/>
      <c r="B66" s="19"/>
      <c r="C66" s="19"/>
      <c r="D66" s="19"/>
      <c r="E66" s="19"/>
      <c r="F66" s="19"/>
      <c r="G66" s="19"/>
      <c r="H66" s="19"/>
      <c r="I66" s="19"/>
      <c r="J66" s="20"/>
      <c r="K66" s="17"/>
      <c r="L66" s="17"/>
      <c r="M66" s="22"/>
      <c r="N66" s="23">
        <f t="shared" si="3"/>
        <v>0</v>
      </c>
      <c r="O66" s="22" t="str">
        <f t="shared" si="2"/>
        <v/>
      </c>
      <c r="P66" s="20"/>
      <c r="Q66" s="19"/>
    </row>
    <row r="67" spans="1:17" ht="21.75" customHeight="1" x14ac:dyDescent="0.25">
      <c r="A67" s="9"/>
      <c r="B67" s="11"/>
      <c r="C67" s="11"/>
      <c r="D67" s="11"/>
      <c r="E67" s="11"/>
      <c r="F67" s="11"/>
      <c r="G67" s="11"/>
      <c r="H67" s="11"/>
      <c r="I67" s="11"/>
      <c r="J67" s="12"/>
      <c r="K67" s="9"/>
      <c r="L67" s="9"/>
      <c r="M67" s="14"/>
      <c r="N67" s="15">
        <f t="shared" si="3"/>
        <v>0</v>
      </c>
      <c r="O67" s="14" t="str">
        <f t="shared" si="2"/>
        <v/>
      </c>
      <c r="P67" s="12"/>
      <c r="Q67" s="11"/>
    </row>
    <row r="68" spans="1:17" ht="21.75" customHeight="1" x14ac:dyDescent="0.25">
      <c r="A68" s="17"/>
      <c r="B68" s="19"/>
      <c r="C68" s="19"/>
      <c r="D68" s="19"/>
      <c r="E68" s="19"/>
      <c r="F68" s="19"/>
      <c r="G68" s="19"/>
      <c r="H68" s="19"/>
      <c r="I68" s="19"/>
      <c r="J68" s="20"/>
      <c r="K68" s="17"/>
      <c r="L68" s="17"/>
      <c r="M68" s="22"/>
      <c r="N68" s="23">
        <f t="shared" si="3"/>
        <v>0</v>
      </c>
      <c r="O68" s="22" t="str">
        <f t="shared" si="2"/>
        <v/>
      </c>
      <c r="P68" s="20"/>
      <c r="Q68" s="19"/>
    </row>
    <row r="69" spans="1:17" ht="21.75" customHeight="1" x14ac:dyDescent="0.25">
      <c r="A69" s="9"/>
      <c r="B69" s="11"/>
      <c r="C69" s="11"/>
      <c r="D69" s="11"/>
      <c r="E69" s="11"/>
      <c r="F69" s="11"/>
      <c r="G69" s="11"/>
      <c r="H69" s="11"/>
      <c r="I69" s="11"/>
      <c r="J69" s="12"/>
      <c r="K69" s="9"/>
      <c r="L69" s="9"/>
      <c r="M69" s="14"/>
      <c r="N69" s="15">
        <f t="shared" si="3"/>
        <v>0</v>
      </c>
      <c r="O69" s="14" t="str">
        <f t="shared" si="2"/>
        <v/>
      </c>
      <c r="P69" s="12"/>
      <c r="Q69" s="11"/>
    </row>
    <row r="70" spans="1:17" ht="21.75" customHeight="1" x14ac:dyDescent="0.25">
      <c r="A70" s="17"/>
      <c r="B70" s="19"/>
      <c r="C70" s="19"/>
      <c r="D70" s="19"/>
      <c r="E70" s="19"/>
      <c r="F70" s="19"/>
      <c r="G70" s="19"/>
      <c r="H70" s="19"/>
      <c r="I70" s="19"/>
      <c r="J70" s="20"/>
      <c r="K70" s="17"/>
      <c r="L70" s="17"/>
      <c r="M70" s="22"/>
      <c r="N70" s="23">
        <f t="shared" si="3"/>
        <v>0</v>
      </c>
      <c r="O70" s="22" t="str">
        <f t="shared" si="2"/>
        <v/>
      </c>
      <c r="P70" s="20"/>
      <c r="Q70" s="19"/>
    </row>
    <row r="71" spans="1:17" ht="24" customHeight="1" x14ac:dyDescent="0.25">
      <c r="A71" s="25">
        <f>COUNTA(B11:B70)</f>
        <v>30</v>
      </c>
      <c r="B71" s="26" t="s">
        <v>247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8">
        <f>SUM(M11:M70)</f>
        <v>577600</v>
      </c>
      <c r="N71" s="29">
        <f>IFERROR(O71/M71,0)</f>
        <v>0.45525450138504153</v>
      </c>
      <c r="O71" s="28">
        <f>SUM(O11:O70)</f>
        <v>262955</v>
      </c>
      <c r="P71" s="27"/>
      <c r="Q71" s="27"/>
    </row>
    <row r="73" spans="1:17" ht="21.75" customHeight="1" x14ac:dyDescent="0.25">
      <c r="A73" s="2" t="s">
        <v>248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30" customHeight="1" x14ac:dyDescent="0.25">
      <c r="A74" s="1" t="s">
        <v>249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25.5" customHeight="1" x14ac:dyDescent="0.25">
      <c r="B75" s="8" t="s">
        <v>17</v>
      </c>
      <c r="C75" s="8" t="s">
        <v>250</v>
      </c>
      <c r="F75" s="8" t="s">
        <v>17</v>
      </c>
      <c r="G75" s="8" t="s">
        <v>251</v>
      </c>
      <c r="H75" s="8" t="s">
        <v>19</v>
      </c>
      <c r="I75" s="8" t="s">
        <v>21</v>
      </c>
    </row>
    <row r="76" spans="1:17" ht="19.5" customHeight="1" x14ac:dyDescent="0.25">
      <c r="B76" s="10" t="s">
        <v>110</v>
      </c>
      <c r="C76" s="15">
        <v>0.05</v>
      </c>
      <c r="F76" s="10" t="s">
        <v>110</v>
      </c>
      <c r="G76" s="9">
        <f>COUNTIF(K11:K70,F76)</f>
        <v>4</v>
      </c>
      <c r="H76" s="14">
        <f>SUMIF(K11:K70,F76,M11:M70)</f>
        <v>33300</v>
      </c>
      <c r="I76" s="14">
        <f>SUMIF(K11:K70,F76,O11:O70)</f>
        <v>1665</v>
      </c>
    </row>
    <row r="77" spans="1:17" ht="19.5" customHeight="1" x14ac:dyDescent="0.25">
      <c r="B77" s="18" t="s">
        <v>53</v>
      </c>
      <c r="C77" s="23">
        <v>0.1</v>
      </c>
      <c r="F77" s="18" t="s">
        <v>53</v>
      </c>
      <c r="G77" s="17">
        <f>COUNTIF(K11:K70,F77)</f>
        <v>4</v>
      </c>
      <c r="H77" s="22">
        <f>SUMIF(K11:K70,F77,M11:M70)</f>
        <v>40700</v>
      </c>
      <c r="I77" s="22">
        <f>SUMIF(K11:K70,F77,O11:O70)</f>
        <v>4070</v>
      </c>
    </row>
    <row r="78" spans="1:17" ht="19.5" customHeight="1" x14ac:dyDescent="0.25">
      <c r="B78" s="10" t="s">
        <v>32</v>
      </c>
      <c r="C78" s="15">
        <v>0.25</v>
      </c>
      <c r="F78" s="10" t="s">
        <v>32</v>
      </c>
      <c r="G78" s="9">
        <f>COUNTIF(K11:K70,F78)</f>
        <v>5</v>
      </c>
      <c r="H78" s="14">
        <f>SUMIF(K11:K70,F78,M11:M70)</f>
        <v>120400</v>
      </c>
      <c r="I78" s="14">
        <f>SUMIF(K11:K70,F78,O11:O70)</f>
        <v>30100</v>
      </c>
    </row>
    <row r="79" spans="1:17" ht="19.5" customHeight="1" x14ac:dyDescent="0.25">
      <c r="B79" s="18" t="s">
        <v>43</v>
      </c>
      <c r="C79" s="23">
        <v>0.4</v>
      </c>
      <c r="F79" s="18" t="s">
        <v>43</v>
      </c>
      <c r="G79" s="17">
        <f>COUNTIF(K11:K70,F79)</f>
        <v>4</v>
      </c>
      <c r="H79" s="22">
        <f>SUMIF(K11:K70,F79,M11:M70)</f>
        <v>102800</v>
      </c>
      <c r="I79" s="22">
        <f>SUMIF(K11:K70,F79,O11:O70)</f>
        <v>41120</v>
      </c>
    </row>
    <row r="80" spans="1:17" ht="19.5" customHeight="1" x14ac:dyDescent="0.25">
      <c r="B80" s="10" t="s">
        <v>64</v>
      </c>
      <c r="C80" s="15">
        <v>0.6</v>
      </c>
      <c r="F80" s="10" t="s">
        <v>64</v>
      </c>
      <c r="G80" s="9">
        <f>COUNTIF(K11:K70,F80)</f>
        <v>4</v>
      </c>
      <c r="H80" s="14">
        <f>SUMIF(K11:K70,F80,M11:M70)</f>
        <v>120200</v>
      </c>
      <c r="I80" s="14">
        <f>SUMIF(K11:K70,F80,O11:O70)</f>
        <v>72120</v>
      </c>
    </row>
    <row r="81" spans="2:9" ht="19.5" customHeight="1" x14ac:dyDescent="0.25">
      <c r="B81" s="18" t="s">
        <v>74</v>
      </c>
      <c r="C81" s="23">
        <v>0.8</v>
      </c>
      <c r="F81" s="18" t="s">
        <v>74</v>
      </c>
      <c r="G81" s="17">
        <f>COUNTIF(K11:K70,F81)</f>
        <v>3</v>
      </c>
      <c r="H81" s="22">
        <f>SUMIF(K11:K70,F81,M11:M70)</f>
        <v>95300</v>
      </c>
      <c r="I81" s="22">
        <f>SUMIF(K11:K70,F81,O11:O70)</f>
        <v>76240</v>
      </c>
    </row>
    <row r="82" spans="2:9" ht="19.5" customHeight="1" x14ac:dyDescent="0.25">
      <c r="B82" s="10" t="s">
        <v>92</v>
      </c>
      <c r="C82" s="15">
        <v>1</v>
      </c>
      <c r="F82" s="10" t="s">
        <v>92</v>
      </c>
      <c r="G82" s="9">
        <f>COUNTIF(K11:K70,F82)</f>
        <v>2</v>
      </c>
      <c r="H82" s="14">
        <f>SUMIF(K11:K70,F82,M11:M70)</f>
        <v>35300</v>
      </c>
      <c r="I82" s="14">
        <f>SUMIF(K11:K70,F82,O11:O70)</f>
        <v>35300</v>
      </c>
    </row>
    <row r="83" spans="2:9" ht="19.5" customHeight="1" x14ac:dyDescent="0.25">
      <c r="B83" s="18" t="s">
        <v>83</v>
      </c>
      <c r="C83" s="23">
        <v>0</v>
      </c>
      <c r="F83" s="18" t="s">
        <v>83</v>
      </c>
      <c r="G83" s="17">
        <f>COUNTIF(K11:K70,F83)</f>
        <v>2</v>
      </c>
      <c r="H83" s="22">
        <f>SUMIF(K11:K70,F83,M11:M70)</f>
        <v>14000</v>
      </c>
      <c r="I83" s="22">
        <f>SUMIF(K11:K70,F83,O11:O70)</f>
        <v>0</v>
      </c>
    </row>
    <row r="84" spans="2:9" ht="19.5" customHeight="1" x14ac:dyDescent="0.25">
      <c r="B84" s="10" t="s">
        <v>22</v>
      </c>
      <c r="C84" s="15">
        <v>0.15</v>
      </c>
      <c r="F84" s="10" t="s">
        <v>22</v>
      </c>
      <c r="G84" s="9">
        <f>COUNTIF(K11:K70,F84)</f>
        <v>2</v>
      </c>
      <c r="H84" s="14">
        <f>SUMIF(K11:K70,F84,M11:M70)</f>
        <v>15600</v>
      </c>
      <c r="I84" s="14">
        <f>SUMIF(K11:K70,F84,O11:O70)</f>
        <v>2340</v>
      </c>
    </row>
    <row r="85" spans="2:9" ht="21.75" customHeight="1" x14ac:dyDescent="0.25">
      <c r="F85" s="26" t="s">
        <v>252</v>
      </c>
      <c r="G85" s="25">
        <f>SUM(G76:G84)</f>
        <v>30</v>
      </c>
      <c r="H85" s="28">
        <f>SUM(H76:H84)</f>
        <v>577600</v>
      </c>
      <c r="I85" s="28">
        <f>SUM(I76:I84)</f>
        <v>262955</v>
      </c>
    </row>
  </sheetData>
  <mergeCells count="14">
    <mergeCell ref="A8:Q8"/>
    <mergeCell ref="A73:Q73"/>
    <mergeCell ref="A74:Q74"/>
    <mergeCell ref="A5:D5"/>
    <mergeCell ref="E5:I5"/>
    <mergeCell ref="J5:M5"/>
    <mergeCell ref="N5:Q5"/>
    <mergeCell ref="A7:Q7"/>
    <mergeCell ref="A1:Q1"/>
    <mergeCell ref="A2:Q2"/>
    <mergeCell ref="A4:D4"/>
    <mergeCell ref="E4:I4"/>
    <mergeCell ref="J4:M4"/>
    <mergeCell ref="N4:Q4"/>
  </mergeCells>
  <conditionalFormatting sqref="K11:K70">
    <cfRule type="cellIs" dxfId="12" priority="2" operator="equal">
      <formula>"Neu"</formula>
    </cfRule>
    <cfRule type="cellIs" dxfId="11" priority="3" operator="equal">
      <formula>"Kontakt aufgenommen"</formula>
    </cfRule>
    <cfRule type="cellIs" dxfId="10" priority="4" operator="equal">
      <formula>"Erstgespraech"</formula>
    </cfRule>
    <cfRule type="cellIs" dxfId="9" priority="5" operator="equal">
      <formula>"Bedarfsanalyse"</formula>
    </cfRule>
    <cfRule type="cellIs" dxfId="8" priority="6" operator="equal">
      <formula>"Angebot abgegeben"</formula>
    </cfRule>
    <cfRule type="cellIs" dxfId="7" priority="7" operator="equal">
      <formula>"Verhandlung"</formula>
    </cfRule>
    <cfRule type="cellIs" dxfId="6" priority="8" operator="equal">
      <formula>"Gewonnen"</formula>
    </cfRule>
    <cfRule type="cellIs" dxfId="5" priority="9" operator="equal">
      <formula>"Verloren"</formula>
    </cfRule>
    <cfRule type="cellIs" dxfId="4" priority="10" operator="equal">
      <formula>"Wiedervorlage"</formula>
    </cfRule>
  </conditionalFormatting>
  <conditionalFormatting sqref="L11:L70">
    <cfRule type="cellIs" dxfId="3" priority="11" operator="equal">
      <formula>"Hoch"</formula>
    </cfRule>
    <cfRule type="cellIs" dxfId="2" priority="12" operator="equal">
      <formula>"Mittel"</formula>
    </cfRule>
    <cfRule type="cellIs" dxfId="1" priority="13" operator="equal">
      <formula>"Niedrig"</formula>
    </cfRule>
  </conditionalFormatting>
  <conditionalFormatting sqref="M11:M40">
    <cfRule type="colorScale" priority="15">
      <colorScale>
        <cfvo type="min"/>
        <cfvo type="percentile" val="50"/>
        <cfvo type="max"/>
        <color rgb="FFEBF5FB"/>
        <color rgb="FFAED6F1"/>
        <color rgb="FF5DADE2"/>
      </colorScale>
    </cfRule>
  </conditionalFormatting>
  <conditionalFormatting sqref="P11:P70">
    <cfRule type="expression" dxfId="0" priority="14">
      <formula>AND(ISNUMBER(P11),P11&lt;=TODAY(),P11&lt;&gt;"")</formula>
    </cfRule>
  </conditionalFormatting>
  <dataValidations count="4">
    <dataValidation type="list" allowBlank="1" errorTitle="Ungueltige Auswahl" error="Bitte einen Status aus der Liste waehlen" sqref="K11:K70" xr:uid="{00000000-0002-0000-0000-000000000000}">
      <formula1>StatusListe</formula1>
      <formula2>0</formula2>
    </dataValidation>
    <dataValidation type="list" allowBlank="1" sqref="L11:L70" xr:uid="{00000000-0002-0000-0000-000001000000}">
      <formula1>"Hoch,Mittel,Niedrig"</formula1>
      <formula2>0</formula2>
    </dataValidation>
    <dataValidation type="list" allowBlank="1" sqref="I11:I70" xr:uid="{00000000-0002-0000-0000-000002000000}">
      <formula1>"LinkedIn,XING,Messe,Empfehlung,Webseite,Kaltakquise,E-Mail-Kampagne,Newsletter,Eigene Recherche,Branchenverzeichnis"</formula1>
      <formula2>0</formula2>
    </dataValidation>
    <dataValidation type="list" allowBlank="1" sqref="C11:C70" xr:uid="{00000000-0002-0000-0000-000003000000}">
      <formula1>"Maschinenbau,IT &amp; Software,Logistik,Beratung,Bauwesen,Handel,Industrie,Pharma,Energie,Marketing,Manufaktur,Dienstleistung,Elektrotechnik,Druckerei,Personaldienstleistung"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Kaltakquise</vt:lpstr>
      <vt:lpstr>StatusListe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2026-06-12T05:54:52Z</dcterms:created>
  <dcterms:modified xsi:type="dcterms:W3CDTF">2026-06-12T06:37:18Z</dcterms:modified>
  <dc:language>en-US</dc:language>
</cp:coreProperties>
</file>