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DBE9930-0E22-482A-A6C9-4A9DA56B55A2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Kalkulation" sheetId="1" r:id="rId1"/>
    <sheet name="Einstellungen" sheetId="2" r:id="rId2"/>
    <sheet name="Artikelübersich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3" l="1"/>
  <c r="J12" i="3" s="1"/>
  <c r="N12" i="3" s="1"/>
  <c r="H11" i="3"/>
  <c r="J11" i="3" s="1"/>
  <c r="N11" i="3" s="1"/>
  <c r="H10" i="3"/>
  <c r="J10" i="3" s="1"/>
  <c r="N10" i="3" s="1"/>
  <c r="H9" i="3"/>
  <c r="J9" i="3" s="1"/>
  <c r="N9" i="3" s="1"/>
  <c r="H8" i="3"/>
  <c r="J8" i="3" s="1"/>
  <c r="N8" i="3" s="1"/>
  <c r="H7" i="3"/>
  <c r="J7" i="3" s="1"/>
  <c r="N7" i="3" s="1"/>
  <c r="H6" i="3"/>
  <c r="J6" i="3" s="1"/>
  <c r="N6" i="3" s="1"/>
  <c r="H5" i="3"/>
  <c r="J5" i="3" s="1"/>
  <c r="N5" i="3" s="1"/>
  <c r="H4" i="3"/>
  <c r="J4" i="3" s="1"/>
  <c r="N4" i="3" s="1"/>
  <c r="H3" i="3"/>
  <c r="J3" i="3" s="1"/>
  <c r="N3" i="3" s="1"/>
  <c r="G16" i="1"/>
  <c r="D8" i="1"/>
  <c r="D9" i="1" s="1"/>
  <c r="R6" i="3" l="1"/>
  <c r="Q6" i="3"/>
  <c r="P6" i="3"/>
  <c r="P12" i="3"/>
  <c r="R12" i="3"/>
  <c r="Q12" i="3"/>
  <c r="D11" i="1"/>
  <c r="D13" i="1" s="1"/>
  <c r="D10" i="1"/>
  <c r="Q3" i="3"/>
  <c r="R3" i="3"/>
  <c r="P3" i="3"/>
  <c r="R5" i="3"/>
  <c r="Q5" i="3"/>
  <c r="P5" i="3"/>
  <c r="R8" i="3"/>
  <c r="Q8" i="3"/>
  <c r="P8" i="3"/>
  <c r="P10" i="3"/>
  <c r="R10" i="3"/>
  <c r="Q10" i="3"/>
  <c r="R4" i="3"/>
  <c r="Q4" i="3"/>
  <c r="P4" i="3"/>
  <c r="R7" i="3"/>
  <c r="Q7" i="3"/>
  <c r="P7" i="3"/>
  <c r="Q9" i="3"/>
  <c r="P9" i="3"/>
  <c r="R9" i="3"/>
  <c r="R11" i="3"/>
  <c r="Q11" i="3"/>
  <c r="P11" i="3"/>
  <c r="G19" i="1"/>
  <c r="R13" i="3" l="1"/>
  <c r="C27" i="1"/>
  <c r="D15" i="1"/>
  <c r="D14" i="1"/>
  <c r="C28" i="1" s="1"/>
  <c r="Q13" i="3"/>
  <c r="D16" i="1" l="1"/>
  <c r="C29" i="1" l="1"/>
  <c r="G11" i="1"/>
  <c r="D17" i="1"/>
  <c r="D18" i="1" l="1"/>
  <c r="C30" i="1" s="1"/>
  <c r="D19" i="1" l="1"/>
  <c r="D20" i="1" l="1"/>
  <c r="C31" i="1" s="1"/>
  <c r="D21" i="1" l="1"/>
  <c r="G10" i="1" l="1"/>
  <c r="D22" i="1"/>
  <c r="C32" i="1" s="1"/>
  <c r="G9" i="1"/>
  <c r="G8" i="1"/>
  <c r="G6" i="1"/>
  <c r="G20" i="1"/>
  <c r="G17" i="1"/>
  <c r="G18" i="1"/>
  <c r="G12" i="1"/>
  <c r="D23" i="1" l="1"/>
  <c r="G7" i="1" s="1"/>
</calcChain>
</file>

<file path=xl/sharedStrings.xml><?xml version="1.0" encoding="utf-8"?>
<sst xmlns="http://schemas.openxmlformats.org/spreadsheetml/2006/main" count="113" uniqueCount="97">
  <si>
    <t>Vorwärtskalkulation vom Einkauf zum Verkaufspreis – gelbe Felder ausfüllen, alles Übrige rechnet automatisch.</t>
  </si>
  <si>
    <t>Artikel</t>
  </si>
  <si>
    <t>Bürostuhl Komfort</t>
  </si>
  <si>
    <t>Artikel-Nr.</t>
  </si>
  <si>
    <t>ART-1001</t>
  </si>
  <si>
    <t>Kalkulationsschema (Vorwärtskalkulation)</t>
  </si>
  <si>
    <t>Kennzahlen</t>
  </si>
  <si>
    <t>Position</t>
  </si>
  <si>
    <t>Satz</t>
  </si>
  <si>
    <t>Betrag (€)</t>
  </si>
  <si>
    <t>Kalkulationsfaktor (netto)</t>
  </si>
  <si>
    <t>Listeneinkaufspreis</t>
  </si>
  <si>
    <t>Kalkulationsfaktor (brutto)</t>
  </si>
  <si>
    <t>− Lieferantenrabatt</t>
  </si>
  <si>
    <t>Handelsspanne (€)</t>
  </si>
  <si>
    <t xml:space="preserve"> = Zieleinkaufspreis</t>
  </si>
  <si>
    <t>Handelsspanne (%)</t>
  </si>
  <si>
    <t>− Lieferantenskonto</t>
  </si>
  <si>
    <t>Handelsaufschlag (%)</t>
  </si>
  <si>
    <t xml:space="preserve"> = Bareinkaufspreis</t>
  </si>
  <si>
    <t>Gewinn je Stück (€)</t>
  </si>
  <si>
    <t>+ Bezugskosten (Fracht, Verpackung)</t>
  </si>
  <si>
    <t>Gewinnmarge auf Netto-VK (%)</t>
  </si>
  <si>
    <t xml:space="preserve"> = Bezugspreis (Einstandspreis)</t>
  </si>
  <si>
    <t>+ Handlungskosten (HKZ)</t>
  </si>
  <si>
    <t>Marktpreis-Vergleich (Rückwärts-Check)</t>
  </si>
  <si>
    <t xml:space="preserve"> = Selbstkosten</t>
  </si>
  <si>
    <t>Ziel-Bruttoverkaufspreis (Markt)</t>
  </si>
  <si>
    <t>+ Gewinnzuschlag</t>
  </si>
  <si>
    <t>Ziel-Nettoverkaufspreis</t>
  </si>
  <si>
    <t xml:space="preserve"> = Barverkaufspreis</t>
  </si>
  <si>
    <t>Differenz zu Netto-VK (€)</t>
  </si>
  <si>
    <t>+ Kundenskonto + Provision (im Hundert)</t>
  </si>
  <si>
    <t>Differenz (%)</t>
  </si>
  <si>
    <t xml:space="preserve"> = Zielverkaufspreis</t>
  </si>
  <si>
    <t>Handelsspanne beim Marktpreis (%)</t>
  </si>
  <si>
    <t>+ Kundenrabatt (im Hundert)</t>
  </si>
  <si>
    <t>Bewertung</t>
  </si>
  <si>
    <t xml:space="preserve"> = Nettoverkaufspreis (Listen-VK netto)</t>
  </si>
  <si>
    <t>+ Umsatzsteuer</t>
  </si>
  <si>
    <t xml:space="preserve"> = Bruttoverkaufspreis (Endpreis)</t>
  </si>
  <si>
    <t>Zusammensetzung Bruttoverkaufspreis</t>
  </si>
  <si>
    <t>Bestandteil</t>
  </si>
  <si>
    <t>Bezugspreis (Wareneinsatz)</t>
  </si>
  <si>
    <t>Handlungskosten</t>
  </si>
  <si>
    <t>Gewinn</t>
  </si>
  <si>
    <t>Skonto + Provision</t>
  </si>
  <si>
    <t>Kundenrabatt</t>
  </si>
  <si>
    <t>Umsatzsteuer</t>
  </si>
  <si>
    <t>Einstellungen &amp; Listen</t>
  </si>
  <si>
    <t>Firma</t>
  </si>
  <si>
    <t>Musterfirma GmbH</t>
  </si>
  <si>
    <t>Bearbeiter</t>
  </si>
  <si>
    <t>M. Mustermann</t>
  </si>
  <si>
    <t>Stand / Jahr</t>
  </si>
  <si>
    <t>Standardwerte (Vorgaben)</t>
  </si>
  <si>
    <t>Kategorie</t>
  </si>
  <si>
    <t>USt-Satz</t>
  </si>
  <si>
    <t>Handlungskostenzuschlag (HKZ)</t>
  </si>
  <si>
    <t>Möbel</t>
  </si>
  <si>
    <t>Gewinnzuschlag</t>
  </si>
  <si>
    <t>Elektronik</t>
  </si>
  <si>
    <t>Kundenskonto + Provision</t>
  </si>
  <si>
    <t>Lebensmittel</t>
  </si>
  <si>
    <t>Bürobedarf</t>
  </si>
  <si>
    <t>Umsatzsteuer (Regelsatz)</t>
  </si>
  <si>
    <t>Haushalt</t>
  </si>
  <si>
    <t>Werkzeug</t>
  </si>
  <si>
    <t>Sonstiges</t>
  </si>
  <si>
    <t>Artikelübersicht – Verkaufspreis-Kalkulation 2026</t>
  </si>
  <si>
    <t>Nr.</t>
  </si>
  <si>
    <t>Listen-EK (€)</t>
  </si>
  <si>
    <t>Lief.-Rabatt</t>
  </si>
  <si>
    <t>Lief.-Skonto</t>
  </si>
  <si>
    <t>Bezugskosten (€)</t>
  </si>
  <si>
    <t>Bezugspreis (€)</t>
  </si>
  <si>
    <t>HKZ</t>
  </si>
  <si>
    <t>Selbstkosten (€)</t>
  </si>
  <si>
    <t>Skonto+Prov.</t>
  </si>
  <si>
    <t>Rabatt</t>
  </si>
  <si>
    <t>Netto-VK (€)</t>
  </si>
  <si>
    <t>USt</t>
  </si>
  <si>
    <t>Brutto-VK (€)</t>
  </si>
  <si>
    <t>Kalk.-Faktor</t>
  </si>
  <si>
    <t>Spanne (%)</t>
  </si>
  <si>
    <t>Schreibtischlampe LED</t>
  </si>
  <si>
    <t>Kaffeebohnen 1 kg</t>
  </si>
  <si>
    <t>Notizbuch A5</t>
  </si>
  <si>
    <t>Bluetooth-Kopfhörer</t>
  </si>
  <si>
    <t>Trinkflasche Edelstahl 0,75 l</t>
  </si>
  <si>
    <t>Wandregal Holz</t>
  </si>
  <si>
    <t>Rucksack 20 l</t>
  </si>
  <si>
    <t>Tischventilator</t>
  </si>
  <si>
    <t>Werkzeugset 24-tlg.</t>
  </si>
  <si>
    <t>Durchschnitt</t>
  </si>
  <si>
    <t>Hinweis: Kursiv-graue Spalten werden automatisch berechnet. Neue Artikel direkt unter der Tabelle eintragen – Formeln, Format und Auswahllisten (Kategorie, USt) werden übernommen.</t>
  </si>
  <si>
    <t>Verkaufspreis-Kalkulation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</si>
</sst>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0.0%"/>
    <numFmt numFmtId="166" formatCode="#,##0.00&quot; €&quot;;[Red]\-#,##0.00&quot; €&quot;"/>
  </numFmts>
  <fonts count="11" x14ac:knownFonts="1">
    <font>
      <sz val="11"/>
      <color theme="1"/>
      <name val="Calibri"/>
      <family val="2"/>
      <charset val="1"/>
    </font>
    <font>
      <i/>
      <sz val="9"/>
      <color rgb="FF595959"/>
      <name val="Calibri"/>
      <charset val="1"/>
    </font>
    <font>
      <b/>
      <sz val="11"/>
      <name val="Calibri"/>
      <charset val="1"/>
    </font>
    <font>
      <sz val="11"/>
      <color rgb="FF0000FF"/>
      <name val="Calibri"/>
      <charset val="1"/>
    </font>
    <font>
      <b/>
      <sz val="11"/>
      <color rgb="FFFFFFFF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1"/>
      <name val="Calibri"/>
      <charset val="1"/>
    </font>
    <font>
      <b/>
      <sz val="14"/>
      <color rgb="FFFFFFFF"/>
      <name val="Calibri"/>
      <charset val="1"/>
    </font>
    <font>
      <i/>
      <sz val="11"/>
      <color rgb="FF595959"/>
      <name val="Calibri"/>
      <charset val="1"/>
    </font>
    <font>
      <b/>
      <sz val="20"/>
      <color rgb="FFFFFF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2E5496"/>
      </patternFill>
    </fill>
    <fill>
      <patternFill patternType="solid">
        <fgColor rgb="FFFFF2CC"/>
        <bgColor rgb="FFF2F2F2"/>
      </patternFill>
    </fill>
    <fill>
      <patternFill patternType="solid">
        <fgColor rgb="FF2E5496"/>
        <bgColor rgb="FF1F3864"/>
      </patternFill>
    </fill>
    <fill>
      <patternFill patternType="solid">
        <fgColor rgb="FFF2F2F2"/>
        <bgColor rgb="FFEAF0FA"/>
      </patternFill>
    </fill>
    <fill>
      <patternFill patternType="solid">
        <fgColor rgb="FFEAF0F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rgb="FFD9D9D9"/>
      </patternFill>
    </fill>
    <fill>
      <patternFill patternType="solid">
        <fgColor rgb="FF595959"/>
        <bgColor rgb="FF2E5496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 wrapText="1"/>
    </xf>
    <xf numFmtId="0" fontId="8" fillId="2" borderId="0" xfId="0" applyFont="1" applyFill="1" applyAlignment="1">
      <alignment horizontal="left" vertical="center" indent="1"/>
    </xf>
    <xf numFmtId="0" fontId="8" fillId="9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3" fillId="3" borderId="2" xfId="0" applyFont="1" applyFill="1" applyBorder="1" applyAlignment="1">
      <alignment horizontal="left" indent="1"/>
    </xf>
    <xf numFmtId="0" fontId="1" fillId="0" borderId="0" xfId="0" applyFont="1"/>
    <xf numFmtId="0" fontId="2" fillId="0" borderId="1" xfId="0" applyFont="1" applyBorder="1"/>
    <xf numFmtId="0" fontId="3" fillId="3" borderId="1" xfId="0" applyFont="1" applyFill="1" applyBorder="1" applyAlignment="1">
      <alignment horizontal="left" indent="1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indent="1"/>
    </xf>
    <xf numFmtId="2" fontId="6" fillId="6" borderId="1" xfId="0" applyNumberFormat="1" applyFont="1" applyFill="1" applyBorder="1" applyAlignment="1">
      <alignment horizontal="right" indent="1"/>
    </xf>
    <xf numFmtId="0" fontId="7" fillId="0" borderId="1" xfId="0" applyFont="1" applyBorder="1" applyAlignment="1">
      <alignment horizontal="left" indent="1"/>
    </xf>
    <xf numFmtId="0" fontId="0" fillId="7" borderId="1" xfId="0" applyFill="1" applyBorder="1"/>
    <xf numFmtId="164" fontId="3" fillId="3" borderId="1" xfId="0" applyNumberFormat="1" applyFont="1" applyFill="1" applyBorder="1" applyAlignment="1">
      <alignment horizontal="right" indent="1"/>
    </xf>
    <xf numFmtId="165" fontId="3" fillId="3" borderId="1" xfId="0" applyNumberFormat="1" applyFont="1" applyFill="1" applyBorder="1" applyAlignment="1">
      <alignment horizontal="right" indent="1"/>
    </xf>
    <xf numFmtId="166" fontId="7" fillId="0" borderId="1" xfId="0" applyNumberFormat="1" applyFont="1" applyBorder="1"/>
    <xf numFmtId="164" fontId="6" fillId="6" borderId="1" xfId="0" applyNumberFormat="1" applyFont="1" applyFill="1" applyBorder="1" applyAlignment="1">
      <alignment horizontal="right" indent="1"/>
    </xf>
    <xf numFmtId="0" fontId="2" fillId="5" borderId="1" xfId="0" applyFont="1" applyFill="1" applyBorder="1" applyAlignment="1">
      <alignment horizontal="left" indent="1"/>
    </xf>
    <xf numFmtId="0" fontId="0" fillId="5" borderId="1" xfId="0" applyFill="1" applyBorder="1"/>
    <xf numFmtId="166" fontId="2" fillId="5" borderId="1" xfId="0" applyNumberFormat="1" applyFont="1" applyFill="1" applyBorder="1"/>
    <xf numFmtId="165" fontId="6" fillId="6" borderId="1" xfId="0" applyNumberFormat="1" applyFont="1" applyFill="1" applyBorder="1" applyAlignment="1">
      <alignment horizontal="right" indent="1"/>
    </xf>
    <xf numFmtId="0" fontId="2" fillId="8" borderId="1" xfId="0" applyFont="1" applyFill="1" applyBorder="1" applyAlignment="1">
      <alignment horizontal="left" indent="1"/>
    </xf>
    <xf numFmtId="0" fontId="0" fillId="8" borderId="1" xfId="0" applyFill="1" applyBorder="1"/>
    <xf numFmtId="166" fontId="2" fillId="8" borderId="1" xfId="0" applyNumberFormat="1" applyFont="1" applyFill="1" applyBorder="1"/>
    <xf numFmtId="166" fontId="6" fillId="6" borderId="1" xfId="0" applyNumberFormat="1" applyFont="1" applyFill="1" applyBorder="1" applyAlignment="1">
      <alignment horizontal="right" indent="1"/>
    </xf>
    <xf numFmtId="0" fontId="6" fillId="6" borderId="1" xfId="0" applyFont="1" applyFill="1" applyBorder="1" applyAlignment="1">
      <alignment horizontal="right" indent="1"/>
    </xf>
    <xf numFmtId="0" fontId="4" fillId="2" borderId="1" xfId="0" applyFont="1" applyFill="1" applyBorder="1" applyAlignment="1">
      <alignment horizontal="left" indent="1"/>
    </xf>
    <xf numFmtId="0" fontId="0" fillId="2" borderId="1" xfId="0" applyFill="1" applyBorder="1"/>
    <xf numFmtId="164" fontId="4" fillId="2" borderId="1" xfId="0" applyNumberFormat="1" applyFont="1" applyFill="1" applyBorder="1"/>
    <xf numFmtId="0" fontId="4" fillId="4" borderId="1" xfId="0" applyFont="1" applyFill="1" applyBorder="1"/>
    <xf numFmtId="0" fontId="7" fillId="0" borderId="1" xfId="0" applyFont="1" applyBorder="1"/>
    <xf numFmtId="164" fontId="7" fillId="0" borderId="1" xfId="0" applyNumberFormat="1" applyFont="1" applyBorder="1" applyAlignment="1">
      <alignment horizontal="right" indent="1"/>
    </xf>
    <xf numFmtId="0" fontId="3" fillId="3" borderId="1" xfId="0" applyFont="1" applyFill="1" applyBorder="1"/>
    <xf numFmtId="1" fontId="3" fillId="3" borderId="1" xfId="0" applyNumberFormat="1" applyFont="1" applyFill="1" applyBorder="1"/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indent="1"/>
    </xf>
    <xf numFmtId="165" fontId="7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right" indent="1"/>
    </xf>
    <xf numFmtId="2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right" indent="1"/>
    </xf>
    <xf numFmtId="0" fontId="2" fillId="8" borderId="1" xfId="0" applyFont="1" applyFill="1" applyBorder="1" applyAlignment="1">
      <alignment horizontal="right" indent="1"/>
    </xf>
    <xf numFmtId="2" fontId="2" fillId="8" borderId="1" xfId="0" applyNumberFormat="1" applyFont="1" applyFill="1" applyBorder="1" applyAlignment="1">
      <alignment horizontal="right" indent="1"/>
    </xf>
    <xf numFmtId="165" fontId="2" fillId="8" borderId="1" xfId="0" applyNumberFormat="1" applyFont="1" applyFill="1" applyBorder="1" applyAlignment="1">
      <alignment horizontal="right" indent="1"/>
    </xf>
    <xf numFmtId="0" fontId="10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7A7A"/>
      <rgbColor rgb="FFBFBFBF"/>
      <rgbColor rgb="FF808080"/>
      <rgbColor rgb="FF9999FF"/>
      <rgbColor rgb="FFC0504D"/>
      <rgbColor rgb="FFFFF2CC"/>
      <rgbColor rgb="FFEAF0FA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E1F2"/>
      <rgbColor rgb="FFFFFF99"/>
      <rgbColor rgb="FF99CCFF"/>
      <rgbColor rgb="FFFF99CC"/>
      <rgbColor rgb="FFCC99FF"/>
      <rgbColor rgb="FFFFCC99"/>
      <rgbColor rgb="FF4F81BD"/>
      <rgbColor rgb="FF4BACC6"/>
      <rgbColor rgb="FF9BBB59"/>
      <rgbColor rgb="FFFFCC00"/>
      <rgbColor rgb="FFF79646"/>
      <rgbColor rgb="FFFF6600"/>
      <rgbColor rgb="FF8064A2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Preiszusammensetzung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Kalkulation!$C$26</c:f>
              <c:strCache>
                <c:ptCount val="1"/>
                <c:pt idx="0">
                  <c:v>Betrag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DF4-4B5E-A46E-9087086F47B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7DF4-4B5E-A46E-9087086F47B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7DF4-4B5E-A46E-9087086F47B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7DF4-4B5E-A46E-9087086F47B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7DF4-4B5E-A46E-9087086F47B2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7DF4-4B5E-A46E-9087086F47B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7DF4-4B5E-A46E-9087086F47B2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7DF4-4B5E-A46E-9087086F47B2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7DF4-4B5E-A46E-9087086F47B2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7DF4-4B5E-A46E-9087086F47B2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7DF4-4B5E-A46E-9087086F47B2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B-7DF4-4B5E-A46E-9087086F4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Kalkulation!$B$27:$B$32</c:f>
              <c:strCache>
                <c:ptCount val="6"/>
                <c:pt idx="0">
                  <c:v>Bezugspreis (Wareneinsatz)</c:v>
                </c:pt>
                <c:pt idx="1">
                  <c:v>Handlungskosten</c:v>
                </c:pt>
                <c:pt idx="2">
                  <c:v>Gewinn</c:v>
                </c:pt>
                <c:pt idx="3">
                  <c:v>Skonto + Provision</c:v>
                </c:pt>
                <c:pt idx="4">
                  <c:v>Kundenrabatt</c:v>
                </c:pt>
                <c:pt idx="5">
                  <c:v>Umsatzsteuer</c:v>
                </c:pt>
              </c:strCache>
            </c:strRef>
          </c:cat>
          <c:val>
            <c:numRef>
              <c:f>Kalkulation!$C$27:$C$32</c:f>
              <c:numCache>
                <c:formatCode>#,##0.00" €"</c:formatCode>
                <c:ptCount val="6"/>
                <c:pt idx="0">
                  <c:v>85.635000000000005</c:v>
                </c:pt>
                <c:pt idx="1">
                  <c:v>20.552400000000002</c:v>
                </c:pt>
                <c:pt idx="2">
                  <c:v>15.92811</c:v>
                </c:pt>
                <c:pt idx="3">
                  <c:v>6.4271321052631594</c:v>
                </c:pt>
                <c:pt idx="4">
                  <c:v>32.135660526315796</c:v>
                </c:pt>
                <c:pt idx="5">
                  <c:v>30.528877500000007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F4-4B5E-A46E-9087086F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CCEC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7</xdr:col>
      <xdr:colOff>19050</xdr:colOff>
      <xdr:row>38</xdr:row>
      <xdr:rowOff>32760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rtikel" displayName="tblArtikel" ref="A2:R12" totalsRowShown="0">
  <autoFilter ref="A2:R12" xr:uid="{00000000-0009-0000-0100-000001000000}"/>
  <tableColumns count="18">
    <tableColumn id="1" xr3:uid="{00000000-0010-0000-0000-000001000000}" name="Nr."/>
    <tableColumn id="2" xr3:uid="{00000000-0010-0000-0000-000002000000}" name="Artikel"/>
    <tableColumn id="3" xr3:uid="{00000000-0010-0000-0000-000003000000}" name="Kategorie"/>
    <tableColumn id="4" xr3:uid="{00000000-0010-0000-0000-000004000000}" name="Listen-EK (€)"/>
    <tableColumn id="5" xr3:uid="{00000000-0010-0000-0000-000005000000}" name="Lief.-Rabatt"/>
    <tableColumn id="6" xr3:uid="{00000000-0010-0000-0000-000006000000}" name="Lief.-Skonto"/>
    <tableColumn id="7" xr3:uid="{00000000-0010-0000-0000-000007000000}" name="Bezugskosten (€)"/>
    <tableColumn id="8" xr3:uid="{00000000-0010-0000-0000-000008000000}" name="Bezugspreis (€)"/>
    <tableColumn id="9" xr3:uid="{00000000-0010-0000-0000-000009000000}" name="HKZ"/>
    <tableColumn id="10" xr3:uid="{00000000-0010-0000-0000-00000A000000}" name="Selbstkosten (€)"/>
    <tableColumn id="11" xr3:uid="{00000000-0010-0000-0000-00000B000000}" name="Gewinn"/>
    <tableColumn id="12" xr3:uid="{00000000-0010-0000-0000-00000C000000}" name="Skonto+Prov."/>
    <tableColumn id="13" xr3:uid="{00000000-0010-0000-0000-00000D000000}" name="Rabatt"/>
    <tableColumn id="14" xr3:uid="{00000000-0010-0000-0000-00000E000000}" name="Netto-VK (€)"/>
    <tableColumn id="15" xr3:uid="{00000000-0010-0000-0000-00000F000000}" name="USt"/>
    <tableColumn id="16" xr3:uid="{00000000-0010-0000-0000-000010000000}" name="Brutto-VK (€)"/>
    <tableColumn id="17" xr3:uid="{00000000-0010-0000-0000-000011000000}" name="Kalk.-Faktor"/>
    <tableColumn id="18" xr3:uid="{00000000-0010-0000-0000-000012000000}" name="Spanne (%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B1:G32"/>
  <sheetViews>
    <sheetView showGridLines="0" tabSelected="1" zoomScaleNormal="100" workbookViewId="0">
      <selection activeCell="B1" sqref="B1:G1"/>
    </sheetView>
  </sheetViews>
  <sheetFormatPr baseColWidth="10" defaultColWidth="8.7109375" defaultRowHeight="15" x14ac:dyDescent="0.25"/>
  <cols>
    <col min="1" max="1" width="2" customWidth="1"/>
    <col min="2" max="2" width="39.28515625" bestFit="1" customWidth="1"/>
    <col min="3" max="4" width="9.5703125" bestFit="1" customWidth="1"/>
    <col min="5" max="5" width="3" customWidth="1"/>
    <col min="6" max="6" width="31.140625" bestFit="1" customWidth="1"/>
    <col min="7" max="7" width="24.85546875" bestFit="1" customWidth="1"/>
  </cols>
  <sheetData>
    <row r="1" spans="2:7" ht="27.75" customHeight="1" x14ac:dyDescent="0.25">
      <c r="B1" s="47" t="s">
        <v>96</v>
      </c>
      <c r="C1" s="47"/>
      <c r="D1" s="47"/>
      <c r="E1" s="47"/>
      <c r="F1" s="47"/>
      <c r="G1" s="47"/>
    </row>
    <row r="2" spans="2:7" x14ac:dyDescent="0.25">
      <c r="B2" s="6" t="s">
        <v>0</v>
      </c>
      <c r="C2" s="6"/>
      <c r="D2" s="6"/>
      <c r="E2" s="6"/>
      <c r="F2" s="6"/>
      <c r="G2" s="6"/>
    </row>
    <row r="3" spans="2:7" x14ac:dyDescent="0.25">
      <c r="B3" s="7" t="s">
        <v>1</v>
      </c>
      <c r="C3" s="5" t="s">
        <v>2</v>
      </c>
      <c r="D3" s="5"/>
      <c r="F3" s="7" t="s">
        <v>3</v>
      </c>
      <c r="G3" s="8" t="s">
        <v>4</v>
      </c>
    </row>
    <row r="5" spans="2:7" x14ac:dyDescent="0.25">
      <c r="B5" s="4" t="s">
        <v>5</v>
      </c>
      <c r="C5" s="4"/>
      <c r="D5" s="4"/>
      <c r="F5" s="4" t="s">
        <v>6</v>
      </c>
      <c r="G5" s="4"/>
    </row>
    <row r="6" spans="2:7" x14ac:dyDescent="0.25">
      <c r="B6" s="9" t="s">
        <v>7</v>
      </c>
      <c r="C6" s="9" t="s">
        <v>8</v>
      </c>
      <c r="D6" s="9" t="s">
        <v>9</v>
      </c>
      <c r="F6" s="10" t="s">
        <v>10</v>
      </c>
      <c r="G6" s="11">
        <f>IFERROR(D21/D13,"")</f>
        <v>1.8763157894736846</v>
      </c>
    </row>
    <row r="7" spans="2:7" x14ac:dyDescent="0.25">
      <c r="B7" s="12" t="s">
        <v>11</v>
      </c>
      <c r="C7" s="13"/>
      <c r="D7" s="14">
        <v>95</v>
      </c>
      <c r="F7" s="10" t="s">
        <v>12</v>
      </c>
      <c r="G7" s="11">
        <f>IFERROR(D23/D13,"")</f>
        <v>2.2328157894736846</v>
      </c>
    </row>
    <row r="8" spans="2:7" x14ac:dyDescent="0.25">
      <c r="B8" s="12" t="s">
        <v>13</v>
      </c>
      <c r="C8" s="15">
        <v>0.15</v>
      </c>
      <c r="D8" s="16">
        <f>-D7*C8</f>
        <v>-14.25</v>
      </c>
      <c r="F8" s="10" t="s">
        <v>14</v>
      </c>
      <c r="G8" s="17">
        <f>D21-D13</f>
        <v>75.043302631578982</v>
      </c>
    </row>
    <row r="9" spans="2:7" x14ac:dyDescent="0.25">
      <c r="B9" s="18" t="s">
        <v>15</v>
      </c>
      <c r="C9" s="19"/>
      <c r="D9" s="20">
        <f>D7+D8</f>
        <v>80.75</v>
      </c>
      <c r="F9" s="10" t="s">
        <v>16</v>
      </c>
      <c r="G9" s="21">
        <f>IFERROR((D21-D13)/D21,"")</f>
        <v>0.46704067321178133</v>
      </c>
    </row>
    <row r="10" spans="2:7" x14ac:dyDescent="0.25">
      <c r="B10" s="12" t="s">
        <v>17</v>
      </c>
      <c r="C10" s="15">
        <v>0.02</v>
      </c>
      <c r="D10" s="16">
        <f>-D9*C10</f>
        <v>-1.615</v>
      </c>
      <c r="F10" s="10" t="s">
        <v>18</v>
      </c>
      <c r="G10" s="21">
        <f>IFERROR((D21-D13)/D13,"")</f>
        <v>0.8763157894736846</v>
      </c>
    </row>
    <row r="11" spans="2:7" x14ac:dyDescent="0.25">
      <c r="B11" s="18" t="s">
        <v>19</v>
      </c>
      <c r="C11" s="19"/>
      <c r="D11" s="20">
        <f>D9+D10</f>
        <v>79.135000000000005</v>
      </c>
      <c r="F11" s="10" t="s">
        <v>20</v>
      </c>
      <c r="G11" s="17">
        <f>D16</f>
        <v>15.92811</v>
      </c>
    </row>
    <row r="12" spans="2:7" x14ac:dyDescent="0.25">
      <c r="B12" s="12" t="s">
        <v>21</v>
      </c>
      <c r="C12" s="13"/>
      <c r="D12" s="14">
        <v>6.5</v>
      </c>
      <c r="F12" s="10" t="s">
        <v>22</v>
      </c>
      <c r="G12" s="21">
        <f>IFERROR(D16/D21,"")</f>
        <v>9.9130434782608676E-2</v>
      </c>
    </row>
    <row r="13" spans="2:7" x14ac:dyDescent="0.25">
      <c r="B13" s="22" t="s">
        <v>23</v>
      </c>
      <c r="C13" s="23"/>
      <c r="D13" s="24">
        <f>D11+D12</f>
        <v>85.635000000000005</v>
      </c>
    </row>
    <row r="14" spans="2:7" x14ac:dyDescent="0.25">
      <c r="B14" s="12" t="s">
        <v>24</v>
      </c>
      <c r="C14" s="15">
        <v>0.24</v>
      </c>
      <c r="D14" s="16">
        <f>D13*C14</f>
        <v>20.552400000000002</v>
      </c>
      <c r="F14" s="4" t="s">
        <v>25</v>
      </c>
      <c r="G14" s="4"/>
    </row>
    <row r="15" spans="2:7" x14ac:dyDescent="0.25">
      <c r="B15" s="18" t="s">
        <v>26</v>
      </c>
      <c r="C15" s="19"/>
      <c r="D15" s="20">
        <f>D13+D14</f>
        <v>106.18740000000001</v>
      </c>
      <c r="F15" s="10" t="s">
        <v>27</v>
      </c>
      <c r="G15" s="14">
        <v>199</v>
      </c>
    </row>
    <row r="16" spans="2:7" x14ac:dyDescent="0.25">
      <c r="B16" s="12" t="s">
        <v>28</v>
      </c>
      <c r="C16" s="15">
        <v>0.15</v>
      </c>
      <c r="D16" s="16">
        <f>D15*C16</f>
        <v>15.92811</v>
      </c>
      <c r="F16" s="10" t="s">
        <v>29</v>
      </c>
      <c r="G16" s="17">
        <f>IFERROR(G15/(1+C22),"")</f>
        <v>167.22689075630254</v>
      </c>
    </row>
    <row r="17" spans="2:7" x14ac:dyDescent="0.25">
      <c r="B17" s="18" t="s">
        <v>30</v>
      </c>
      <c r="C17" s="19"/>
      <c r="D17" s="20">
        <f>D15+D16</f>
        <v>122.11551000000001</v>
      </c>
      <c r="F17" s="10" t="s">
        <v>31</v>
      </c>
      <c r="G17" s="25">
        <f>IFERROR(G16-D21,"")</f>
        <v>6.5485881247235511</v>
      </c>
    </row>
    <row r="18" spans="2:7" x14ac:dyDescent="0.25">
      <c r="B18" s="12" t="s">
        <v>32</v>
      </c>
      <c r="C18" s="15">
        <v>0.05</v>
      </c>
      <c r="D18" s="16">
        <f>D17*C18/(1-C18)</f>
        <v>6.4271321052631594</v>
      </c>
      <c r="F18" s="10" t="s">
        <v>33</v>
      </c>
      <c r="G18" s="21">
        <f>IFERROR((G16-D21)/D21,"")</f>
        <v>4.0755895584352039E-2</v>
      </c>
    </row>
    <row r="19" spans="2:7" x14ac:dyDescent="0.25">
      <c r="B19" s="18" t="s">
        <v>34</v>
      </c>
      <c r="C19" s="19"/>
      <c r="D19" s="20">
        <f>D17+D18</f>
        <v>128.54264210526318</v>
      </c>
      <c r="F19" s="10" t="s">
        <v>35</v>
      </c>
      <c r="G19" s="21">
        <f>IFERROR((G16-D13)/G16,"")</f>
        <v>0.48791130653266335</v>
      </c>
    </row>
    <row r="20" spans="2:7" x14ac:dyDescent="0.25">
      <c r="B20" s="12" t="s">
        <v>36</v>
      </c>
      <c r="C20" s="15">
        <v>0.2</v>
      </c>
      <c r="D20" s="16">
        <f>D19*C20/(1-C20)</f>
        <v>32.135660526315796</v>
      </c>
      <c r="F20" s="10" t="s">
        <v>37</v>
      </c>
      <c r="G20" s="26" t="str">
        <f>IF(G15="","",IF(G16&gt;=D21,"Marktpreis deckt Kalkulation","Marktpreis unter Kalkulation"))</f>
        <v>Marktpreis deckt Kalkulation</v>
      </c>
    </row>
    <row r="21" spans="2:7" x14ac:dyDescent="0.25">
      <c r="B21" s="22" t="s">
        <v>38</v>
      </c>
      <c r="C21" s="23"/>
      <c r="D21" s="24">
        <f>D19+D20</f>
        <v>160.67830263157899</v>
      </c>
    </row>
    <row r="22" spans="2:7" x14ac:dyDescent="0.25">
      <c r="B22" s="12" t="s">
        <v>39</v>
      </c>
      <c r="C22" s="15">
        <v>0.19</v>
      </c>
      <c r="D22" s="16">
        <f>D21*C22</f>
        <v>30.528877500000007</v>
      </c>
    </row>
    <row r="23" spans="2:7" ht="19.5" customHeight="1" x14ac:dyDescent="0.25">
      <c r="B23" s="27" t="s">
        <v>40</v>
      </c>
      <c r="C23" s="28"/>
      <c r="D23" s="29">
        <f>D21+D22</f>
        <v>191.20718013157898</v>
      </c>
    </row>
    <row r="25" spans="2:7" x14ac:dyDescent="0.25">
      <c r="B25" s="4" t="s">
        <v>41</v>
      </c>
      <c r="C25" s="4"/>
    </row>
    <row r="26" spans="2:7" x14ac:dyDescent="0.25">
      <c r="B26" s="30" t="s">
        <v>42</v>
      </c>
      <c r="C26" s="9" t="s">
        <v>9</v>
      </c>
    </row>
    <row r="27" spans="2:7" x14ac:dyDescent="0.25">
      <c r="B27" s="31" t="s">
        <v>43</v>
      </c>
      <c r="C27" s="32">
        <f>D13</f>
        <v>85.635000000000005</v>
      </c>
    </row>
    <row r="28" spans="2:7" x14ac:dyDescent="0.25">
      <c r="B28" s="31" t="s">
        <v>44</v>
      </c>
      <c r="C28" s="32">
        <f>D14</f>
        <v>20.552400000000002</v>
      </c>
    </row>
    <row r="29" spans="2:7" x14ac:dyDescent="0.25">
      <c r="B29" s="31" t="s">
        <v>45</v>
      </c>
      <c r="C29" s="32">
        <f>D16</f>
        <v>15.92811</v>
      </c>
    </row>
    <row r="30" spans="2:7" x14ac:dyDescent="0.25">
      <c r="B30" s="31" t="s">
        <v>46</v>
      </c>
      <c r="C30" s="32">
        <f>D18</f>
        <v>6.4271321052631594</v>
      </c>
    </row>
    <row r="31" spans="2:7" x14ac:dyDescent="0.25">
      <c r="B31" s="31" t="s">
        <v>47</v>
      </c>
      <c r="C31" s="32">
        <f>D20</f>
        <v>32.135660526315796</v>
      </c>
    </row>
    <row r="32" spans="2:7" x14ac:dyDescent="0.25">
      <c r="B32" s="31" t="s">
        <v>48</v>
      </c>
      <c r="C32" s="32">
        <f>D22</f>
        <v>30.528877500000007</v>
      </c>
    </row>
  </sheetData>
  <mergeCells count="7">
    <mergeCell ref="F14:G14"/>
    <mergeCell ref="B25:C25"/>
    <mergeCell ref="B1:G1"/>
    <mergeCell ref="B2:G2"/>
    <mergeCell ref="C3:D3"/>
    <mergeCell ref="B5:D5"/>
    <mergeCell ref="F5:G5"/>
  </mergeCells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Einstellungen!$F$8:$F$10</xm:f>
          </x14:formula1>
          <x14:formula2>
            <xm:f>0</xm:f>
          </x14:formula2>
          <xm:sqref>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08080"/>
  </sheetPr>
  <dimension ref="A1:F14"/>
  <sheetViews>
    <sheetView zoomScaleNormal="100" workbookViewId="0"/>
  </sheetViews>
  <sheetFormatPr baseColWidth="10" defaultColWidth="8.7109375" defaultRowHeight="15" x14ac:dyDescent="0.25"/>
  <cols>
    <col min="1" max="1" width="30" customWidth="1"/>
    <col min="2" max="2" width="16" customWidth="1"/>
    <col min="4" max="4" width="15" customWidth="1"/>
    <col min="5" max="5" width="3" customWidth="1"/>
    <col min="6" max="6" width="12" customWidth="1"/>
  </cols>
  <sheetData>
    <row r="1" spans="1:6" ht="18.75" x14ac:dyDescent="0.25">
      <c r="A1" s="3" t="s">
        <v>49</v>
      </c>
      <c r="B1" s="3"/>
    </row>
    <row r="3" spans="1:6" x14ac:dyDescent="0.25">
      <c r="A3" s="7" t="s">
        <v>50</v>
      </c>
      <c r="B3" s="33" t="s">
        <v>51</v>
      </c>
    </row>
    <row r="4" spans="1:6" x14ac:dyDescent="0.25">
      <c r="A4" s="7" t="s">
        <v>52</v>
      </c>
      <c r="B4" s="33" t="s">
        <v>53</v>
      </c>
    </row>
    <row r="5" spans="1:6" x14ac:dyDescent="0.25">
      <c r="A5" s="7" t="s">
        <v>54</v>
      </c>
      <c r="B5" s="34">
        <v>2026</v>
      </c>
    </row>
    <row r="7" spans="1:6" x14ac:dyDescent="0.25">
      <c r="A7" s="4" t="s">
        <v>55</v>
      </c>
      <c r="B7" s="4"/>
      <c r="D7" s="9" t="s">
        <v>56</v>
      </c>
      <c r="F7" s="9" t="s">
        <v>57</v>
      </c>
    </row>
    <row r="8" spans="1:6" x14ac:dyDescent="0.25">
      <c r="A8" s="31" t="s">
        <v>58</v>
      </c>
      <c r="B8" s="15">
        <v>0.24</v>
      </c>
      <c r="D8" s="35" t="s">
        <v>59</v>
      </c>
      <c r="F8" s="36">
        <v>0.19</v>
      </c>
    </row>
    <row r="9" spans="1:6" x14ac:dyDescent="0.25">
      <c r="A9" s="31" t="s">
        <v>60</v>
      </c>
      <c r="B9" s="15">
        <v>0.15</v>
      </c>
      <c r="D9" s="35" t="s">
        <v>61</v>
      </c>
      <c r="F9" s="36">
        <v>7.0000000000000007E-2</v>
      </c>
    </row>
    <row r="10" spans="1:6" x14ac:dyDescent="0.25">
      <c r="A10" s="31" t="s">
        <v>62</v>
      </c>
      <c r="B10" s="15">
        <v>0.05</v>
      </c>
      <c r="D10" s="35" t="s">
        <v>63</v>
      </c>
      <c r="F10" s="36">
        <v>0</v>
      </c>
    </row>
    <row r="11" spans="1:6" x14ac:dyDescent="0.25">
      <c r="A11" s="31" t="s">
        <v>47</v>
      </c>
      <c r="B11" s="15">
        <v>0.2</v>
      </c>
      <c r="D11" s="35" t="s">
        <v>64</v>
      </c>
    </row>
    <row r="12" spans="1:6" x14ac:dyDescent="0.25">
      <c r="A12" s="31" t="s">
        <v>65</v>
      </c>
      <c r="B12" s="15">
        <v>0.19</v>
      </c>
      <c r="D12" s="35" t="s">
        <v>66</v>
      </c>
    </row>
    <row r="13" spans="1:6" x14ac:dyDescent="0.25">
      <c r="D13" s="35" t="s">
        <v>67</v>
      </c>
    </row>
    <row r="14" spans="1:6" x14ac:dyDescent="0.25">
      <c r="D14" s="35" t="s">
        <v>68</v>
      </c>
    </row>
  </sheetData>
  <mergeCells count="2">
    <mergeCell ref="A1:B1"/>
    <mergeCell ref="A7:B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7A7A"/>
  </sheetPr>
  <dimension ref="A1:R15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8.7109375" defaultRowHeight="15" x14ac:dyDescent="0.25"/>
  <cols>
    <col min="1" max="1" width="5" customWidth="1"/>
    <col min="2" max="2" width="26" customWidth="1"/>
    <col min="3" max="3" width="13" customWidth="1"/>
    <col min="4" max="4" width="12" customWidth="1"/>
    <col min="5" max="6" width="11" customWidth="1"/>
    <col min="7" max="8" width="13" customWidth="1"/>
    <col min="9" max="9" width="8" customWidth="1"/>
    <col min="10" max="10" width="14" customWidth="1"/>
    <col min="11" max="11" width="9" customWidth="1"/>
    <col min="12" max="12" width="11" customWidth="1"/>
    <col min="13" max="13" width="9" customWidth="1"/>
    <col min="14" max="14" width="13" customWidth="1"/>
    <col min="15" max="15" width="8" customWidth="1"/>
    <col min="16" max="16" width="13" customWidth="1"/>
    <col min="17" max="18" width="11" customWidth="1"/>
  </cols>
  <sheetData>
    <row r="1" spans="1:18" ht="24" customHeight="1" x14ac:dyDescent="0.25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0" customHeight="1" x14ac:dyDescent="0.25">
      <c r="A2" s="37" t="s">
        <v>70</v>
      </c>
      <c r="B2" s="37" t="s">
        <v>1</v>
      </c>
      <c r="C2" s="37" t="s">
        <v>56</v>
      </c>
      <c r="D2" s="37" t="s">
        <v>71</v>
      </c>
      <c r="E2" s="37" t="s">
        <v>72</v>
      </c>
      <c r="F2" s="37" t="s">
        <v>73</v>
      </c>
      <c r="G2" s="37" t="s">
        <v>74</v>
      </c>
      <c r="H2" s="37" t="s">
        <v>75</v>
      </c>
      <c r="I2" s="37" t="s">
        <v>76</v>
      </c>
      <c r="J2" s="37" t="s">
        <v>77</v>
      </c>
      <c r="K2" s="37" t="s">
        <v>45</v>
      </c>
      <c r="L2" s="37" t="s">
        <v>78</v>
      </c>
      <c r="M2" s="37" t="s">
        <v>79</v>
      </c>
      <c r="N2" s="37" t="s">
        <v>80</v>
      </c>
      <c r="O2" s="37" t="s">
        <v>81</v>
      </c>
      <c r="P2" s="37" t="s">
        <v>82</v>
      </c>
      <c r="Q2" s="37" t="s">
        <v>83</v>
      </c>
      <c r="R2" s="37" t="s">
        <v>84</v>
      </c>
    </row>
    <row r="3" spans="1:18" x14ac:dyDescent="0.25">
      <c r="A3" s="38">
        <v>1</v>
      </c>
      <c r="B3" s="12" t="s">
        <v>2</v>
      </c>
      <c r="C3" s="39" t="s">
        <v>59</v>
      </c>
      <c r="D3" s="32">
        <v>89</v>
      </c>
      <c r="E3" s="40">
        <v>0.15</v>
      </c>
      <c r="F3" s="40">
        <v>0.02</v>
      </c>
      <c r="G3" s="32">
        <v>7.5</v>
      </c>
      <c r="H3" s="41">
        <f t="shared" ref="H3:H12" si="0">(D3*(1-E3))*(1-F3)+G3</f>
        <v>81.636999999999986</v>
      </c>
      <c r="I3" s="40">
        <v>0.24</v>
      </c>
      <c r="J3" s="41">
        <f t="shared" ref="J3:J12" si="1">H3*(1+I3)</f>
        <v>101.22987999999998</v>
      </c>
      <c r="K3" s="40">
        <v>0.15</v>
      </c>
      <c r="L3" s="40">
        <v>0.05</v>
      </c>
      <c r="M3" s="40">
        <v>0.2</v>
      </c>
      <c r="N3" s="41">
        <f t="shared" ref="N3:N12" si="2">J3*(1+K3)/(1-L3)/(1-M3)</f>
        <v>153.17679210526313</v>
      </c>
      <c r="O3" s="40">
        <v>0.19</v>
      </c>
      <c r="P3" s="41">
        <f t="shared" ref="P3:P12" si="3">N3*(1+O3)</f>
        <v>182.28038260526313</v>
      </c>
      <c r="Q3" s="42">
        <f t="shared" ref="Q3:Q12" si="4">IFERROR(N3/H3,"")</f>
        <v>1.8763157894736842</v>
      </c>
      <c r="R3" s="43">
        <f t="shared" ref="R3:R12" si="5">IFERROR((N3-H3)/N3,"")</f>
        <v>0.46704067321178122</v>
      </c>
    </row>
    <row r="4" spans="1:18" x14ac:dyDescent="0.25">
      <c r="A4" s="38">
        <v>2</v>
      </c>
      <c r="B4" s="12" t="s">
        <v>85</v>
      </c>
      <c r="C4" s="39" t="s">
        <v>61</v>
      </c>
      <c r="D4" s="32">
        <v>18.5</v>
      </c>
      <c r="E4" s="40">
        <v>0.1</v>
      </c>
      <c r="F4" s="40">
        <v>0.02</v>
      </c>
      <c r="G4" s="32">
        <v>1.2</v>
      </c>
      <c r="H4" s="41">
        <f t="shared" si="0"/>
        <v>17.516999999999999</v>
      </c>
      <c r="I4" s="40">
        <v>0.22</v>
      </c>
      <c r="J4" s="41">
        <f t="shared" si="1"/>
        <v>21.370739999999998</v>
      </c>
      <c r="K4" s="40">
        <v>0.18</v>
      </c>
      <c r="L4" s="40">
        <v>0.04</v>
      </c>
      <c r="M4" s="40">
        <v>0.15</v>
      </c>
      <c r="N4" s="41">
        <f t="shared" si="2"/>
        <v>30.903766176470587</v>
      </c>
      <c r="O4" s="40">
        <v>0.19</v>
      </c>
      <c r="P4" s="41">
        <f t="shared" si="3"/>
        <v>36.775481749999997</v>
      </c>
      <c r="Q4" s="42">
        <f t="shared" si="4"/>
        <v>1.7642156862745098</v>
      </c>
      <c r="R4" s="43">
        <f t="shared" si="5"/>
        <v>0.4331758821894971</v>
      </c>
    </row>
    <row r="5" spans="1:18" x14ac:dyDescent="0.25">
      <c r="A5" s="38">
        <v>3</v>
      </c>
      <c r="B5" s="12" t="s">
        <v>86</v>
      </c>
      <c r="C5" s="39" t="s">
        <v>63</v>
      </c>
      <c r="D5" s="32">
        <v>6.8</v>
      </c>
      <c r="E5" s="40">
        <v>0.08</v>
      </c>
      <c r="F5" s="40">
        <v>0.02</v>
      </c>
      <c r="G5" s="32">
        <v>0.6</v>
      </c>
      <c r="H5" s="41">
        <f t="shared" si="0"/>
        <v>6.73088</v>
      </c>
      <c r="I5" s="40">
        <v>0.2</v>
      </c>
      <c r="J5" s="41">
        <f t="shared" si="1"/>
        <v>8.0770559999999989</v>
      </c>
      <c r="K5" s="40">
        <v>0.12</v>
      </c>
      <c r="L5" s="40">
        <v>0.03</v>
      </c>
      <c r="M5" s="40">
        <v>0.1</v>
      </c>
      <c r="N5" s="41">
        <f t="shared" si="2"/>
        <v>10.362316975945017</v>
      </c>
      <c r="O5" s="40">
        <v>7.0000000000000007E-2</v>
      </c>
      <c r="P5" s="41">
        <f t="shared" si="3"/>
        <v>11.08767916426117</v>
      </c>
      <c r="Q5" s="42">
        <f t="shared" si="4"/>
        <v>1.5395189003436427</v>
      </c>
      <c r="R5" s="43">
        <f t="shared" si="5"/>
        <v>0.35044642857142855</v>
      </c>
    </row>
    <row r="6" spans="1:18" x14ac:dyDescent="0.25">
      <c r="A6" s="38">
        <v>4</v>
      </c>
      <c r="B6" s="12" t="s">
        <v>87</v>
      </c>
      <c r="C6" s="39" t="s">
        <v>64</v>
      </c>
      <c r="D6" s="32">
        <v>2.2999999999999998</v>
      </c>
      <c r="E6" s="40">
        <v>0.05</v>
      </c>
      <c r="F6" s="40">
        <v>0</v>
      </c>
      <c r="G6" s="32">
        <v>0.25</v>
      </c>
      <c r="H6" s="41">
        <f t="shared" si="0"/>
        <v>2.4349999999999996</v>
      </c>
      <c r="I6" s="40">
        <v>0.25</v>
      </c>
      <c r="J6" s="41">
        <f t="shared" si="1"/>
        <v>3.0437499999999993</v>
      </c>
      <c r="K6" s="40">
        <v>0.2</v>
      </c>
      <c r="L6" s="40">
        <v>0.03</v>
      </c>
      <c r="M6" s="40">
        <v>0.1</v>
      </c>
      <c r="N6" s="41">
        <f t="shared" si="2"/>
        <v>4.1838487972508576</v>
      </c>
      <c r="O6" s="40">
        <v>0.19</v>
      </c>
      <c r="P6" s="41">
        <f t="shared" si="3"/>
        <v>4.9787800687285202</v>
      </c>
      <c r="Q6" s="42">
        <f t="shared" si="4"/>
        <v>1.7182130584192437</v>
      </c>
      <c r="R6" s="43">
        <f t="shared" si="5"/>
        <v>0.41799999999999987</v>
      </c>
    </row>
    <row r="7" spans="1:18" x14ac:dyDescent="0.25">
      <c r="A7" s="38">
        <v>5</v>
      </c>
      <c r="B7" s="12" t="s">
        <v>88</v>
      </c>
      <c r="C7" s="39" t="s">
        <v>61</v>
      </c>
      <c r="D7" s="32">
        <v>24.9</v>
      </c>
      <c r="E7" s="40">
        <v>0.12</v>
      </c>
      <c r="F7" s="40">
        <v>0.02</v>
      </c>
      <c r="G7" s="32">
        <v>1.5</v>
      </c>
      <c r="H7" s="41">
        <f t="shared" si="0"/>
        <v>22.973759999999999</v>
      </c>
      <c r="I7" s="40">
        <v>0.22</v>
      </c>
      <c r="J7" s="41">
        <f t="shared" si="1"/>
        <v>28.027987199999998</v>
      </c>
      <c r="K7" s="40">
        <v>0.18</v>
      </c>
      <c r="L7" s="40">
        <v>0.05</v>
      </c>
      <c r="M7" s="40">
        <v>0.2</v>
      </c>
      <c r="N7" s="41">
        <f t="shared" si="2"/>
        <v>43.517138021052631</v>
      </c>
      <c r="O7" s="40">
        <v>0.19</v>
      </c>
      <c r="P7" s="41">
        <f t="shared" si="3"/>
        <v>51.785394245052629</v>
      </c>
      <c r="Q7" s="42">
        <f t="shared" si="4"/>
        <v>1.8942105263157896</v>
      </c>
      <c r="R7" s="43">
        <f t="shared" si="5"/>
        <v>0.47207557654904142</v>
      </c>
    </row>
    <row r="8" spans="1:18" x14ac:dyDescent="0.25">
      <c r="A8" s="38">
        <v>6</v>
      </c>
      <c r="B8" s="12" t="s">
        <v>89</v>
      </c>
      <c r="C8" s="39" t="s">
        <v>66</v>
      </c>
      <c r="D8" s="32">
        <v>7.4</v>
      </c>
      <c r="E8" s="40">
        <v>0.1</v>
      </c>
      <c r="F8" s="40">
        <v>0.02</v>
      </c>
      <c r="G8" s="32">
        <v>0.8</v>
      </c>
      <c r="H8" s="41">
        <f t="shared" si="0"/>
        <v>7.3267999999999995</v>
      </c>
      <c r="I8" s="40">
        <v>0.24</v>
      </c>
      <c r="J8" s="41">
        <f t="shared" si="1"/>
        <v>9.0852319999999995</v>
      </c>
      <c r="K8" s="40">
        <v>0.16</v>
      </c>
      <c r="L8" s="40">
        <v>0.04</v>
      </c>
      <c r="M8" s="40">
        <v>0.15</v>
      </c>
      <c r="N8" s="41">
        <f t="shared" si="2"/>
        <v>12.915280784313726</v>
      </c>
      <c r="O8" s="40">
        <v>0.19</v>
      </c>
      <c r="P8" s="41">
        <f t="shared" si="3"/>
        <v>15.369184133333333</v>
      </c>
      <c r="Q8" s="42">
        <f t="shared" si="4"/>
        <v>1.7627450980392159</v>
      </c>
      <c r="R8" s="43">
        <f t="shared" si="5"/>
        <v>0.4327030033370412</v>
      </c>
    </row>
    <row r="9" spans="1:18" x14ac:dyDescent="0.25">
      <c r="A9" s="38">
        <v>7</v>
      </c>
      <c r="B9" s="12" t="s">
        <v>90</v>
      </c>
      <c r="C9" s="39" t="s">
        <v>59</v>
      </c>
      <c r="D9" s="32">
        <v>21</v>
      </c>
      <c r="E9" s="40">
        <v>0.15</v>
      </c>
      <c r="F9" s="40">
        <v>0.02</v>
      </c>
      <c r="G9" s="32">
        <v>3</v>
      </c>
      <c r="H9" s="41">
        <f t="shared" si="0"/>
        <v>20.492999999999999</v>
      </c>
      <c r="I9" s="40">
        <v>0.24</v>
      </c>
      <c r="J9" s="41">
        <f t="shared" si="1"/>
        <v>25.411319999999996</v>
      </c>
      <c r="K9" s="40">
        <v>0.15</v>
      </c>
      <c r="L9" s="40">
        <v>0.05</v>
      </c>
      <c r="M9" s="40">
        <v>0.25</v>
      </c>
      <c r="N9" s="41">
        <f t="shared" si="2"/>
        <v>41.014762105263152</v>
      </c>
      <c r="O9" s="40">
        <v>0.19</v>
      </c>
      <c r="P9" s="41">
        <f t="shared" si="3"/>
        <v>48.807566905263151</v>
      </c>
      <c r="Q9" s="42">
        <f t="shared" si="4"/>
        <v>2.0014035087719297</v>
      </c>
      <c r="R9" s="43">
        <f t="shared" si="5"/>
        <v>0.50035063113604483</v>
      </c>
    </row>
    <row r="10" spans="1:18" x14ac:dyDescent="0.25">
      <c r="A10" s="38">
        <v>8</v>
      </c>
      <c r="B10" s="12" t="s">
        <v>91</v>
      </c>
      <c r="C10" s="39" t="s">
        <v>68</v>
      </c>
      <c r="D10" s="32">
        <v>16.5</v>
      </c>
      <c r="E10" s="40">
        <v>0.12</v>
      </c>
      <c r="F10" s="40">
        <v>0.02</v>
      </c>
      <c r="G10" s="32">
        <v>1.8</v>
      </c>
      <c r="H10" s="41">
        <f t="shared" si="0"/>
        <v>16.029599999999999</v>
      </c>
      <c r="I10" s="40">
        <v>0.23</v>
      </c>
      <c r="J10" s="41">
        <f t="shared" si="1"/>
        <v>19.716407999999998</v>
      </c>
      <c r="K10" s="40">
        <v>0.18</v>
      </c>
      <c r="L10" s="40">
        <v>0.04</v>
      </c>
      <c r="M10" s="40">
        <v>0.2</v>
      </c>
      <c r="N10" s="41">
        <f t="shared" si="2"/>
        <v>30.293439374999995</v>
      </c>
      <c r="O10" s="40">
        <v>0.19</v>
      </c>
      <c r="P10" s="41">
        <f t="shared" si="3"/>
        <v>36.049192856249995</v>
      </c>
      <c r="Q10" s="42">
        <f t="shared" si="4"/>
        <v>1.8898437499999998</v>
      </c>
      <c r="R10" s="43">
        <f t="shared" si="5"/>
        <v>0.47085572550640759</v>
      </c>
    </row>
    <row r="11" spans="1:18" x14ac:dyDescent="0.25">
      <c r="A11" s="38">
        <v>9</v>
      </c>
      <c r="B11" s="12" t="s">
        <v>92</v>
      </c>
      <c r="C11" s="39" t="s">
        <v>61</v>
      </c>
      <c r="D11" s="32">
        <v>13.2</v>
      </c>
      <c r="E11" s="40">
        <v>0.1</v>
      </c>
      <c r="F11" s="40">
        <v>0.02</v>
      </c>
      <c r="G11" s="32">
        <v>1.1000000000000001</v>
      </c>
      <c r="H11" s="41">
        <f t="shared" si="0"/>
        <v>12.742399999999998</v>
      </c>
      <c r="I11" s="40">
        <v>0.22</v>
      </c>
      <c r="J11" s="41">
        <f t="shared" si="1"/>
        <v>15.545727999999997</v>
      </c>
      <c r="K11" s="40">
        <v>0.16</v>
      </c>
      <c r="L11" s="40">
        <v>0.04</v>
      </c>
      <c r="M11" s="40">
        <v>0.15</v>
      </c>
      <c r="N11" s="41">
        <f t="shared" si="2"/>
        <v>22.099319215686268</v>
      </c>
      <c r="O11" s="40">
        <v>0.19</v>
      </c>
      <c r="P11" s="41">
        <f t="shared" si="3"/>
        <v>26.298189866666657</v>
      </c>
      <c r="Q11" s="42">
        <f t="shared" si="4"/>
        <v>1.7343137254901959</v>
      </c>
      <c r="R11" s="43">
        <f t="shared" si="5"/>
        <v>0.42340305257207456</v>
      </c>
    </row>
    <row r="12" spans="1:18" x14ac:dyDescent="0.25">
      <c r="A12" s="38">
        <v>10</v>
      </c>
      <c r="B12" s="12" t="s">
        <v>93</v>
      </c>
      <c r="C12" s="39" t="s">
        <v>67</v>
      </c>
      <c r="D12" s="32">
        <v>19.8</v>
      </c>
      <c r="E12" s="40">
        <v>0.14000000000000001</v>
      </c>
      <c r="F12" s="40">
        <v>0.02</v>
      </c>
      <c r="G12" s="32">
        <v>2.2000000000000002</v>
      </c>
      <c r="H12" s="41">
        <f t="shared" si="0"/>
        <v>18.887439999999998</v>
      </c>
      <c r="I12" s="40">
        <v>0.24</v>
      </c>
      <c r="J12" s="41">
        <f t="shared" si="1"/>
        <v>23.420425599999998</v>
      </c>
      <c r="K12" s="40">
        <v>0.17</v>
      </c>
      <c r="L12" s="40">
        <v>0.05</v>
      </c>
      <c r="M12" s="40">
        <v>0.2</v>
      </c>
      <c r="N12" s="41">
        <f t="shared" si="2"/>
        <v>36.055128884210518</v>
      </c>
      <c r="O12" s="40">
        <v>0.19</v>
      </c>
      <c r="P12" s="41">
        <f t="shared" si="3"/>
        <v>42.905603372210514</v>
      </c>
      <c r="Q12" s="42">
        <f t="shared" si="4"/>
        <v>1.9089473684210523</v>
      </c>
      <c r="R12" s="43">
        <f t="shared" si="5"/>
        <v>0.4761510890543148</v>
      </c>
    </row>
    <row r="13" spans="1:18" x14ac:dyDescent="0.25">
      <c r="B13" s="22" t="s">
        <v>94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>
        <f>IFERROR(AVERAGE(Q3:Q12),"")</f>
        <v>1.8089727411549266</v>
      </c>
      <c r="R13" s="46">
        <f>IFERROR(AVERAGE(R3:R12),"")</f>
        <v>0.44442020621276318</v>
      </c>
    </row>
    <row r="15" spans="1:18" ht="27.75" customHeight="1" x14ac:dyDescent="0.25">
      <c r="B15" s="1" t="s">
        <v>95</v>
      </c>
      <c r="C15" s="1"/>
      <c r="D15" s="1"/>
      <c r="E15" s="1"/>
      <c r="F15" s="1"/>
      <c r="G15" s="1"/>
      <c r="H15" s="1"/>
      <c r="I15" s="1"/>
      <c r="J15" s="1"/>
    </row>
  </sheetData>
  <mergeCells count="2">
    <mergeCell ref="A1:R1"/>
    <mergeCell ref="B15:J15"/>
  </mergeCells>
  <pageMargins left="0.75" right="0.75" top="1" bottom="1" header="0.511811023622047" footer="0.511811023622047"/>
  <pageSetup paperSize="9" orientation="portrait" horizontalDpi="300" verticalDpi="30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200-000000000000}">
          <x14:formula1>
            <xm:f>Einstellungen!$D$8:$D$14</xm:f>
          </x14:formula1>
          <x14:formula2>
            <xm:f>0</xm:f>
          </x14:formula2>
          <xm:sqref>C3:C60</xm:sqref>
        </x14:dataValidation>
        <x14:dataValidation type="list" allowBlank="1" xr:uid="{00000000-0002-0000-0200-000001000000}">
          <x14:formula1>
            <xm:f>Einstellungen!$F$8:$F$10</xm:f>
          </x14:formula1>
          <x14:formula2>
            <xm:f>0</xm:f>
          </x14:formula2>
          <xm:sqref>O3:O60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Kalkulation</vt:lpstr>
      <vt:lpstr>Einstellungen</vt:lpstr>
      <vt:lpstr>Artikelübersicht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2026-06-10T10:49:53Z</dcterms:created>
  <dcterms:modified xsi:type="dcterms:W3CDTF">2026-06-10T11:02:53Z</dcterms:modified>
  <dc:language>en-US</dc:language>
</cp:coreProperties>
</file>