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F77BDD98-D13E-43AE-A57C-1833A7666B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lkulation 2026" sheetId="1" r:id="rId1"/>
    <sheet name="Stundensatz 2026" sheetId="2" r:id="rId2"/>
    <sheet name="Paramet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2" l="1"/>
  <c r="C23" i="2"/>
  <c r="C22" i="2"/>
  <c r="C19" i="2"/>
  <c r="B13" i="2"/>
  <c r="C18" i="2" s="1"/>
  <c r="B10" i="2"/>
  <c r="P49" i="1"/>
  <c r="K49" i="1"/>
  <c r="J49" i="1"/>
  <c r="I49" i="1"/>
  <c r="R47" i="1"/>
  <c r="Q47" i="1"/>
  <c r="O47" i="1"/>
  <c r="N47" i="1"/>
  <c r="M47" i="1"/>
  <c r="L47" i="1"/>
  <c r="H47" i="1"/>
  <c r="G47" i="1"/>
  <c r="R46" i="1"/>
  <c r="Q46" i="1"/>
  <c r="O46" i="1"/>
  <c r="N46" i="1"/>
  <c r="M46" i="1"/>
  <c r="L46" i="1"/>
  <c r="H46" i="1"/>
  <c r="G46" i="1"/>
  <c r="R45" i="1"/>
  <c r="Q45" i="1"/>
  <c r="O45" i="1"/>
  <c r="N45" i="1"/>
  <c r="M45" i="1"/>
  <c r="L45" i="1"/>
  <c r="H45" i="1"/>
  <c r="G45" i="1"/>
  <c r="R44" i="1"/>
  <c r="Q44" i="1"/>
  <c r="O44" i="1"/>
  <c r="N44" i="1"/>
  <c r="M44" i="1"/>
  <c r="L44" i="1"/>
  <c r="H44" i="1"/>
  <c r="G44" i="1"/>
  <c r="R43" i="1"/>
  <c r="Q43" i="1"/>
  <c r="O43" i="1"/>
  <c r="N43" i="1"/>
  <c r="M43" i="1"/>
  <c r="L43" i="1"/>
  <c r="H43" i="1"/>
  <c r="G43" i="1"/>
  <c r="R42" i="1"/>
  <c r="Q42" i="1"/>
  <c r="O42" i="1"/>
  <c r="N42" i="1"/>
  <c r="M42" i="1"/>
  <c r="L42" i="1"/>
  <c r="H42" i="1"/>
  <c r="G42" i="1"/>
  <c r="R41" i="1"/>
  <c r="Q41" i="1"/>
  <c r="O41" i="1"/>
  <c r="N41" i="1"/>
  <c r="M41" i="1"/>
  <c r="L41" i="1"/>
  <c r="H41" i="1"/>
  <c r="G41" i="1"/>
  <c r="R40" i="1"/>
  <c r="Q40" i="1"/>
  <c r="O40" i="1"/>
  <c r="N40" i="1"/>
  <c r="M40" i="1"/>
  <c r="L40" i="1"/>
  <c r="H40" i="1"/>
  <c r="G40" i="1"/>
  <c r="R39" i="1"/>
  <c r="Q39" i="1"/>
  <c r="O39" i="1"/>
  <c r="N39" i="1"/>
  <c r="M39" i="1"/>
  <c r="L39" i="1"/>
  <c r="H39" i="1"/>
  <c r="G39" i="1"/>
  <c r="R38" i="1"/>
  <c r="Q38" i="1"/>
  <c r="O38" i="1"/>
  <c r="N38" i="1"/>
  <c r="M38" i="1"/>
  <c r="L38" i="1"/>
  <c r="H38" i="1"/>
  <c r="G38" i="1"/>
  <c r="R37" i="1"/>
  <c r="Q37" i="1"/>
  <c r="O37" i="1"/>
  <c r="N37" i="1"/>
  <c r="M37" i="1"/>
  <c r="L37" i="1"/>
  <c r="H37" i="1"/>
  <c r="G37" i="1"/>
  <c r="R36" i="1"/>
  <c r="Q36" i="1"/>
  <c r="O36" i="1"/>
  <c r="N36" i="1"/>
  <c r="M36" i="1"/>
  <c r="L36" i="1"/>
  <c r="H36" i="1"/>
  <c r="G36" i="1"/>
  <c r="R35" i="1"/>
  <c r="Q35" i="1"/>
  <c r="O35" i="1"/>
  <c r="N35" i="1"/>
  <c r="M35" i="1"/>
  <c r="L35" i="1"/>
  <c r="H35" i="1"/>
  <c r="G35" i="1"/>
  <c r="R34" i="1"/>
  <c r="Q34" i="1"/>
  <c r="O34" i="1"/>
  <c r="N34" i="1"/>
  <c r="M34" i="1"/>
  <c r="L34" i="1"/>
  <c r="H34" i="1"/>
  <c r="G34" i="1"/>
  <c r="R33" i="1"/>
  <c r="Q33" i="1"/>
  <c r="O33" i="1"/>
  <c r="N33" i="1"/>
  <c r="M33" i="1"/>
  <c r="L33" i="1"/>
  <c r="H33" i="1"/>
  <c r="G33" i="1"/>
  <c r="R32" i="1"/>
  <c r="Q32" i="1"/>
  <c r="O32" i="1"/>
  <c r="N32" i="1"/>
  <c r="M32" i="1"/>
  <c r="L32" i="1"/>
  <c r="H32" i="1"/>
  <c r="G32" i="1"/>
  <c r="R31" i="1"/>
  <c r="Q31" i="1"/>
  <c r="O31" i="1"/>
  <c r="N31" i="1"/>
  <c r="M31" i="1"/>
  <c r="L31" i="1"/>
  <c r="H31" i="1"/>
  <c r="G31" i="1"/>
  <c r="R30" i="1"/>
  <c r="Q30" i="1"/>
  <c r="O30" i="1"/>
  <c r="N30" i="1"/>
  <c r="M30" i="1"/>
  <c r="L30" i="1"/>
  <c r="H30" i="1"/>
  <c r="G30" i="1"/>
  <c r="R29" i="1"/>
  <c r="Q29" i="1"/>
  <c r="O29" i="1"/>
  <c r="N29" i="1"/>
  <c r="M29" i="1"/>
  <c r="L29" i="1"/>
  <c r="H29" i="1"/>
  <c r="G29" i="1"/>
  <c r="R28" i="1"/>
  <c r="Q28" i="1"/>
  <c r="O28" i="1"/>
  <c r="N28" i="1"/>
  <c r="M28" i="1"/>
  <c r="L28" i="1"/>
  <c r="H28" i="1"/>
  <c r="G28" i="1"/>
  <c r="R27" i="1"/>
  <c r="Q27" i="1"/>
  <c r="O27" i="1"/>
  <c r="N27" i="1"/>
  <c r="M27" i="1"/>
  <c r="L27" i="1"/>
  <c r="H27" i="1"/>
  <c r="G27" i="1"/>
  <c r="R26" i="1"/>
  <c r="Q26" i="1"/>
  <c r="O26" i="1"/>
  <c r="N26" i="1"/>
  <c r="M26" i="1"/>
  <c r="L26" i="1"/>
  <c r="H26" i="1"/>
  <c r="G26" i="1"/>
  <c r="R25" i="1"/>
  <c r="Q25" i="1"/>
  <c r="O25" i="1"/>
  <c r="N25" i="1"/>
  <c r="M25" i="1"/>
  <c r="L25" i="1"/>
  <c r="H25" i="1"/>
  <c r="G25" i="1"/>
  <c r="R24" i="1"/>
  <c r="Q24" i="1"/>
  <c r="O24" i="1"/>
  <c r="N24" i="1"/>
  <c r="M24" i="1"/>
  <c r="L24" i="1"/>
  <c r="H24" i="1"/>
  <c r="G24" i="1"/>
  <c r="L23" i="1"/>
  <c r="L22" i="1"/>
  <c r="L21" i="1"/>
  <c r="L20" i="1"/>
  <c r="L19" i="1"/>
  <c r="L18" i="1"/>
  <c r="K9" i="1"/>
  <c r="E58" i="1" s="1"/>
  <c r="V8" i="1"/>
  <c r="V7" i="1"/>
  <c r="V6" i="1"/>
  <c r="R6" i="1"/>
  <c r="N6" i="1"/>
  <c r="R5" i="1"/>
  <c r="P5" i="1"/>
  <c r="P6" i="1" l="1"/>
  <c r="C17" i="2"/>
  <c r="C20" i="2"/>
  <c r="L49" i="1"/>
  <c r="C21" i="2"/>
  <c r="B25" i="2"/>
  <c r="V9" i="1"/>
  <c r="C16" i="2"/>
  <c r="C24" i="2" s="1"/>
  <c r="B28" i="2" l="1"/>
  <c r="B29" i="2" s="1"/>
  <c r="D5" i="1" s="1"/>
  <c r="C27" i="2"/>
  <c r="C26" i="2"/>
  <c r="C25" i="2"/>
  <c r="G21" i="1" l="1"/>
  <c r="H21" i="1" s="1"/>
  <c r="M21" i="1" s="1"/>
  <c r="G23" i="1"/>
  <c r="H23" i="1" s="1"/>
  <c r="M23" i="1" s="1"/>
  <c r="G18" i="1"/>
  <c r="H18" i="1" s="1"/>
  <c r="G22" i="1"/>
  <c r="H22" i="1" s="1"/>
  <c r="M22" i="1" s="1"/>
  <c r="G20" i="1"/>
  <c r="H20" i="1" s="1"/>
  <c r="M20" i="1" s="1"/>
  <c r="G19" i="1"/>
  <c r="H19" i="1" s="1"/>
  <c r="M19" i="1" s="1"/>
  <c r="N20" i="1" l="1"/>
  <c r="O20" i="1" s="1"/>
  <c r="R20" i="1" s="1"/>
  <c r="Q20" i="1"/>
  <c r="Q22" i="1"/>
  <c r="N22" i="1"/>
  <c r="O22" i="1" s="1"/>
  <c r="R22" i="1" s="1"/>
  <c r="Q19" i="1"/>
  <c r="N19" i="1"/>
  <c r="O19" i="1" s="1"/>
  <c r="R19" i="1" s="1"/>
  <c r="Q23" i="1"/>
  <c r="N23" i="1"/>
  <c r="O23" i="1" s="1"/>
  <c r="R23" i="1" s="1"/>
  <c r="M18" i="1"/>
  <c r="H49" i="1"/>
  <c r="V5" i="1"/>
  <c r="N5" i="1"/>
  <c r="N21" i="1"/>
  <c r="O21" i="1" s="1"/>
  <c r="R21" i="1" s="1"/>
  <c r="Q21" i="1"/>
  <c r="Q18" i="1" l="1"/>
  <c r="Q49" i="1" s="1"/>
  <c r="K5" i="1"/>
  <c r="M49" i="1"/>
  <c r="N18" i="1"/>
  <c r="O18" i="1" s="1"/>
  <c r="R18" i="1" l="1"/>
  <c r="O49" i="1"/>
  <c r="K7" i="1"/>
  <c r="B53" i="1"/>
  <c r="N9" i="1"/>
  <c r="B59" i="1" s="1"/>
  <c r="V10" i="1"/>
  <c r="K6" i="1"/>
  <c r="B54" i="1" s="1"/>
  <c r="N49" i="1"/>
  <c r="E53" i="1" l="1"/>
  <c r="N7" i="1"/>
  <c r="E54" i="1" s="1"/>
  <c r="B55" i="1"/>
  <c r="P7" i="1" l="1"/>
  <c r="E55" i="1" s="1"/>
  <c r="R7" i="1" l="1"/>
  <c r="K8" i="1" s="1"/>
  <c r="E56" i="1" s="1"/>
  <c r="P8" i="1" l="1"/>
  <c r="R8" i="1" s="1"/>
  <c r="N8" i="1"/>
  <c r="B57" i="1" s="1"/>
  <c r="P9" i="1"/>
  <c r="E59" i="1" s="1"/>
  <c r="B56" i="1"/>
  <c r="E57" i="1" l="1"/>
  <c r="B58" i="1"/>
  <c r="K10" i="1"/>
</calcChain>
</file>

<file path=xl/sharedStrings.xml><?xml version="1.0" encoding="utf-8"?>
<sst xmlns="http://schemas.openxmlformats.org/spreadsheetml/2006/main" count="193" uniqueCount="150">
  <si>
    <t>Generische Vorlage mit Beispielwerten: gelbe Felder anpassen, grüne Felder berechnen sich automatisch. Alle Beträge sind netto, sofern nicht Brutto angegeben ist.</t>
  </si>
  <si>
    <t>Hilfsdaten für Diagramm</t>
  </si>
  <si>
    <t>Auftrag</t>
  </si>
  <si>
    <t>Kalkulationsparameter</t>
  </si>
  <si>
    <t>Ergebnisübersicht</t>
  </si>
  <si>
    <t>Kostenstruktur</t>
  </si>
  <si>
    <t>Betrag</t>
  </si>
  <si>
    <t>Kalk.-Nr.</t>
  </si>
  <si>
    <t>KALK-2026-001</t>
  </si>
  <si>
    <t>Netto-Stundensatz</t>
  </si>
  <si>
    <t>Selbstkosten</t>
  </si>
  <si>
    <t>Lohnkosten</t>
  </si>
  <si>
    <t>Lohn</t>
  </si>
  <si>
    <t>Datum</t>
  </si>
  <si>
    <t>Umsatzsteuer</t>
  </si>
  <si>
    <t>Wagnis + Gewinn</t>
  </si>
  <si>
    <t>Fremdleistungen</t>
  </si>
  <si>
    <t>Material</t>
  </si>
  <si>
    <t>Betrieb</t>
  </si>
  <si>
    <t>Beispielbetrieb Handwerk</t>
  </si>
  <si>
    <t>Rabatt auf Angebot</t>
  </si>
  <si>
    <t>Netto vor Rabatt</t>
  </si>
  <si>
    <t>Rabatt</t>
  </si>
  <si>
    <t>Maschine/Fahrt</t>
  </si>
  <si>
    <t>Kunde</t>
  </si>
  <si>
    <t>Musterkunde</t>
  </si>
  <si>
    <t>Skonto optional</t>
  </si>
  <si>
    <t>Brutto Angebot</t>
  </si>
  <si>
    <t>Fremdleistung</t>
  </si>
  <si>
    <t>Projekt</t>
  </si>
  <si>
    <t>Allgemeiner Handwerksauftrag</t>
  </si>
  <si>
    <t>Material-GK-Zuschlag</t>
  </si>
  <si>
    <t>Ist-Kosten erfasst</t>
  </si>
  <si>
    <t>Abweichung Ist vs. Selbstkosten</t>
  </si>
  <si>
    <t>Ist-Abweichung</t>
  </si>
  <si>
    <t>Zuschläge/GK</t>
  </si>
  <si>
    <t>Gültig bis</t>
  </si>
  <si>
    <t>Fremdleistungszuschlag</t>
  </si>
  <si>
    <t>Status</t>
  </si>
  <si>
    <t>Wagnis+Gewinn</t>
  </si>
  <si>
    <t>Bearbeiter</t>
  </si>
  <si>
    <t>Musterteam</t>
  </si>
  <si>
    <t>Maschinen-/Fahrtzuschlag</t>
  </si>
  <si>
    <t>Wagnis</t>
  </si>
  <si>
    <t>Eingabehilfe</t>
  </si>
  <si>
    <t>Menge, Einheit, Stunden/Einheit und Kosten je Position ausfüllen. Die Vorlage addiert alle Kosten, Zuschläge, Rabatt, Skonto und USt.</t>
  </si>
  <si>
    <t>Gewinn</t>
  </si>
  <si>
    <t>Rundung netto auf €</t>
  </si>
  <si>
    <t>Hinweis</t>
  </si>
  <si>
    <t>Stundensatz kommt aus Blatt „Stundensatz 2026“</t>
  </si>
  <si>
    <t>Pos.</t>
  </si>
  <si>
    <t>Leistungsbereich</t>
  </si>
  <si>
    <t>Beschreibung</t>
  </si>
  <si>
    <t>Menge</t>
  </si>
  <si>
    <t>Einheit</t>
  </si>
  <si>
    <t>Stunden/Einheit</t>
  </si>
  <si>
    <t>Stundensatz</t>
  </si>
  <si>
    <t>Materialkosten</t>
  </si>
  <si>
    <t>Netto-Preis</t>
  </si>
  <si>
    <t>Ist-Kosten</t>
  </si>
  <si>
    <t>Abweichung</t>
  </si>
  <si>
    <t>Marge</t>
  </si>
  <si>
    <t>Arbeitsleistung</t>
  </si>
  <si>
    <t>Aufmaß, Vorbereitung und Koordination</t>
  </si>
  <si>
    <t>Pauschal</t>
  </si>
  <si>
    <t>Facharbeiten vor Ort</t>
  </si>
  <si>
    <t>Std.</t>
  </si>
  <si>
    <t>Standardmaterial laut Bedarfsermittlung</t>
  </si>
  <si>
    <t>Fahrt/Maschine</t>
  </si>
  <si>
    <t>Fahrzeug-, Maschinen- und Rüstpauschale</t>
  </si>
  <si>
    <t>Tag</t>
  </si>
  <si>
    <t>Externe Spezialleistung / Prüfung</t>
  </si>
  <si>
    <t>Sonstiges</t>
  </si>
  <si>
    <t>Dokumentation, Übergabe und Nachbearbeitung</t>
  </si>
  <si>
    <t>Summe</t>
  </si>
  <si>
    <t>Angebotspreis-Berechnung</t>
  </si>
  <si>
    <t>Selbstkosten gesamt</t>
  </si>
  <si>
    <t>Netto-Preis vor Rabatt</t>
  </si>
  <si>
    <t>Zwischensumme</t>
  </si>
  <si>
    <t>Skonto</t>
  </si>
  <si>
    <t>Gerundetes Netto-Angebot</t>
  </si>
  <si>
    <t>Brutto-Angebot</t>
  </si>
  <si>
    <t>Deckungsbeitrag</t>
  </si>
  <si>
    <t>Marge netto</t>
  </si>
  <si>
    <t>Nachkalkulation: Ist-Kosten</t>
  </si>
  <si>
    <t>Nachkalkulation: Abweichung</t>
  </si>
  <si>
    <t>Nachkalkulation: Marge</t>
  </si>
  <si>
    <t>Nutzung</t>
  </si>
  <si>
    <t>Überschreiben Sie die Beispielpositionen. Prüfen Sie zuerst den Stundensatz und passen Sie Zuschläge, Rabatt, Skonto und USt. bei Bedarf an.</t>
  </si>
  <si>
    <t>Stand</t>
  </si>
  <si>
    <t>2026</t>
  </si>
  <si>
    <t>Stundensatzkalkulation Handwerk 2026</t>
  </si>
  <si>
    <t>Beispielwerte überschreiben: Die gelben Zellen bestimmen den kalkulierten Netto-Stundensatz, der automatisch in die Hauptkalkulation übernommen wird.</t>
  </si>
  <si>
    <t>Arbeitszeit 2026</t>
  </si>
  <si>
    <t>Wert</t>
  </si>
  <si>
    <t>Kalendertage</t>
  </si>
  <si>
    <t>Tage</t>
  </si>
  <si>
    <t>Wochenenden</t>
  </si>
  <si>
    <t>Feiertage / Betriebsschließung</t>
  </si>
  <si>
    <t>Urlaubstage</t>
  </si>
  <si>
    <t>Krankheit / Weiterbildung / Sonstiges</t>
  </si>
  <si>
    <t>Verfügbare Arbeitstage</t>
  </si>
  <si>
    <t>Produktive Stunden pro Tag</t>
  </si>
  <si>
    <t>Fakturierbare Auslastung</t>
  </si>
  <si>
    <t>%</t>
  </si>
  <si>
    <t>Fakturierbare Stunden pro Jahr</t>
  </si>
  <si>
    <t>Kostenblock</t>
  </si>
  <si>
    <t>Jahresbetrag</t>
  </si>
  <si>
    <t>€/fakturierbare Stunde</t>
  </si>
  <si>
    <t>Anmerkung</t>
  </si>
  <si>
    <t>Produktive Lohnkosten</t>
  </si>
  <si>
    <t>Bruttolohn/Entnahmen für produktive Arbeit</t>
  </si>
  <si>
    <t>Lohnnebenkosten</t>
  </si>
  <si>
    <t>Sozialabgaben, Umlagen, Versicherungen</t>
  </si>
  <si>
    <t>Betriebskosten</t>
  </si>
  <si>
    <t>Miete, Energie, Telefon, Büro</t>
  </si>
  <si>
    <t>Fahrzeug und Werkzeuge</t>
  </si>
  <si>
    <t>Leasing, Wartung, Kleinwerkzeuge</t>
  </si>
  <si>
    <t>Versicherungen und Beiträge</t>
  </si>
  <si>
    <t>Betriebshaftpflicht, Kammer, Beiträge</t>
  </si>
  <si>
    <t>Verwaltung und Vertrieb</t>
  </si>
  <si>
    <t>Bürozeit, Angebote, Buchhaltung</t>
  </si>
  <si>
    <t>Rücklagen / Ersatzinvestitionen</t>
  </si>
  <si>
    <t>Maschinen, Software, Weiterbildung</t>
  </si>
  <si>
    <t>Sonstige Gemeinkosten</t>
  </si>
  <si>
    <t>Puffer für kleinere laufende Kosten</t>
  </si>
  <si>
    <t>Jahreskosten gesamt</t>
  </si>
  <si>
    <t>Kosten je fakturierbarer Stunde</t>
  </si>
  <si>
    <t>Zielaufschlag Wagnis</t>
  </si>
  <si>
    <t>Risikopuffer</t>
  </si>
  <si>
    <t>Zielaufschlag Gewinn</t>
  </si>
  <si>
    <t>Gewinnziel</t>
  </si>
  <si>
    <t>Empfohlener Netto-Stundensatz</t>
  </si>
  <si>
    <t>Gerundeter Netto-Stundensatz</t>
  </si>
  <si>
    <t>wird in die Kalkulation übernommen</t>
  </si>
  <si>
    <t>Parameter und Auswahllisten – Vorlage 2026</t>
  </si>
  <si>
    <t>Standardwert</t>
  </si>
  <si>
    <t>Stk.</t>
  </si>
  <si>
    <t>m</t>
  </si>
  <si>
    <t>Material-Gemeinkostenzuschlag</t>
  </si>
  <si>
    <t>m²</t>
  </si>
  <si>
    <t>Pauschale</t>
  </si>
  <si>
    <t>m³</t>
  </si>
  <si>
    <t>km</t>
  </si>
  <si>
    <t>Rundung Netto-Angebot auf €</t>
  </si>
  <si>
    <t>Gelbe Zellen sind Eingabefelder. Grüne Zellen enthalten Formeln.</t>
  </si>
  <si>
    <t>Die Beispielwerte sind frei erfunden und sollen nur die Funktionsweise zeigen.</t>
  </si>
  <si>
    <t>Alle Beträge sind netto, sofern nicht ausdrücklich Brutto angegeben ist.</t>
  </si>
  <si>
    <t>Für Excel in deutscher Oberfläche werden Formeln automatisch lokal angezeigt.</t>
  </si>
  <si>
    <t>Kalkulation Handwerk – Excel-Vorlage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</si>
</sst>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€\ #,##0"/>
    <numFmt numFmtId="165" formatCode="\€\ #,##0.00"/>
    <numFmt numFmtId="166" formatCode="yyyy\-mm\-dd"/>
  </numFmts>
  <fonts count="8" x14ac:knownFonts="1">
    <font>
      <sz val="11"/>
      <name val="Carlito"/>
    </font>
    <font>
      <b/>
      <sz val="14"/>
      <color rgb="FFFFFFFF"/>
      <name val="Carlito"/>
    </font>
    <font>
      <b/>
      <sz val="11"/>
      <color rgb="FFFFFFFF"/>
      <name val="Carlito"/>
    </font>
    <font>
      <i/>
      <sz val="11"/>
      <name val="Carlito"/>
    </font>
    <font>
      <b/>
      <sz val="11"/>
      <name val="Carlito"/>
    </font>
    <font>
      <sz val="11"/>
      <name val="Carlito"/>
    </font>
    <font>
      <b/>
      <sz val="20"/>
      <color rgb="FFFFFFFF"/>
      <name val="Carlito"/>
      <family val="2"/>
    </font>
    <font>
      <sz val="20"/>
      <name val="Carlito"/>
      <family val="2"/>
    </font>
  </fonts>
  <fills count="10">
    <fill>
      <patternFill patternType="none"/>
    </fill>
    <fill>
      <patternFill patternType="gray125"/>
    </fill>
    <fill>
      <patternFill patternType="solid">
        <fgColor rgb="FF1F4E5F"/>
      </patternFill>
    </fill>
    <fill>
      <patternFill patternType="solid">
        <fgColor rgb="FF2F75B5"/>
      </patternFill>
    </fill>
    <fill>
      <patternFill patternType="solid">
        <fgColor rgb="FFF2F2F2"/>
      </patternFill>
    </fill>
    <fill>
      <patternFill patternType="solid">
        <fgColor rgb="FFFFF2CC"/>
      </patternFill>
    </fill>
    <fill>
      <patternFill patternType="solid">
        <fgColor rgb="FFFAFAFA"/>
      </patternFill>
    </fill>
    <fill>
      <patternFill patternType="solid">
        <fgColor rgb="FFF8F9FA"/>
      </patternFill>
    </fill>
    <fill>
      <patternFill patternType="solid">
        <fgColor rgb="FFE2F0D9"/>
      </patternFill>
    </fill>
    <fill>
      <patternFill patternType="solid">
        <fgColor rgb="FFD9EAD3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51">
    <xf numFmtId="0" fontId="0" fillId="0" borderId="0" xfId="0"/>
    <xf numFmtId="0" fontId="2" fillId="3" borderId="0" xfId="1" applyFont="1" applyFill="1"/>
    <xf numFmtId="0" fontId="2" fillId="3" borderId="0" xfId="1" applyFont="1" applyFill="1" applyAlignment="1">
      <alignment horizontal="center"/>
    </xf>
    <xf numFmtId="10" fontId="0" fillId="0" borderId="0" xfId="1" applyNumberFormat="1" applyFont="1"/>
    <xf numFmtId="0" fontId="0" fillId="4" borderId="0" xfId="1" applyFont="1" applyFill="1"/>
    <xf numFmtId="10" fontId="0" fillId="5" borderId="0" xfId="1" applyNumberFormat="1" applyFont="1" applyFill="1"/>
    <xf numFmtId="164" fontId="0" fillId="5" borderId="0" xfId="1" applyNumberFormat="1" applyFont="1" applyFill="1"/>
    <xf numFmtId="0" fontId="0" fillId="6" borderId="0" xfId="1" applyFont="1" applyFill="1"/>
    <xf numFmtId="0" fontId="0" fillId="5" borderId="0" xfId="1" applyFont="1" applyFill="1"/>
    <xf numFmtId="2" fontId="0" fillId="5" borderId="0" xfId="1" applyNumberFormat="1" applyFont="1" applyFill="1"/>
    <xf numFmtId="2" fontId="4" fillId="8" borderId="0" xfId="1" applyNumberFormat="1" applyFont="1" applyFill="1"/>
    <xf numFmtId="0" fontId="4" fillId="9" borderId="0" xfId="1" applyFont="1" applyFill="1"/>
    <xf numFmtId="165" fontId="0" fillId="5" borderId="0" xfId="1" applyNumberFormat="1" applyFont="1" applyFill="1"/>
    <xf numFmtId="165" fontId="0" fillId="0" borderId="0" xfId="1" applyNumberFormat="1" applyFont="1"/>
    <xf numFmtId="165" fontId="4" fillId="9" borderId="0" xfId="1" applyNumberFormat="1" applyFont="1" applyFill="1"/>
    <xf numFmtId="0" fontId="2" fillId="3" borderId="0" xfId="1" applyFont="1" applyFill="1" applyAlignment="1">
      <alignment horizontal="center" wrapText="1"/>
    </xf>
    <xf numFmtId="0" fontId="0" fillId="0" borderId="0" xfId="1" applyFont="1" applyAlignment="1">
      <alignment wrapText="1"/>
    </xf>
    <xf numFmtId="165" fontId="0" fillId="5" borderId="0" xfId="1" applyNumberFormat="1" applyFont="1" applyFill="1" applyAlignment="1">
      <alignment wrapText="1"/>
    </xf>
    <xf numFmtId="165" fontId="0" fillId="0" borderId="0" xfId="1" applyNumberFormat="1" applyFont="1" applyAlignment="1">
      <alignment wrapText="1"/>
    </xf>
    <xf numFmtId="0" fontId="4" fillId="9" borderId="0" xfId="1" applyFont="1" applyFill="1" applyAlignment="1">
      <alignment wrapText="1"/>
    </xf>
    <xf numFmtId="165" fontId="4" fillId="9" borderId="0" xfId="1" applyNumberFormat="1" applyFont="1" applyFill="1" applyAlignment="1">
      <alignment wrapText="1"/>
    </xf>
    <xf numFmtId="10" fontId="0" fillId="5" borderId="0" xfId="1" applyNumberFormat="1" applyFont="1" applyFill="1" applyAlignment="1">
      <alignment wrapText="1"/>
    </xf>
    <xf numFmtId="0" fontId="2" fillId="2" borderId="0" xfId="1" applyFont="1" applyFill="1" applyAlignment="1">
      <alignment wrapText="1"/>
    </xf>
    <xf numFmtId="165" fontId="2" fillId="2" borderId="0" xfId="1" applyNumberFormat="1" applyFont="1" applyFill="1" applyAlignment="1">
      <alignment wrapText="1"/>
    </xf>
    <xf numFmtId="0" fontId="4" fillId="4" borderId="0" xfId="1" applyFont="1" applyFill="1"/>
    <xf numFmtId="166" fontId="0" fillId="5" borderId="0" xfId="1" applyNumberFormat="1" applyFont="1" applyFill="1"/>
    <xf numFmtId="0" fontId="4" fillId="7" borderId="0" xfId="1" applyFont="1" applyFill="1"/>
    <xf numFmtId="0" fontId="2" fillId="3" borderId="0" xfId="1" applyFont="1" applyFill="1" applyAlignment="1">
      <alignment horizontal="center" vertical="center" wrapText="1"/>
    </xf>
    <xf numFmtId="0" fontId="0" fillId="5" borderId="0" xfId="1" applyFont="1" applyFill="1" applyAlignment="1">
      <alignment vertical="top" wrapText="1"/>
    </xf>
    <xf numFmtId="165" fontId="0" fillId="5" borderId="0" xfId="1" applyNumberFormat="1" applyFont="1" applyFill="1" applyAlignment="1">
      <alignment vertical="top" wrapText="1"/>
    </xf>
    <xf numFmtId="165" fontId="0" fillId="8" borderId="0" xfId="1" applyNumberFormat="1" applyFont="1" applyFill="1" applyAlignment="1">
      <alignment vertical="top" wrapText="1"/>
    </xf>
    <xf numFmtId="2" fontId="0" fillId="5" borderId="0" xfId="1" applyNumberFormat="1" applyFont="1" applyFill="1" applyAlignment="1">
      <alignment vertical="top" wrapText="1"/>
    </xf>
    <xf numFmtId="10" fontId="0" fillId="8" borderId="0" xfId="1" applyNumberFormat="1" applyFont="1" applyFill="1" applyAlignment="1">
      <alignment vertical="top" wrapText="1"/>
    </xf>
    <xf numFmtId="0" fontId="0" fillId="7" borderId="0" xfId="1" applyFont="1" applyFill="1" applyAlignment="1">
      <alignment wrapText="1"/>
    </xf>
    <xf numFmtId="0" fontId="4" fillId="7" borderId="0" xfId="1" applyFont="1" applyFill="1" applyAlignment="1">
      <alignment vertical="top" wrapText="1"/>
    </xf>
    <xf numFmtId="165" fontId="4" fillId="7" borderId="0" xfId="1" applyNumberFormat="1" applyFont="1" applyFill="1" applyAlignment="1">
      <alignment vertical="top" wrapText="1"/>
    </xf>
    <xf numFmtId="165" fontId="4" fillId="7" borderId="0" xfId="1" applyNumberFormat="1" applyFont="1" applyFill="1" applyAlignment="1">
      <alignment horizontal="right" vertical="top" wrapText="1"/>
    </xf>
    <xf numFmtId="49" fontId="4" fillId="8" borderId="0" xfId="1" applyNumberFormat="1" applyFont="1" applyFill="1" applyAlignment="1">
      <alignment horizontal="right" vertical="top" wrapText="1"/>
    </xf>
    <xf numFmtId="10" fontId="4" fillId="7" borderId="0" xfId="1" applyNumberFormat="1" applyFont="1" applyFill="1" applyAlignment="1">
      <alignment horizontal="right" vertical="top" wrapText="1"/>
    </xf>
    <xf numFmtId="0" fontId="0" fillId="0" borderId="0" xfId="0"/>
    <xf numFmtId="0" fontId="3" fillId="7" borderId="0" xfId="1" applyFont="1" applyFill="1" applyAlignment="1">
      <alignment wrapText="1"/>
    </xf>
    <xf numFmtId="0" fontId="2" fillId="2" borderId="0" xfId="1" applyFont="1" applyFill="1" applyAlignment="1">
      <alignment horizontal="center"/>
    </xf>
    <xf numFmtId="0" fontId="0" fillId="7" borderId="0" xfId="1" applyFont="1" applyFill="1" applyAlignment="1">
      <alignment wrapText="1"/>
    </xf>
    <xf numFmtId="0" fontId="3" fillId="4" borderId="0" xfId="1" applyFont="1" applyFill="1" applyAlignment="1">
      <alignment horizontal="center"/>
    </xf>
    <xf numFmtId="0" fontId="1" fillId="2" borderId="0" xfId="1" applyFont="1" applyFill="1" applyAlignment="1">
      <alignment horizontal="center"/>
    </xf>
    <xf numFmtId="0" fontId="2" fillId="2" borderId="0" xfId="1" applyFont="1" applyFill="1"/>
    <xf numFmtId="0" fontId="3" fillId="6" borderId="0" xfId="1" applyFont="1" applyFill="1" applyAlignment="1">
      <alignment wrapText="1"/>
    </xf>
    <xf numFmtId="0" fontId="6" fillId="2" borderId="0" xfId="1" applyFont="1" applyFill="1" applyAlignment="1">
      <alignment horizontal="center" vertical="center"/>
    </xf>
    <xf numFmtId="0" fontId="7" fillId="0" borderId="0" xfId="0" applyFont="1"/>
    <xf numFmtId="0" fontId="3" fillId="7" borderId="0" xfId="1" applyFont="1" applyFill="1" applyAlignment="1">
      <alignment horizontal="left" wrapText="1"/>
    </xf>
    <xf numFmtId="0" fontId="0" fillId="0" borderId="0" xfId="0" applyAlignment="1">
      <alignment horizontal="left"/>
    </xf>
  </cellXfs>
  <cellStyles count="2">
    <cellStyle name="Normal" xfId="1" xr:uid="{00000000-0005-0000-0000-000000000000}"/>
    <cellStyle name="Standard" xfId="0" builtinId="0"/>
  </cellStyles>
  <dxfs count="6">
    <dxf>
      <fill>
        <patternFill patternType="solid">
          <bgColor rgb="FFE2F0D9"/>
        </patternFill>
      </fill>
    </dxf>
    <dxf>
      <fill>
        <patternFill patternType="solid">
          <bgColor rgb="FFFCE4D6"/>
        </patternFill>
      </fill>
    </dxf>
    <dxf>
      <fill>
        <patternFill patternType="solid">
          <bgColor rgb="FFE2F0D9"/>
        </patternFill>
      </fill>
    </dxf>
    <dxf>
      <fill>
        <patternFill patternType="solid">
          <bgColor rgb="FFFCE4D6"/>
        </patternFill>
      </fill>
    </dxf>
    <dxf>
      <font>
        <b/>
      </font>
      <fill>
        <patternFill patternType="solid">
          <bgColor rgb="FFE2F0D9"/>
        </patternFill>
      </fill>
    </dxf>
    <dxf>
      <font>
        <b/>
      </font>
      <fill>
        <patternFill patternType="solid">
          <bgColor rgb="FFFCE4D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Kostenstruktur</c:v>
          </c:tx>
          <c:invertIfNegative val="1"/>
          <c:cat>
            <c:strRef>
              <c:f>'Kalkulation 2026'!$U$5:$U$10</c:f>
              <c:strCache>
                <c:ptCount val="6"/>
                <c:pt idx="0">
                  <c:v>Lohn</c:v>
                </c:pt>
                <c:pt idx="1">
                  <c:v>Material</c:v>
                </c:pt>
                <c:pt idx="2">
                  <c:v>Maschine/Fahrt</c:v>
                </c:pt>
                <c:pt idx="3">
                  <c:v>Fremdleistung</c:v>
                </c:pt>
                <c:pt idx="4">
                  <c:v>Zuschläge/GK</c:v>
                </c:pt>
                <c:pt idx="5">
                  <c:v>Wagnis+Gewinn</c:v>
                </c:pt>
              </c:strCache>
            </c:strRef>
          </c:cat>
          <c:val>
            <c:numRef>
              <c:f>'Kalkulation 2026'!$V$5:$V$10</c:f>
              <c:numCache>
                <c:formatCode>\€\ #,##0.00</c:formatCode>
                <c:ptCount val="6"/>
                <c:pt idx="0">
                  <c:v>3307.5</c:v>
                </c:pt>
                <c:pt idx="1">
                  <c:v>1490</c:v>
                </c:pt>
                <c:pt idx="2">
                  <c:v>275</c:v>
                </c:pt>
                <c:pt idx="3">
                  <c:v>320</c:v>
                </c:pt>
                <c:pt idx="4">
                  <c:v>188.35</c:v>
                </c:pt>
                <c:pt idx="5">
                  <c:v>892.93599999999992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93-4080-8C0A-0523C0690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\€\ #,##0.00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15</xdr:row>
      <xdr:rowOff>0</xdr:rowOff>
    </xdr:from>
    <xdr:to>
      <xdr:col>28</xdr:col>
      <xdr:colOff>0</xdr:colOff>
      <xdr:row>32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_Kalkulation_2026" displayName="Tabelle_Kalkulation_2026" ref="A17:R47">
  <tableColumns count="18">
    <tableColumn id="1" xr3:uid="{00000000-0010-0000-0000-000001000000}" name="Pos."/>
    <tableColumn id="2" xr3:uid="{00000000-0010-0000-0000-000002000000}" name="Leistungsbereich"/>
    <tableColumn id="3" xr3:uid="{00000000-0010-0000-0000-000003000000}" name="Beschreibung"/>
    <tableColumn id="4" xr3:uid="{00000000-0010-0000-0000-000004000000}" name="Menge"/>
    <tableColumn id="5" xr3:uid="{00000000-0010-0000-0000-000005000000}" name="Einheit"/>
    <tableColumn id="6" xr3:uid="{00000000-0010-0000-0000-000006000000}" name="Stunden/Einheit"/>
    <tableColumn id="7" xr3:uid="{00000000-0010-0000-0000-000007000000}" name="Stundensatz"/>
    <tableColumn id="8" xr3:uid="{00000000-0010-0000-0000-000008000000}" name="Lohnkosten"/>
    <tableColumn id="9" xr3:uid="{00000000-0010-0000-0000-000009000000}" name="Materialkosten"/>
    <tableColumn id="10" xr3:uid="{00000000-0010-0000-0000-00000A000000}" name="Maschine/Fahrt"/>
    <tableColumn id="11" xr3:uid="{00000000-0010-0000-0000-00000B000000}" name="Fremdleistung"/>
    <tableColumn id="12" xr3:uid="{00000000-0010-0000-0000-00000C000000}" name="Zuschläge/GK"/>
    <tableColumn id="13" xr3:uid="{00000000-0010-0000-0000-00000D000000}" name="Selbstkosten"/>
    <tableColumn id="14" xr3:uid="{00000000-0010-0000-0000-00000E000000}" name="Wagnis+Gewinn"/>
    <tableColumn id="15" xr3:uid="{00000000-0010-0000-0000-00000F000000}" name="Netto-Preis"/>
    <tableColumn id="16" xr3:uid="{00000000-0010-0000-0000-000010000000}" name="Ist-Kosten"/>
    <tableColumn id="17" xr3:uid="{00000000-0010-0000-0000-000011000000}" name="Abweichung"/>
    <tableColumn id="18" xr3:uid="{00000000-0010-0000-0000-000012000000}" name="Marg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2"/>
  <sheetViews>
    <sheetView tabSelected="1" workbookViewId="0">
      <selection sqref="A1:R1"/>
    </sheetView>
  </sheetViews>
  <sheetFormatPr baseColWidth="10" defaultColWidth="9" defaultRowHeight="15" x14ac:dyDescent="0.25"/>
  <cols>
    <col min="1" max="1" width="24.125" bestFit="1" customWidth="1"/>
    <col min="2" max="2" width="24.375" bestFit="1" customWidth="1"/>
    <col min="3" max="3" width="33.25" bestFit="1" customWidth="1"/>
    <col min="4" max="4" width="22.375" bestFit="1" customWidth="1"/>
    <col min="5" max="5" width="10.75" bestFit="1" customWidth="1"/>
    <col min="6" max="6" width="13.625" bestFit="1" customWidth="1"/>
    <col min="7" max="7" width="10.375" bestFit="1" customWidth="1"/>
    <col min="8" max="8" width="9.875" bestFit="1" customWidth="1"/>
    <col min="9" max="9" width="12.75" bestFit="1" customWidth="1"/>
    <col min="10" max="10" width="14.375" bestFit="1" customWidth="1"/>
    <col min="11" max="11" width="12.125" bestFit="1" customWidth="1"/>
    <col min="12" max="12" width="15.25" bestFit="1" customWidth="1"/>
    <col min="13" max="13" width="13" bestFit="1" customWidth="1"/>
    <col min="14" max="14" width="13.625" bestFit="1" customWidth="1"/>
    <col min="15" max="15" width="9.875" bestFit="1" customWidth="1"/>
    <col min="16" max="16" width="9.25" bestFit="1" customWidth="1"/>
    <col min="17" max="17" width="10.5" bestFit="1" customWidth="1"/>
    <col min="18" max="18" width="9.25" bestFit="1" customWidth="1"/>
    <col min="19" max="20" width="3" customWidth="1"/>
    <col min="21" max="21" width="13" bestFit="1" customWidth="1"/>
    <col min="22" max="22" width="9.25" bestFit="1" customWidth="1"/>
    <col min="23" max="28" width="14" customWidth="1"/>
  </cols>
  <sheetData>
    <row r="1" spans="1:22" ht="27.95" customHeight="1" x14ac:dyDescent="0.4">
      <c r="A1" s="47" t="s">
        <v>149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</row>
    <row r="2" spans="1:22" x14ac:dyDescent="0.25">
      <c r="A2" s="40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22" x14ac:dyDescent="0.25">
      <c r="U3" s="43" t="s">
        <v>1</v>
      </c>
      <c r="V3" s="39"/>
    </row>
    <row r="4" spans="1:22" x14ac:dyDescent="0.25">
      <c r="A4" s="41" t="s">
        <v>2</v>
      </c>
      <c r="B4" s="39"/>
      <c r="C4" s="41" t="s">
        <v>3</v>
      </c>
      <c r="D4" s="41"/>
      <c r="J4" s="41" t="s">
        <v>4</v>
      </c>
      <c r="K4" s="41"/>
      <c r="L4" s="41"/>
      <c r="M4" s="41"/>
      <c r="N4" s="41"/>
      <c r="O4" s="41"/>
      <c r="P4" s="41"/>
      <c r="Q4" s="41"/>
      <c r="R4" s="41"/>
      <c r="U4" s="1" t="s">
        <v>5</v>
      </c>
      <c r="V4" s="1" t="s">
        <v>6</v>
      </c>
    </row>
    <row r="5" spans="1:22" x14ac:dyDescent="0.25">
      <c r="A5" s="24" t="s">
        <v>7</v>
      </c>
      <c r="B5" s="8" t="s">
        <v>8</v>
      </c>
      <c r="C5" s="24" t="s">
        <v>9</v>
      </c>
      <c r="D5" s="12">
        <f>'Stundensatz 2026'!$B$29</f>
        <v>135</v>
      </c>
      <c r="J5" s="34" t="s">
        <v>10</v>
      </c>
      <c r="K5" s="36">
        <f>SUM(M18:M47)</f>
        <v>5580.85</v>
      </c>
      <c r="L5" s="35" t="s">
        <v>11</v>
      </c>
      <c r="M5" s="35"/>
      <c r="N5" s="36">
        <f>SUM(H18:H47)</f>
        <v>3307.5</v>
      </c>
      <c r="O5" s="35"/>
      <c r="P5" s="36">
        <f>SUM(I18:I47)</f>
        <v>1490</v>
      </c>
      <c r="Q5" s="35"/>
      <c r="R5" s="36">
        <f>SUM(J18:J47)</f>
        <v>275</v>
      </c>
      <c r="U5" t="s">
        <v>12</v>
      </c>
      <c r="V5" s="13">
        <f>SUM(H18:H47)</f>
        <v>3307.5</v>
      </c>
    </row>
    <row r="6" spans="1:22" x14ac:dyDescent="0.25">
      <c r="A6" s="24" t="s">
        <v>13</v>
      </c>
      <c r="B6" s="25">
        <v>46175</v>
      </c>
      <c r="C6" s="24" t="s">
        <v>14</v>
      </c>
      <c r="D6" s="5">
        <v>0.19</v>
      </c>
      <c r="J6" s="34" t="s">
        <v>15</v>
      </c>
      <c r="K6" s="36">
        <f>SUM(N18:N47)</f>
        <v>892.93599999999992</v>
      </c>
      <c r="L6" s="35" t="s">
        <v>16</v>
      </c>
      <c r="M6" s="35"/>
      <c r="N6" s="36">
        <f>SUM(K18:K47)</f>
        <v>320</v>
      </c>
      <c r="O6" s="35"/>
      <c r="P6" s="36">
        <f>SUM(L18:L47)</f>
        <v>188.35</v>
      </c>
      <c r="Q6" s="35"/>
      <c r="R6" s="36">
        <f>SUMPRODUCT(D18:D47,F18:F47)</f>
        <v>24.5</v>
      </c>
      <c r="U6" t="s">
        <v>17</v>
      </c>
      <c r="V6" s="13">
        <f>SUM(I18:I47)</f>
        <v>1490</v>
      </c>
    </row>
    <row r="7" spans="1:22" x14ac:dyDescent="0.25">
      <c r="A7" s="24" t="s">
        <v>18</v>
      </c>
      <c r="B7" s="8" t="s">
        <v>19</v>
      </c>
      <c r="C7" s="24" t="s">
        <v>20</v>
      </c>
      <c r="D7" s="5">
        <v>0.03</v>
      </c>
      <c r="J7" s="34" t="s">
        <v>21</v>
      </c>
      <c r="K7" s="36">
        <f>SUM(O18:O47)</f>
        <v>6473.7860000000001</v>
      </c>
      <c r="L7" s="35" t="s">
        <v>22</v>
      </c>
      <c r="M7" s="35"/>
      <c r="N7" s="36">
        <f>K7*$D$7</f>
        <v>194.21358000000001</v>
      </c>
      <c r="O7" s="35"/>
      <c r="P7" s="36">
        <f>(K7-N7)*$D$8</f>
        <v>125.5914484</v>
      </c>
      <c r="Q7" s="35"/>
      <c r="R7" s="36">
        <f>CEILING(K7-N7-P7,$D$14)</f>
        <v>6155</v>
      </c>
      <c r="U7" t="s">
        <v>23</v>
      </c>
      <c r="V7" s="13">
        <f>SUM(J18:J47)</f>
        <v>275</v>
      </c>
    </row>
    <row r="8" spans="1:22" x14ac:dyDescent="0.25">
      <c r="A8" s="24" t="s">
        <v>24</v>
      </c>
      <c r="B8" s="8" t="s">
        <v>25</v>
      </c>
      <c r="C8" s="24" t="s">
        <v>26</v>
      </c>
      <c r="D8" s="5">
        <v>0.02</v>
      </c>
      <c r="J8" s="34" t="s">
        <v>14</v>
      </c>
      <c r="K8" s="36">
        <f>R7*$D$6</f>
        <v>1169.45</v>
      </c>
      <c r="L8" s="35" t="s">
        <v>27</v>
      </c>
      <c r="M8" s="35"/>
      <c r="N8" s="36">
        <f>R7+K8</f>
        <v>7324.45</v>
      </c>
      <c r="O8" s="35"/>
      <c r="P8" s="36">
        <f>R7-K5</f>
        <v>574.14999999999964</v>
      </c>
      <c r="Q8" s="35"/>
      <c r="R8" s="38">
        <f>IFERROR(P8/R7,0)</f>
        <v>9.3281884646628704E-2</v>
      </c>
      <c r="U8" t="s">
        <v>28</v>
      </c>
      <c r="V8" s="13">
        <f>SUM(K18:K47)</f>
        <v>320</v>
      </c>
    </row>
    <row r="9" spans="1:22" ht="30" x14ac:dyDescent="0.25">
      <c r="A9" s="24" t="s">
        <v>29</v>
      </c>
      <c r="B9" s="8" t="s">
        <v>30</v>
      </c>
      <c r="C9" s="24" t="s">
        <v>31</v>
      </c>
      <c r="D9" s="5">
        <v>0.1</v>
      </c>
      <c r="J9" s="34" t="s">
        <v>32</v>
      </c>
      <c r="K9" s="36">
        <f>SUM(P18:P47)</f>
        <v>4140</v>
      </c>
      <c r="L9" s="35" t="s">
        <v>33</v>
      </c>
      <c r="M9" s="35" t="s">
        <v>34</v>
      </c>
      <c r="N9" s="36">
        <f>K9-K5</f>
        <v>-1440.8500000000004</v>
      </c>
      <c r="O9" s="35"/>
      <c r="P9" s="38">
        <f>IFERROR((R7-K9)/R7,0)</f>
        <v>0.32737611697806662</v>
      </c>
      <c r="Q9" s="35"/>
      <c r="R9" s="36"/>
      <c r="U9" t="s">
        <v>35</v>
      </c>
      <c r="V9" s="13">
        <f>SUM(L18:L47)</f>
        <v>188.35</v>
      </c>
    </row>
    <row r="10" spans="1:22" x14ac:dyDescent="0.25">
      <c r="A10" s="24" t="s">
        <v>36</v>
      </c>
      <c r="B10" s="25">
        <v>46205</v>
      </c>
      <c r="C10" s="24" t="s">
        <v>37</v>
      </c>
      <c r="D10" s="5">
        <v>0.08</v>
      </c>
      <c r="J10" s="34" t="s">
        <v>38</v>
      </c>
      <c r="K10" s="37" t="str">
        <f>IF(R8&gt;=0.15,"wirtschaftlich",IF(R8&gt;=0.08,"prüfen","kritisch"))</f>
        <v>prüfen</v>
      </c>
      <c r="L10" s="34"/>
      <c r="M10" s="34"/>
      <c r="N10" s="34"/>
      <c r="O10" s="34"/>
      <c r="P10" s="34"/>
      <c r="Q10" s="34"/>
      <c r="R10" s="34"/>
      <c r="U10" t="s">
        <v>39</v>
      </c>
      <c r="V10" s="13">
        <f>SUM(N18:N47)</f>
        <v>892.93599999999992</v>
      </c>
    </row>
    <row r="11" spans="1:22" x14ac:dyDescent="0.25">
      <c r="A11" s="24" t="s">
        <v>40</v>
      </c>
      <c r="B11" s="8" t="s">
        <v>41</v>
      </c>
      <c r="C11" s="24" t="s">
        <v>42</v>
      </c>
      <c r="D11" s="5">
        <v>0.05</v>
      </c>
    </row>
    <row r="12" spans="1:22" x14ac:dyDescent="0.25">
      <c r="C12" s="24" t="s">
        <v>43</v>
      </c>
      <c r="D12" s="5">
        <v>0.04</v>
      </c>
      <c r="J12" t="s">
        <v>44</v>
      </c>
      <c r="K12" s="50" t="s">
        <v>45</v>
      </c>
      <c r="L12" s="50"/>
      <c r="M12" s="50"/>
      <c r="N12" s="50"/>
      <c r="O12" s="50"/>
      <c r="P12" s="50"/>
      <c r="Q12" s="50"/>
      <c r="R12" s="50"/>
    </row>
    <row r="13" spans="1:22" x14ac:dyDescent="0.25">
      <c r="C13" s="24" t="s">
        <v>46</v>
      </c>
      <c r="D13" s="5">
        <v>0.12</v>
      </c>
    </row>
    <row r="14" spans="1:22" x14ac:dyDescent="0.25">
      <c r="C14" s="24" t="s">
        <v>47</v>
      </c>
      <c r="D14" s="6">
        <v>5</v>
      </c>
    </row>
    <row r="15" spans="1:22" ht="15" customHeight="1" x14ac:dyDescent="0.25">
      <c r="C15" s="24" t="s">
        <v>48</v>
      </c>
      <c r="D15" s="49" t="s">
        <v>49</v>
      </c>
      <c r="E15" s="49"/>
      <c r="F15" s="49"/>
      <c r="G15" s="49"/>
    </row>
    <row r="17" spans="1:18" ht="38.1" customHeight="1" x14ac:dyDescent="0.25">
      <c r="A17" s="27" t="s">
        <v>50</v>
      </c>
      <c r="B17" s="27" t="s">
        <v>51</v>
      </c>
      <c r="C17" s="27" t="s">
        <v>52</v>
      </c>
      <c r="D17" s="27" t="s">
        <v>53</v>
      </c>
      <c r="E17" s="27" t="s">
        <v>54</v>
      </c>
      <c r="F17" s="27" t="s">
        <v>55</v>
      </c>
      <c r="G17" s="27" t="s">
        <v>56</v>
      </c>
      <c r="H17" s="27" t="s">
        <v>11</v>
      </c>
      <c r="I17" s="27" t="s">
        <v>57</v>
      </c>
      <c r="J17" s="27" t="s">
        <v>23</v>
      </c>
      <c r="K17" s="27" t="s">
        <v>28</v>
      </c>
      <c r="L17" s="27" t="s">
        <v>35</v>
      </c>
      <c r="M17" s="27" t="s">
        <v>10</v>
      </c>
      <c r="N17" s="27" t="s">
        <v>39</v>
      </c>
      <c r="O17" s="27" t="s">
        <v>58</v>
      </c>
      <c r="P17" s="27" t="s">
        <v>59</v>
      </c>
      <c r="Q17" s="27" t="s">
        <v>60</v>
      </c>
      <c r="R17" s="27" t="s">
        <v>61</v>
      </c>
    </row>
    <row r="18" spans="1:18" ht="33.950000000000003" customHeight="1" x14ac:dyDescent="0.25">
      <c r="A18" s="28">
        <v>1</v>
      </c>
      <c r="B18" s="28" t="s">
        <v>62</v>
      </c>
      <c r="C18" s="28" t="s">
        <v>63</v>
      </c>
      <c r="D18" s="31">
        <v>1</v>
      </c>
      <c r="E18" s="28" t="s">
        <v>64</v>
      </c>
      <c r="F18" s="31">
        <v>3.5</v>
      </c>
      <c r="G18" s="29">
        <f>IF($C18="","",$D$5)</f>
        <v>135</v>
      </c>
      <c r="H18" s="30">
        <f t="shared" ref="H18:H47" si="0">IF($C18="","",$D18*$F18*$G18)</f>
        <v>472.5</v>
      </c>
      <c r="I18" s="29">
        <v>0</v>
      </c>
      <c r="J18" s="29">
        <v>35</v>
      </c>
      <c r="K18" s="29">
        <v>0</v>
      </c>
      <c r="L18" s="30">
        <f>IF($C18="","",$I18*$D$9+$K18*$D$10+$J18*$D$11)</f>
        <v>1.75</v>
      </c>
      <c r="M18" s="30">
        <f t="shared" ref="M18:M47" si="1">IF($C18="","",SUM($H18:$L18))</f>
        <v>509.25</v>
      </c>
      <c r="N18" s="30">
        <f>IF($C18="","",$M18*($D$12+$D$13))</f>
        <v>81.48</v>
      </c>
      <c r="O18" s="30">
        <f t="shared" ref="O18:O47" si="2">IF($C18="","",$M18+$N18)</f>
        <v>590.73</v>
      </c>
      <c r="P18" s="29">
        <v>230</v>
      </c>
      <c r="Q18" s="30">
        <f t="shared" ref="Q18:Q47" si="3">IF(OR($C18="",$P18=""),"",$P18-$M18)</f>
        <v>-279.25</v>
      </c>
      <c r="R18" s="32">
        <f t="shared" ref="R18:R47" si="4">IF($C18="","",IFERROR(($O18-$M18)/$O18,0))</f>
        <v>0.13793103448275865</v>
      </c>
    </row>
    <row r="19" spans="1:18" ht="33.950000000000003" customHeight="1" x14ac:dyDescent="0.25">
      <c r="A19" s="28">
        <v>2</v>
      </c>
      <c r="B19" s="28" t="s">
        <v>62</v>
      </c>
      <c r="C19" s="28" t="s">
        <v>65</v>
      </c>
      <c r="D19" s="31">
        <v>18</v>
      </c>
      <c r="E19" s="28" t="s">
        <v>66</v>
      </c>
      <c r="F19" s="31">
        <v>1</v>
      </c>
      <c r="G19" s="29">
        <f>IF($C19="","",$D$5)</f>
        <v>135</v>
      </c>
      <c r="H19" s="30">
        <f t="shared" si="0"/>
        <v>2430</v>
      </c>
      <c r="I19" s="29">
        <v>0</v>
      </c>
      <c r="J19" s="29">
        <v>0</v>
      </c>
      <c r="K19" s="29">
        <v>0</v>
      </c>
      <c r="L19" s="30">
        <f>IF($C19="","",$I19*$D$9+$K19*$D$10+$J19*$D$11)</f>
        <v>0</v>
      </c>
      <c r="M19" s="30">
        <f t="shared" si="1"/>
        <v>2430</v>
      </c>
      <c r="N19" s="30">
        <f>IF($C19="","",$M19*($D$12+$D$13))</f>
        <v>388.8</v>
      </c>
      <c r="O19" s="30">
        <f t="shared" si="2"/>
        <v>2818.8</v>
      </c>
      <c r="P19" s="29">
        <v>1650</v>
      </c>
      <c r="Q19" s="30">
        <f t="shared" si="3"/>
        <v>-780</v>
      </c>
      <c r="R19" s="32">
        <f t="shared" si="4"/>
        <v>0.13793103448275867</v>
      </c>
    </row>
    <row r="20" spans="1:18" ht="33.950000000000003" customHeight="1" x14ac:dyDescent="0.25">
      <c r="A20" s="28">
        <v>3</v>
      </c>
      <c r="B20" s="28" t="s">
        <v>17</v>
      </c>
      <c r="C20" s="28" t="s">
        <v>67</v>
      </c>
      <c r="D20" s="31">
        <v>1</v>
      </c>
      <c r="E20" s="28" t="s">
        <v>64</v>
      </c>
      <c r="F20" s="31">
        <v>0.5</v>
      </c>
      <c r="G20" s="29">
        <f>IF($C20="","",$D$5)</f>
        <v>135</v>
      </c>
      <c r="H20" s="30">
        <f t="shared" si="0"/>
        <v>67.5</v>
      </c>
      <c r="I20" s="29">
        <v>1450</v>
      </c>
      <c r="J20" s="29">
        <v>0</v>
      </c>
      <c r="K20" s="29">
        <v>0</v>
      </c>
      <c r="L20" s="30">
        <f>IF($C20="","",$I20*$D$9+$K20*$D$10+$J20*$D$11)</f>
        <v>145</v>
      </c>
      <c r="M20" s="30">
        <f t="shared" si="1"/>
        <v>1662.5</v>
      </c>
      <c r="N20" s="30">
        <f>IF($C20="","",$M20*($D$12+$D$13))</f>
        <v>266</v>
      </c>
      <c r="O20" s="30">
        <f t="shared" si="2"/>
        <v>1928.5</v>
      </c>
      <c r="P20" s="29">
        <v>1510</v>
      </c>
      <c r="Q20" s="30">
        <f t="shared" si="3"/>
        <v>-152.5</v>
      </c>
      <c r="R20" s="32">
        <f t="shared" si="4"/>
        <v>0.13793103448275862</v>
      </c>
    </row>
    <row r="21" spans="1:18" ht="33.950000000000003" customHeight="1" x14ac:dyDescent="0.25">
      <c r="A21" s="28">
        <v>4</v>
      </c>
      <c r="B21" s="28" t="s">
        <v>68</v>
      </c>
      <c r="C21" s="28" t="s">
        <v>69</v>
      </c>
      <c r="D21" s="31">
        <v>2</v>
      </c>
      <c r="E21" s="28" t="s">
        <v>70</v>
      </c>
      <c r="F21" s="31">
        <v>0.5</v>
      </c>
      <c r="G21" s="29">
        <f>IF($C21="","",$D$5)</f>
        <v>135</v>
      </c>
      <c r="H21" s="30">
        <f t="shared" si="0"/>
        <v>135</v>
      </c>
      <c r="I21" s="29">
        <v>0</v>
      </c>
      <c r="J21" s="29">
        <v>240</v>
      </c>
      <c r="K21" s="29">
        <v>0</v>
      </c>
      <c r="L21" s="30">
        <f>IF($C21="","",$I21*$D$9+$K21*$D$10+$J21*$D$11)</f>
        <v>12</v>
      </c>
      <c r="M21" s="30">
        <f t="shared" si="1"/>
        <v>387</v>
      </c>
      <c r="N21" s="30">
        <f>IF($C21="","",$M21*($D$12+$D$13))</f>
        <v>61.92</v>
      </c>
      <c r="O21" s="30">
        <f t="shared" si="2"/>
        <v>448.92</v>
      </c>
      <c r="P21" s="29">
        <v>260</v>
      </c>
      <c r="Q21" s="30">
        <f t="shared" si="3"/>
        <v>-127</v>
      </c>
      <c r="R21" s="32">
        <f t="shared" si="4"/>
        <v>0.13793103448275865</v>
      </c>
    </row>
    <row r="22" spans="1:18" ht="33.950000000000003" customHeight="1" x14ac:dyDescent="0.25">
      <c r="A22" s="28">
        <v>5</v>
      </c>
      <c r="B22" s="28" t="s">
        <v>28</v>
      </c>
      <c r="C22" s="28" t="s">
        <v>71</v>
      </c>
      <c r="D22" s="31">
        <v>1</v>
      </c>
      <c r="E22" s="28" t="s">
        <v>64</v>
      </c>
      <c r="F22" s="31">
        <v>0</v>
      </c>
      <c r="G22" s="29">
        <f>IF($C22="","",$D$5)</f>
        <v>135</v>
      </c>
      <c r="H22" s="30">
        <f t="shared" si="0"/>
        <v>0</v>
      </c>
      <c r="I22" s="29">
        <v>0</v>
      </c>
      <c r="J22" s="29">
        <v>0</v>
      </c>
      <c r="K22" s="29">
        <v>320</v>
      </c>
      <c r="L22" s="30">
        <f>IF($C22="","",$I22*$D$9+$K22*$D$10+$J22*$D$11)</f>
        <v>25.6</v>
      </c>
      <c r="M22" s="30">
        <f t="shared" si="1"/>
        <v>345.6</v>
      </c>
      <c r="N22" s="30">
        <f>IF($C22="","",$M22*($D$12+$D$13))</f>
        <v>55.296000000000006</v>
      </c>
      <c r="O22" s="30">
        <f t="shared" si="2"/>
        <v>400.89600000000002</v>
      </c>
      <c r="P22" s="29">
        <v>340</v>
      </c>
      <c r="Q22" s="30">
        <f t="shared" si="3"/>
        <v>-5.6000000000000227</v>
      </c>
      <c r="R22" s="32">
        <f t="shared" si="4"/>
        <v>0.13793103448275859</v>
      </c>
    </row>
    <row r="23" spans="1:18" ht="33.950000000000003" customHeight="1" x14ac:dyDescent="0.25">
      <c r="A23" s="28">
        <v>6</v>
      </c>
      <c r="B23" s="28" t="s">
        <v>72</v>
      </c>
      <c r="C23" s="28" t="s">
        <v>73</v>
      </c>
      <c r="D23" s="31">
        <v>1</v>
      </c>
      <c r="E23" s="28" t="s">
        <v>64</v>
      </c>
      <c r="F23" s="31">
        <v>1.5</v>
      </c>
      <c r="G23" s="29">
        <f>IF($C23="","",$D$5)</f>
        <v>135</v>
      </c>
      <c r="H23" s="30">
        <f t="shared" si="0"/>
        <v>202.5</v>
      </c>
      <c r="I23" s="29">
        <v>40</v>
      </c>
      <c r="J23" s="29">
        <v>0</v>
      </c>
      <c r="K23" s="29">
        <v>0</v>
      </c>
      <c r="L23" s="30">
        <f>IF($C23="","",$I23*$D$9+$K23*$D$10+$J23*$D$11)</f>
        <v>4</v>
      </c>
      <c r="M23" s="30">
        <f t="shared" si="1"/>
        <v>246.5</v>
      </c>
      <c r="N23" s="30">
        <f>IF($C23="","",$M23*($D$12+$D$13))</f>
        <v>39.44</v>
      </c>
      <c r="O23" s="30">
        <f t="shared" si="2"/>
        <v>285.94</v>
      </c>
      <c r="P23" s="29">
        <v>150</v>
      </c>
      <c r="Q23" s="30">
        <f t="shared" si="3"/>
        <v>-96.5</v>
      </c>
      <c r="R23" s="32">
        <f t="shared" si="4"/>
        <v>0.13793103448275862</v>
      </c>
    </row>
    <row r="24" spans="1:18" ht="33.950000000000003" customHeight="1" x14ac:dyDescent="0.25">
      <c r="A24" s="28">
        <v>7</v>
      </c>
      <c r="B24" s="28"/>
      <c r="C24" s="28"/>
      <c r="D24" s="31"/>
      <c r="E24" s="28"/>
      <c r="F24" s="31"/>
      <c r="G24" s="29" t="str">
        <f>IF($C24="","",$D$5)</f>
        <v/>
      </c>
      <c r="H24" s="30" t="str">
        <f t="shared" si="0"/>
        <v/>
      </c>
      <c r="I24" s="29"/>
      <c r="J24" s="29"/>
      <c r="K24" s="29"/>
      <c r="L24" s="30" t="str">
        <f>IF($C24="","",$I24*$D$9+$K24*$D$10+$J24*$D$11)</f>
        <v/>
      </c>
      <c r="M24" s="30" t="str">
        <f t="shared" si="1"/>
        <v/>
      </c>
      <c r="N24" s="30" t="str">
        <f>IF($C24="","",$M24*($D$12+$D$13))</f>
        <v/>
      </c>
      <c r="O24" s="30" t="str">
        <f t="shared" si="2"/>
        <v/>
      </c>
      <c r="P24" s="29"/>
      <c r="Q24" s="30" t="str">
        <f t="shared" si="3"/>
        <v/>
      </c>
      <c r="R24" s="32" t="str">
        <f t="shared" si="4"/>
        <v/>
      </c>
    </row>
    <row r="25" spans="1:18" ht="33.950000000000003" customHeight="1" x14ac:dyDescent="0.25">
      <c r="A25" s="28">
        <v>8</v>
      </c>
      <c r="B25" s="28"/>
      <c r="C25" s="28"/>
      <c r="D25" s="31"/>
      <c r="E25" s="28"/>
      <c r="F25" s="31"/>
      <c r="G25" s="29" t="str">
        <f>IF($C25="","",$D$5)</f>
        <v/>
      </c>
      <c r="H25" s="30" t="str">
        <f t="shared" si="0"/>
        <v/>
      </c>
      <c r="I25" s="29"/>
      <c r="J25" s="29"/>
      <c r="K25" s="29"/>
      <c r="L25" s="30" t="str">
        <f>IF($C25="","",$I25*$D$9+$K25*$D$10+$J25*$D$11)</f>
        <v/>
      </c>
      <c r="M25" s="30" t="str">
        <f t="shared" si="1"/>
        <v/>
      </c>
      <c r="N25" s="30" t="str">
        <f>IF($C25="","",$M25*($D$12+$D$13))</f>
        <v/>
      </c>
      <c r="O25" s="30" t="str">
        <f t="shared" si="2"/>
        <v/>
      </c>
      <c r="P25" s="29"/>
      <c r="Q25" s="30" t="str">
        <f t="shared" si="3"/>
        <v/>
      </c>
      <c r="R25" s="32" t="str">
        <f t="shared" si="4"/>
        <v/>
      </c>
    </row>
    <row r="26" spans="1:18" ht="33.950000000000003" customHeight="1" x14ac:dyDescent="0.25">
      <c r="A26" s="28">
        <v>9</v>
      </c>
      <c r="B26" s="28"/>
      <c r="C26" s="28"/>
      <c r="D26" s="31"/>
      <c r="E26" s="28"/>
      <c r="F26" s="31"/>
      <c r="G26" s="29" t="str">
        <f>IF($C26="","",$D$5)</f>
        <v/>
      </c>
      <c r="H26" s="30" t="str">
        <f t="shared" si="0"/>
        <v/>
      </c>
      <c r="I26" s="29"/>
      <c r="J26" s="29"/>
      <c r="K26" s="29"/>
      <c r="L26" s="30" t="str">
        <f>IF($C26="","",$I26*$D$9+$K26*$D$10+$J26*$D$11)</f>
        <v/>
      </c>
      <c r="M26" s="30" t="str">
        <f t="shared" si="1"/>
        <v/>
      </c>
      <c r="N26" s="30" t="str">
        <f>IF($C26="","",$M26*($D$12+$D$13))</f>
        <v/>
      </c>
      <c r="O26" s="30" t="str">
        <f t="shared" si="2"/>
        <v/>
      </c>
      <c r="P26" s="29"/>
      <c r="Q26" s="30" t="str">
        <f t="shared" si="3"/>
        <v/>
      </c>
      <c r="R26" s="32" t="str">
        <f t="shared" si="4"/>
        <v/>
      </c>
    </row>
    <row r="27" spans="1:18" ht="33.950000000000003" customHeight="1" x14ac:dyDescent="0.25">
      <c r="A27" s="28">
        <v>10</v>
      </c>
      <c r="B27" s="28"/>
      <c r="C27" s="28"/>
      <c r="D27" s="31"/>
      <c r="E27" s="28"/>
      <c r="F27" s="31"/>
      <c r="G27" s="29" t="str">
        <f>IF($C27="","",$D$5)</f>
        <v/>
      </c>
      <c r="H27" s="30" t="str">
        <f t="shared" si="0"/>
        <v/>
      </c>
      <c r="I27" s="29"/>
      <c r="J27" s="29"/>
      <c r="K27" s="29"/>
      <c r="L27" s="30" t="str">
        <f>IF($C27="","",$I27*$D$9+$K27*$D$10+$J27*$D$11)</f>
        <v/>
      </c>
      <c r="M27" s="30" t="str">
        <f t="shared" si="1"/>
        <v/>
      </c>
      <c r="N27" s="30" t="str">
        <f>IF($C27="","",$M27*($D$12+$D$13))</f>
        <v/>
      </c>
      <c r="O27" s="30" t="str">
        <f t="shared" si="2"/>
        <v/>
      </c>
      <c r="P27" s="29"/>
      <c r="Q27" s="30" t="str">
        <f t="shared" si="3"/>
        <v/>
      </c>
      <c r="R27" s="32" t="str">
        <f t="shared" si="4"/>
        <v/>
      </c>
    </row>
    <row r="28" spans="1:18" ht="33.950000000000003" customHeight="1" x14ac:dyDescent="0.25">
      <c r="A28" s="28">
        <v>11</v>
      </c>
      <c r="B28" s="28"/>
      <c r="C28" s="28"/>
      <c r="D28" s="31"/>
      <c r="E28" s="28"/>
      <c r="F28" s="31"/>
      <c r="G28" s="29" t="str">
        <f>IF($C28="","",$D$5)</f>
        <v/>
      </c>
      <c r="H28" s="30" t="str">
        <f t="shared" si="0"/>
        <v/>
      </c>
      <c r="I28" s="29"/>
      <c r="J28" s="29"/>
      <c r="K28" s="29"/>
      <c r="L28" s="30" t="str">
        <f>IF($C28="","",$I28*$D$9+$K28*$D$10+$J28*$D$11)</f>
        <v/>
      </c>
      <c r="M28" s="30" t="str">
        <f t="shared" si="1"/>
        <v/>
      </c>
      <c r="N28" s="30" t="str">
        <f>IF($C28="","",$M28*($D$12+$D$13))</f>
        <v/>
      </c>
      <c r="O28" s="30" t="str">
        <f t="shared" si="2"/>
        <v/>
      </c>
      <c r="P28" s="29"/>
      <c r="Q28" s="30" t="str">
        <f t="shared" si="3"/>
        <v/>
      </c>
      <c r="R28" s="32" t="str">
        <f t="shared" si="4"/>
        <v/>
      </c>
    </row>
    <row r="29" spans="1:18" ht="33.950000000000003" customHeight="1" x14ac:dyDescent="0.25">
      <c r="A29" s="28">
        <v>12</v>
      </c>
      <c r="B29" s="28"/>
      <c r="C29" s="28"/>
      <c r="D29" s="31"/>
      <c r="E29" s="28"/>
      <c r="F29" s="31"/>
      <c r="G29" s="29" t="str">
        <f>IF($C29="","",$D$5)</f>
        <v/>
      </c>
      <c r="H29" s="30" t="str">
        <f t="shared" si="0"/>
        <v/>
      </c>
      <c r="I29" s="29"/>
      <c r="J29" s="29"/>
      <c r="K29" s="29"/>
      <c r="L29" s="30" t="str">
        <f>IF($C29="","",$I29*$D$9+$K29*$D$10+$J29*$D$11)</f>
        <v/>
      </c>
      <c r="M29" s="30" t="str">
        <f t="shared" si="1"/>
        <v/>
      </c>
      <c r="N29" s="30" t="str">
        <f>IF($C29="","",$M29*($D$12+$D$13))</f>
        <v/>
      </c>
      <c r="O29" s="30" t="str">
        <f t="shared" si="2"/>
        <v/>
      </c>
      <c r="P29" s="29"/>
      <c r="Q29" s="30" t="str">
        <f t="shared" si="3"/>
        <v/>
      </c>
      <c r="R29" s="32" t="str">
        <f t="shared" si="4"/>
        <v/>
      </c>
    </row>
    <row r="30" spans="1:18" ht="33.950000000000003" customHeight="1" x14ac:dyDescent="0.25">
      <c r="A30" s="28">
        <v>13</v>
      </c>
      <c r="B30" s="28"/>
      <c r="C30" s="28"/>
      <c r="D30" s="31"/>
      <c r="E30" s="28"/>
      <c r="F30" s="31"/>
      <c r="G30" s="29" t="str">
        <f>IF($C30="","",$D$5)</f>
        <v/>
      </c>
      <c r="H30" s="30" t="str">
        <f t="shared" si="0"/>
        <v/>
      </c>
      <c r="I30" s="29"/>
      <c r="J30" s="29"/>
      <c r="K30" s="29"/>
      <c r="L30" s="30" t="str">
        <f>IF($C30="","",$I30*$D$9+$K30*$D$10+$J30*$D$11)</f>
        <v/>
      </c>
      <c r="M30" s="30" t="str">
        <f t="shared" si="1"/>
        <v/>
      </c>
      <c r="N30" s="30" t="str">
        <f>IF($C30="","",$M30*($D$12+$D$13))</f>
        <v/>
      </c>
      <c r="O30" s="30" t="str">
        <f t="shared" si="2"/>
        <v/>
      </c>
      <c r="P30" s="29"/>
      <c r="Q30" s="30" t="str">
        <f t="shared" si="3"/>
        <v/>
      </c>
      <c r="R30" s="32" t="str">
        <f t="shared" si="4"/>
        <v/>
      </c>
    </row>
    <row r="31" spans="1:18" ht="33.950000000000003" customHeight="1" x14ac:dyDescent="0.25">
      <c r="A31" s="28">
        <v>14</v>
      </c>
      <c r="B31" s="28"/>
      <c r="C31" s="28"/>
      <c r="D31" s="31"/>
      <c r="E31" s="28"/>
      <c r="F31" s="31"/>
      <c r="G31" s="29" t="str">
        <f>IF($C31="","",$D$5)</f>
        <v/>
      </c>
      <c r="H31" s="30" t="str">
        <f t="shared" si="0"/>
        <v/>
      </c>
      <c r="I31" s="29"/>
      <c r="J31" s="29"/>
      <c r="K31" s="29"/>
      <c r="L31" s="30" t="str">
        <f>IF($C31="","",$I31*$D$9+$K31*$D$10+$J31*$D$11)</f>
        <v/>
      </c>
      <c r="M31" s="30" t="str">
        <f t="shared" si="1"/>
        <v/>
      </c>
      <c r="N31" s="30" t="str">
        <f>IF($C31="","",$M31*($D$12+$D$13))</f>
        <v/>
      </c>
      <c r="O31" s="30" t="str">
        <f t="shared" si="2"/>
        <v/>
      </c>
      <c r="P31" s="29"/>
      <c r="Q31" s="30" t="str">
        <f t="shared" si="3"/>
        <v/>
      </c>
      <c r="R31" s="32" t="str">
        <f t="shared" si="4"/>
        <v/>
      </c>
    </row>
    <row r="32" spans="1:18" ht="33.950000000000003" customHeight="1" x14ac:dyDescent="0.25">
      <c r="A32" s="28">
        <v>15</v>
      </c>
      <c r="B32" s="28"/>
      <c r="C32" s="28"/>
      <c r="D32" s="31"/>
      <c r="E32" s="28"/>
      <c r="F32" s="31"/>
      <c r="G32" s="29" t="str">
        <f>IF($C32="","",$D$5)</f>
        <v/>
      </c>
      <c r="H32" s="30" t="str">
        <f t="shared" si="0"/>
        <v/>
      </c>
      <c r="I32" s="29"/>
      <c r="J32" s="29"/>
      <c r="K32" s="29"/>
      <c r="L32" s="30" t="str">
        <f>IF($C32="","",$I32*$D$9+$K32*$D$10+$J32*$D$11)</f>
        <v/>
      </c>
      <c r="M32" s="30" t="str">
        <f t="shared" si="1"/>
        <v/>
      </c>
      <c r="N32" s="30" t="str">
        <f>IF($C32="","",$M32*($D$12+$D$13))</f>
        <v/>
      </c>
      <c r="O32" s="30" t="str">
        <f t="shared" si="2"/>
        <v/>
      </c>
      <c r="P32" s="29"/>
      <c r="Q32" s="30" t="str">
        <f t="shared" si="3"/>
        <v/>
      </c>
      <c r="R32" s="32" t="str">
        <f t="shared" si="4"/>
        <v/>
      </c>
    </row>
    <row r="33" spans="1:18" ht="33.950000000000003" customHeight="1" x14ac:dyDescent="0.25">
      <c r="A33" s="28">
        <v>16</v>
      </c>
      <c r="B33" s="28"/>
      <c r="C33" s="28"/>
      <c r="D33" s="31"/>
      <c r="E33" s="28"/>
      <c r="F33" s="31"/>
      <c r="G33" s="29" t="str">
        <f>IF($C33="","",$D$5)</f>
        <v/>
      </c>
      <c r="H33" s="30" t="str">
        <f t="shared" si="0"/>
        <v/>
      </c>
      <c r="I33" s="29"/>
      <c r="J33" s="29"/>
      <c r="K33" s="29"/>
      <c r="L33" s="30" t="str">
        <f>IF($C33="","",$I33*$D$9+$K33*$D$10+$J33*$D$11)</f>
        <v/>
      </c>
      <c r="M33" s="30" t="str">
        <f t="shared" si="1"/>
        <v/>
      </c>
      <c r="N33" s="30" t="str">
        <f>IF($C33="","",$M33*($D$12+$D$13))</f>
        <v/>
      </c>
      <c r="O33" s="30" t="str">
        <f t="shared" si="2"/>
        <v/>
      </c>
      <c r="P33" s="29"/>
      <c r="Q33" s="30" t="str">
        <f t="shared" si="3"/>
        <v/>
      </c>
      <c r="R33" s="32" t="str">
        <f t="shared" si="4"/>
        <v/>
      </c>
    </row>
    <row r="34" spans="1:18" ht="33.950000000000003" customHeight="1" x14ac:dyDescent="0.25">
      <c r="A34" s="28">
        <v>17</v>
      </c>
      <c r="B34" s="28"/>
      <c r="C34" s="28"/>
      <c r="D34" s="31"/>
      <c r="E34" s="28"/>
      <c r="F34" s="31"/>
      <c r="G34" s="29" t="str">
        <f>IF($C34="","",$D$5)</f>
        <v/>
      </c>
      <c r="H34" s="30" t="str">
        <f t="shared" si="0"/>
        <v/>
      </c>
      <c r="I34" s="29"/>
      <c r="J34" s="29"/>
      <c r="K34" s="29"/>
      <c r="L34" s="30" t="str">
        <f>IF($C34="","",$I34*$D$9+$K34*$D$10+$J34*$D$11)</f>
        <v/>
      </c>
      <c r="M34" s="30" t="str">
        <f t="shared" si="1"/>
        <v/>
      </c>
      <c r="N34" s="30" t="str">
        <f>IF($C34="","",$M34*($D$12+$D$13))</f>
        <v/>
      </c>
      <c r="O34" s="30" t="str">
        <f t="shared" si="2"/>
        <v/>
      </c>
      <c r="P34" s="29"/>
      <c r="Q34" s="30" t="str">
        <f t="shared" si="3"/>
        <v/>
      </c>
      <c r="R34" s="32" t="str">
        <f t="shared" si="4"/>
        <v/>
      </c>
    </row>
    <row r="35" spans="1:18" ht="33.950000000000003" customHeight="1" x14ac:dyDescent="0.25">
      <c r="A35" s="28">
        <v>18</v>
      </c>
      <c r="B35" s="28"/>
      <c r="C35" s="28"/>
      <c r="D35" s="31"/>
      <c r="E35" s="28"/>
      <c r="F35" s="31"/>
      <c r="G35" s="29" t="str">
        <f>IF($C35="","",$D$5)</f>
        <v/>
      </c>
      <c r="H35" s="30" t="str">
        <f t="shared" si="0"/>
        <v/>
      </c>
      <c r="I35" s="29"/>
      <c r="J35" s="29"/>
      <c r="K35" s="29"/>
      <c r="L35" s="30" t="str">
        <f>IF($C35="","",$I35*$D$9+$K35*$D$10+$J35*$D$11)</f>
        <v/>
      </c>
      <c r="M35" s="30" t="str">
        <f t="shared" si="1"/>
        <v/>
      </c>
      <c r="N35" s="30" t="str">
        <f>IF($C35="","",$M35*($D$12+$D$13))</f>
        <v/>
      </c>
      <c r="O35" s="30" t="str">
        <f t="shared" si="2"/>
        <v/>
      </c>
      <c r="P35" s="29"/>
      <c r="Q35" s="30" t="str">
        <f t="shared" si="3"/>
        <v/>
      </c>
      <c r="R35" s="32" t="str">
        <f t="shared" si="4"/>
        <v/>
      </c>
    </row>
    <row r="36" spans="1:18" ht="33.950000000000003" customHeight="1" x14ac:dyDescent="0.25">
      <c r="A36" s="28">
        <v>19</v>
      </c>
      <c r="B36" s="28"/>
      <c r="C36" s="28"/>
      <c r="D36" s="31"/>
      <c r="E36" s="28"/>
      <c r="F36" s="31"/>
      <c r="G36" s="29" t="str">
        <f>IF($C36="","",$D$5)</f>
        <v/>
      </c>
      <c r="H36" s="30" t="str">
        <f t="shared" si="0"/>
        <v/>
      </c>
      <c r="I36" s="29"/>
      <c r="J36" s="29"/>
      <c r="K36" s="29"/>
      <c r="L36" s="30" t="str">
        <f>IF($C36="","",$I36*$D$9+$K36*$D$10+$J36*$D$11)</f>
        <v/>
      </c>
      <c r="M36" s="30" t="str">
        <f t="shared" si="1"/>
        <v/>
      </c>
      <c r="N36" s="30" t="str">
        <f>IF($C36="","",$M36*($D$12+$D$13))</f>
        <v/>
      </c>
      <c r="O36" s="30" t="str">
        <f t="shared" si="2"/>
        <v/>
      </c>
      <c r="P36" s="29"/>
      <c r="Q36" s="30" t="str">
        <f t="shared" si="3"/>
        <v/>
      </c>
      <c r="R36" s="32" t="str">
        <f t="shared" si="4"/>
        <v/>
      </c>
    </row>
    <row r="37" spans="1:18" ht="33.950000000000003" customHeight="1" x14ac:dyDescent="0.25">
      <c r="A37" s="28">
        <v>20</v>
      </c>
      <c r="B37" s="28"/>
      <c r="C37" s="28"/>
      <c r="D37" s="31"/>
      <c r="E37" s="28"/>
      <c r="F37" s="31"/>
      <c r="G37" s="29" t="str">
        <f>IF($C37="","",$D$5)</f>
        <v/>
      </c>
      <c r="H37" s="30" t="str">
        <f t="shared" si="0"/>
        <v/>
      </c>
      <c r="I37" s="29"/>
      <c r="J37" s="29"/>
      <c r="K37" s="29"/>
      <c r="L37" s="30" t="str">
        <f>IF($C37="","",$I37*$D$9+$K37*$D$10+$J37*$D$11)</f>
        <v/>
      </c>
      <c r="M37" s="30" t="str">
        <f t="shared" si="1"/>
        <v/>
      </c>
      <c r="N37" s="30" t="str">
        <f>IF($C37="","",$M37*($D$12+$D$13))</f>
        <v/>
      </c>
      <c r="O37" s="30" t="str">
        <f t="shared" si="2"/>
        <v/>
      </c>
      <c r="P37" s="29"/>
      <c r="Q37" s="30" t="str">
        <f t="shared" si="3"/>
        <v/>
      </c>
      <c r="R37" s="32" t="str">
        <f t="shared" si="4"/>
        <v/>
      </c>
    </row>
    <row r="38" spans="1:18" ht="33.950000000000003" customHeight="1" x14ac:dyDescent="0.25">
      <c r="A38" s="28">
        <v>21</v>
      </c>
      <c r="B38" s="28"/>
      <c r="C38" s="28"/>
      <c r="D38" s="31"/>
      <c r="E38" s="28"/>
      <c r="F38" s="31"/>
      <c r="G38" s="29" t="str">
        <f>IF($C38="","",$D$5)</f>
        <v/>
      </c>
      <c r="H38" s="30" t="str">
        <f t="shared" si="0"/>
        <v/>
      </c>
      <c r="I38" s="29"/>
      <c r="J38" s="29"/>
      <c r="K38" s="29"/>
      <c r="L38" s="30" t="str">
        <f>IF($C38="","",$I38*$D$9+$K38*$D$10+$J38*$D$11)</f>
        <v/>
      </c>
      <c r="M38" s="30" t="str">
        <f t="shared" si="1"/>
        <v/>
      </c>
      <c r="N38" s="30" t="str">
        <f>IF($C38="","",$M38*($D$12+$D$13))</f>
        <v/>
      </c>
      <c r="O38" s="30" t="str">
        <f t="shared" si="2"/>
        <v/>
      </c>
      <c r="P38" s="29"/>
      <c r="Q38" s="30" t="str">
        <f t="shared" si="3"/>
        <v/>
      </c>
      <c r="R38" s="32" t="str">
        <f t="shared" si="4"/>
        <v/>
      </c>
    </row>
    <row r="39" spans="1:18" ht="33.950000000000003" customHeight="1" x14ac:dyDescent="0.25">
      <c r="A39" s="28">
        <v>22</v>
      </c>
      <c r="B39" s="28"/>
      <c r="C39" s="28"/>
      <c r="D39" s="31"/>
      <c r="E39" s="28"/>
      <c r="F39" s="31"/>
      <c r="G39" s="29" t="str">
        <f>IF($C39="","",$D$5)</f>
        <v/>
      </c>
      <c r="H39" s="30" t="str">
        <f t="shared" si="0"/>
        <v/>
      </c>
      <c r="I39" s="29"/>
      <c r="J39" s="29"/>
      <c r="K39" s="29"/>
      <c r="L39" s="30" t="str">
        <f>IF($C39="","",$I39*$D$9+$K39*$D$10+$J39*$D$11)</f>
        <v/>
      </c>
      <c r="M39" s="30" t="str">
        <f t="shared" si="1"/>
        <v/>
      </c>
      <c r="N39" s="30" t="str">
        <f>IF($C39="","",$M39*($D$12+$D$13))</f>
        <v/>
      </c>
      <c r="O39" s="30" t="str">
        <f t="shared" si="2"/>
        <v/>
      </c>
      <c r="P39" s="29"/>
      <c r="Q39" s="30" t="str">
        <f t="shared" si="3"/>
        <v/>
      </c>
      <c r="R39" s="32" t="str">
        <f t="shared" si="4"/>
        <v/>
      </c>
    </row>
    <row r="40" spans="1:18" ht="33.950000000000003" customHeight="1" x14ac:dyDescent="0.25">
      <c r="A40" s="28">
        <v>23</v>
      </c>
      <c r="B40" s="28"/>
      <c r="C40" s="28"/>
      <c r="D40" s="31"/>
      <c r="E40" s="28"/>
      <c r="F40" s="31"/>
      <c r="G40" s="29" t="str">
        <f>IF($C40="","",$D$5)</f>
        <v/>
      </c>
      <c r="H40" s="30" t="str">
        <f t="shared" si="0"/>
        <v/>
      </c>
      <c r="I40" s="29"/>
      <c r="J40" s="29"/>
      <c r="K40" s="29"/>
      <c r="L40" s="30" t="str">
        <f>IF($C40="","",$I40*$D$9+$K40*$D$10+$J40*$D$11)</f>
        <v/>
      </c>
      <c r="M40" s="30" t="str">
        <f t="shared" si="1"/>
        <v/>
      </c>
      <c r="N40" s="30" t="str">
        <f>IF($C40="","",$M40*($D$12+$D$13))</f>
        <v/>
      </c>
      <c r="O40" s="30" t="str">
        <f t="shared" si="2"/>
        <v/>
      </c>
      <c r="P40" s="29"/>
      <c r="Q40" s="30" t="str">
        <f t="shared" si="3"/>
        <v/>
      </c>
      <c r="R40" s="32" t="str">
        <f t="shared" si="4"/>
        <v/>
      </c>
    </row>
    <row r="41" spans="1:18" ht="33.950000000000003" customHeight="1" x14ac:dyDescent="0.25">
      <c r="A41" s="28">
        <v>24</v>
      </c>
      <c r="B41" s="28"/>
      <c r="C41" s="28"/>
      <c r="D41" s="31"/>
      <c r="E41" s="28"/>
      <c r="F41" s="31"/>
      <c r="G41" s="29" t="str">
        <f>IF($C41="","",$D$5)</f>
        <v/>
      </c>
      <c r="H41" s="30" t="str">
        <f t="shared" si="0"/>
        <v/>
      </c>
      <c r="I41" s="29"/>
      <c r="J41" s="29"/>
      <c r="K41" s="29"/>
      <c r="L41" s="30" t="str">
        <f>IF($C41="","",$I41*$D$9+$K41*$D$10+$J41*$D$11)</f>
        <v/>
      </c>
      <c r="M41" s="30" t="str">
        <f t="shared" si="1"/>
        <v/>
      </c>
      <c r="N41" s="30" t="str">
        <f>IF($C41="","",$M41*($D$12+$D$13))</f>
        <v/>
      </c>
      <c r="O41" s="30" t="str">
        <f t="shared" si="2"/>
        <v/>
      </c>
      <c r="P41" s="29"/>
      <c r="Q41" s="30" t="str">
        <f t="shared" si="3"/>
        <v/>
      </c>
      <c r="R41" s="32" t="str">
        <f t="shared" si="4"/>
        <v/>
      </c>
    </row>
    <row r="42" spans="1:18" ht="33.950000000000003" customHeight="1" x14ac:dyDescent="0.25">
      <c r="A42" s="28">
        <v>25</v>
      </c>
      <c r="B42" s="28"/>
      <c r="C42" s="28"/>
      <c r="D42" s="31"/>
      <c r="E42" s="28"/>
      <c r="F42" s="31"/>
      <c r="G42" s="29" t="str">
        <f>IF($C42="","",$D$5)</f>
        <v/>
      </c>
      <c r="H42" s="30" t="str">
        <f t="shared" si="0"/>
        <v/>
      </c>
      <c r="I42" s="29"/>
      <c r="J42" s="29"/>
      <c r="K42" s="29"/>
      <c r="L42" s="30" t="str">
        <f>IF($C42="","",$I42*$D$9+$K42*$D$10+$J42*$D$11)</f>
        <v/>
      </c>
      <c r="M42" s="30" t="str">
        <f t="shared" si="1"/>
        <v/>
      </c>
      <c r="N42" s="30" t="str">
        <f>IF($C42="","",$M42*($D$12+$D$13))</f>
        <v/>
      </c>
      <c r="O42" s="30" t="str">
        <f t="shared" si="2"/>
        <v/>
      </c>
      <c r="P42" s="29"/>
      <c r="Q42" s="30" t="str">
        <f t="shared" si="3"/>
        <v/>
      </c>
      <c r="R42" s="32" t="str">
        <f t="shared" si="4"/>
        <v/>
      </c>
    </row>
    <row r="43" spans="1:18" ht="33.950000000000003" customHeight="1" x14ac:dyDescent="0.25">
      <c r="A43" s="28">
        <v>26</v>
      </c>
      <c r="B43" s="28"/>
      <c r="C43" s="28"/>
      <c r="D43" s="31"/>
      <c r="E43" s="28"/>
      <c r="F43" s="31"/>
      <c r="G43" s="29" t="str">
        <f>IF($C43="","",$D$5)</f>
        <v/>
      </c>
      <c r="H43" s="30" t="str">
        <f t="shared" si="0"/>
        <v/>
      </c>
      <c r="I43" s="29"/>
      <c r="J43" s="29"/>
      <c r="K43" s="29"/>
      <c r="L43" s="30" t="str">
        <f>IF($C43="","",$I43*$D$9+$K43*$D$10+$J43*$D$11)</f>
        <v/>
      </c>
      <c r="M43" s="30" t="str">
        <f t="shared" si="1"/>
        <v/>
      </c>
      <c r="N43" s="30" t="str">
        <f>IF($C43="","",$M43*($D$12+$D$13))</f>
        <v/>
      </c>
      <c r="O43" s="30" t="str">
        <f t="shared" si="2"/>
        <v/>
      </c>
      <c r="P43" s="29"/>
      <c r="Q43" s="30" t="str">
        <f t="shared" si="3"/>
        <v/>
      </c>
      <c r="R43" s="32" t="str">
        <f t="shared" si="4"/>
        <v/>
      </c>
    </row>
    <row r="44" spans="1:18" ht="33.950000000000003" customHeight="1" x14ac:dyDescent="0.25">
      <c r="A44" s="28">
        <v>27</v>
      </c>
      <c r="B44" s="28"/>
      <c r="C44" s="28"/>
      <c r="D44" s="31"/>
      <c r="E44" s="28"/>
      <c r="F44" s="31"/>
      <c r="G44" s="29" t="str">
        <f>IF($C44="","",$D$5)</f>
        <v/>
      </c>
      <c r="H44" s="30" t="str">
        <f t="shared" si="0"/>
        <v/>
      </c>
      <c r="I44" s="29"/>
      <c r="J44" s="29"/>
      <c r="K44" s="29"/>
      <c r="L44" s="30" t="str">
        <f>IF($C44="","",$I44*$D$9+$K44*$D$10+$J44*$D$11)</f>
        <v/>
      </c>
      <c r="M44" s="30" t="str">
        <f t="shared" si="1"/>
        <v/>
      </c>
      <c r="N44" s="30" t="str">
        <f>IF($C44="","",$M44*($D$12+$D$13))</f>
        <v/>
      </c>
      <c r="O44" s="30" t="str">
        <f t="shared" si="2"/>
        <v/>
      </c>
      <c r="P44" s="29"/>
      <c r="Q44" s="30" t="str">
        <f t="shared" si="3"/>
        <v/>
      </c>
      <c r="R44" s="32" t="str">
        <f t="shared" si="4"/>
        <v/>
      </c>
    </row>
    <row r="45" spans="1:18" ht="33.950000000000003" customHeight="1" x14ac:dyDescent="0.25">
      <c r="A45" s="28">
        <v>28</v>
      </c>
      <c r="B45" s="28"/>
      <c r="C45" s="28"/>
      <c r="D45" s="31"/>
      <c r="E45" s="28"/>
      <c r="F45" s="31"/>
      <c r="G45" s="29" t="str">
        <f>IF($C45="","",$D$5)</f>
        <v/>
      </c>
      <c r="H45" s="30" t="str">
        <f t="shared" si="0"/>
        <v/>
      </c>
      <c r="I45" s="29"/>
      <c r="J45" s="29"/>
      <c r="K45" s="29"/>
      <c r="L45" s="30" t="str">
        <f>IF($C45="","",$I45*$D$9+$K45*$D$10+$J45*$D$11)</f>
        <v/>
      </c>
      <c r="M45" s="30" t="str">
        <f t="shared" si="1"/>
        <v/>
      </c>
      <c r="N45" s="30" t="str">
        <f>IF($C45="","",$M45*($D$12+$D$13))</f>
        <v/>
      </c>
      <c r="O45" s="30" t="str">
        <f t="shared" si="2"/>
        <v/>
      </c>
      <c r="P45" s="29"/>
      <c r="Q45" s="30" t="str">
        <f t="shared" si="3"/>
        <v/>
      </c>
      <c r="R45" s="32" t="str">
        <f t="shared" si="4"/>
        <v/>
      </c>
    </row>
    <row r="46" spans="1:18" ht="33.950000000000003" customHeight="1" x14ac:dyDescent="0.25">
      <c r="A46" s="28">
        <v>29</v>
      </c>
      <c r="B46" s="28"/>
      <c r="C46" s="28"/>
      <c r="D46" s="31"/>
      <c r="E46" s="28"/>
      <c r="F46" s="31"/>
      <c r="G46" s="29" t="str">
        <f>IF($C46="","",$D$5)</f>
        <v/>
      </c>
      <c r="H46" s="30" t="str">
        <f t="shared" si="0"/>
        <v/>
      </c>
      <c r="I46" s="29"/>
      <c r="J46" s="29"/>
      <c r="K46" s="29"/>
      <c r="L46" s="30" t="str">
        <f>IF($C46="","",$I46*$D$9+$K46*$D$10+$J46*$D$11)</f>
        <v/>
      </c>
      <c r="M46" s="30" t="str">
        <f t="shared" si="1"/>
        <v/>
      </c>
      <c r="N46" s="30" t="str">
        <f>IF($C46="","",$M46*($D$12+$D$13))</f>
        <v/>
      </c>
      <c r="O46" s="30" t="str">
        <f t="shared" si="2"/>
        <v/>
      </c>
      <c r="P46" s="29"/>
      <c r="Q46" s="30" t="str">
        <f t="shared" si="3"/>
        <v/>
      </c>
      <c r="R46" s="32" t="str">
        <f t="shared" si="4"/>
        <v/>
      </c>
    </row>
    <row r="47" spans="1:18" ht="33.950000000000003" customHeight="1" x14ac:dyDescent="0.25">
      <c r="A47" s="28">
        <v>30</v>
      </c>
      <c r="B47" s="28"/>
      <c r="C47" s="28"/>
      <c r="D47" s="31"/>
      <c r="E47" s="28"/>
      <c r="F47" s="31"/>
      <c r="G47" s="29" t="str">
        <f>IF($C47="","",$D$5)</f>
        <v/>
      </c>
      <c r="H47" s="30" t="str">
        <f t="shared" si="0"/>
        <v/>
      </c>
      <c r="I47" s="29"/>
      <c r="J47" s="29"/>
      <c r="K47" s="29"/>
      <c r="L47" s="30" t="str">
        <f>IF($C47="","",$I47*$D$9+$K47*$D$10+$J47*$D$11)</f>
        <v/>
      </c>
      <c r="M47" s="30" t="str">
        <f t="shared" si="1"/>
        <v/>
      </c>
      <c r="N47" s="30" t="str">
        <f>IF($C47="","",$M47*($D$12+$D$13))</f>
        <v/>
      </c>
      <c r="O47" s="30" t="str">
        <f t="shared" si="2"/>
        <v/>
      </c>
      <c r="P47" s="29"/>
      <c r="Q47" s="30" t="str">
        <f t="shared" si="3"/>
        <v/>
      </c>
      <c r="R47" s="32" t="str">
        <f t="shared" si="4"/>
        <v/>
      </c>
    </row>
    <row r="49" spans="1:18" x14ac:dyDescent="0.25">
      <c r="A49" s="11" t="s">
        <v>74</v>
      </c>
      <c r="B49" s="11"/>
      <c r="C49" s="11"/>
      <c r="D49" s="11"/>
      <c r="E49" s="11"/>
      <c r="F49" s="11"/>
      <c r="G49" s="11"/>
      <c r="H49" s="14">
        <f t="shared" ref="H49:Q49" si="5">SUM(H18:H47)</f>
        <v>3307.5</v>
      </c>
      <c r="I49" s="14">
        <f t="shared" si="5"/>
        <v>1490</v>
      </c>
      <c r="J49" s="14">
        <f t="shared" si="5"/>
        <v>275</v>
      </c>
      <c r="K49" s="14">
        <f t="shared" si="5"/>
        <v>320</v>
      </c>
      <c r="L49" s="14">
        <f t="shared" si="5"/>
        <v>188.35</v>
      </c>
      <c r="M49" s="14">
        <f t="shared" si="5"/>
        <v>5580.85</v>
      </c>
      <c r="N49" s="14">
        <f t="shared" si="5"/>
        <v>892.93599999999992</v>
      </c>
      <c r="O49" s="14">
        <f t="shared" si="5"/>
        <v>6473.7860000000001</v>
      </c>
      <c r="P49" s="14">
        <f t="shared" si="5"/>
        <v>4140</v>
      </c>
      <c r="Q49" s="14">
        <f t="shared" si="5"/>
        <v>-1440.85</v>
      </c>
      <c r="R49" s="11"/>
    </row>
    <row r="52" spans="1:18" x14ac:dyDescent="0.25">
      <c r="A52" s="41" t="s">
        <v>75</v>
      </c>
      <c r="B52" s="39"/>
      <c r="C52" s="39"/>
      <c r="D52" s="39"/>
      <c r="E52" s="39"/>
      <c r="F52" s="39"/>
    </row>
    <row r="53" spans="1:18" x14ac:dyDescent="0.25">
      <c r="A53" s="24" t="s">
        <v>76</v>
      </c>
      <c r="B53" s="13">
        <f>K5</f>
        <v>5580.85</v>
      </c>
      <c r="D53" s="24" t="s">
        <v>77</v>
      </c>
      <c r="E53" s="13">
        <f>K7</f>
        <v>6473.7860000000001</v>
      </c>
    </row>
    <row r="54" spans="1:18" x14ac:dyDescent="0.25">
      <c r="A54" s="24" t="s">
        <v>15</v>
      </c>
      <c r="B54" s="13">
        <f>K6</f>
        <v>892.93599999999992</v>
      </c>
      <c r="D54" s="24" t="s">
        <v>22</v>
      </c>
      <c r="E54" s="13">
        <f>N7</f>
        <v>194.21358000000001</v>
      </c>
    </row>
    <row r="55" spans="1:18" x14ac:dyDescent="0.25">
      <c r="A55" s="24" t="s">
        <v>78</v>
      </c>
      <c r="B55" s="13">
        <f>K5+K6</f>
        <v>6473.7860000000001</v>
      </c>
      <c r="D55" s="24" t="s">
        <v>79</v>
      </c>
      <c r="E55" s="13">
        <f>P7</f>
        <v>125.5914484</v>
      </c>
    </row>
    <row r="56" spans="1:18" x14ac:dyDescent="0.25">
      <c r="A56" s="24" t="s">
        <v>80</v>
      </c>
      <c r="B56" s="13">
        <f>R7</f>
        <v>6155</v>
      </c>
      <c r="D56" s="24" t="s">
        <v>14</v>
      </c>
      <c r="E56" s="13">
        <f>K8</f>
        <v>1169.45</v>
      </c>
    </row>
    <row r="57" spans="1:18" x14ac:dyDescent="0.25">
      <c r="A57" s="24" t="s">
        <v>81</v>
      </c>
      <c r="B57" s="13">
        <f>N8</f>
        <v>7324.45</v>
      </c>
      <c r="D57" s="24" t="s">
        <v>82</v>
      </c>
      <c r="E57" s="13">
        <f>P8</f>
        <v>574.14999999999964</v>
      </c>
    </row>
    <row r="58" spans="1:18" x14ac:dyDescent="0.25">
      <c r="A58" s="24" t="s">
        <v>83</v>
      </c>
      <c r="B58" s="3">
        <f>R8</f>
        <v>9.3281884646628704E-2</v>
      </c>
      <c r="D58" s="24" t="s">
        <v>84</v>
      </c>
      <c r="E58" s="3">
        <f>K9</f>
        <v>4140</v>
      </c>
    </row>
    <row r="59" spans="1:18" x14ac:dyDescent="0.25">
      <c r="A59" s="24" t="s">
        <v>85</v>
      </c>
      <c r="B59" s="13">
        <f>N9</f>
        <v>-1440.8500000000004</v>
      </c>
      <c r="D59" s="24" t="s">
        <v>86</v>
      </c>
      <c r="E59" s="3">
        <f>P9</f>
        <v>0.32737611697806662</v>
      </c>
    </row>
    <row r="61" spans="1:18" x14ac:dyDescent="0.25">
      <c r="A61" s="33" t="s">
        <v>87</v>
      </c>
      <c r="B61" s="42" t="s">
        <v>88</v>
      </c>
      <c r="C61" s="42"/>
      <c r="D61" s="42"/>
      <c r="E61" s="42"/>
      <c r="F61" s="42"/>
    </row>
    <row r="62" spans="1:18" x14ac:dyDescent="0.25">
      <c r="A62" t="s">
        <v>89</v>
      </c>
      <c r="B62" s="26" t="s">
        <v>90</v>
      </c>
    </row>
  </sheetData>
  <mergeCells count="10">
    <mergeCell ref="A52:F52"/>
    <mergeCell ref="B61:F61"/>
    <mergeCell ref="U3:V3"/>
    <mergeCell ref="D15:G15"/>
    <mergeCell ref="C4:D4"/>
    <mergeCell ref="K12:R12"/>
    <mergeCell ref="A1:R1"/>
    <mergeCell ref="A2:R2"/>
    <mergeCell ref="A4:B4"/>
    <mergeCell ref="J4:R4"/>
  </mergeCells>
  <conditionalFormatting sqref="K10">
    <cfRule type="expression" dxfId="5" priority="5">
      <formula>K10="kritisch"</formula>
    </cfRule>
    <cfRule type="expression" dxfId="4" priority="6">
      <formula>K10="wirtschaftlich"</formula>
    </cfRule>
  </conditionalFormatting>
  <conditionalFormatting sqref="Q18:Q47">
    <cfRule type="expression" dxfId="3" priority="1">
      <formula>Q18&gt;0</formula>
    </cfRule>
    <cfRule type="expression" dxfId="2" priority="2">
      <formula>Q18&lt;0</formula>
    </cfRule>
  </conditionalFormatting>
  <conditionalFormatting sqref="R18:R47">
    <cfRule type="cellIs" dxfId="1" priority="3" operator="lessThan">
      <formula>0.08</formula>
    </cfRule>
    <cfRule type="cellIs" dxfId="0" priority="4" operator="greaterThanOrEqual">
      <formula>0.15</formula>
    </cfRule>
  </conditionalFormatting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xr:uid="{00000000-0002-0000-0000-000000000000}">
          <x14:formula1>
            <xm:f>Parameter!$D$4:$D$9</xm:f>
          </x14:formula1>
          <xm:sqref>B18:B47</xm:sqref>
        </x14:dataValidation>
        <x14:dataValidation type="list" xr:uid="{00000000-0002-0000-0000-000001000000}">
          <x14:formula1>
            <xm:f>Parameter!$E$4:$E$11</xm:f>
          </x14:formula1>
          <xm:sqref>E18:E47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workbookViewId="0"/>
  </sheetViews>
  <sheetFormatPr baseColWidth="10" defaultColWidth="9" defaultRowHeight="15" x14ac:dyDescent="0.25"/>
  <cols>
    <col min="1" max="1" width="123.125" customWidth="1"/>
    <col min="2" max="2" width="10.375" customWidth="1"/>
    <col min="3" max="3" width="18.875" customWidth="1"/>
    <col min="4" max="4" width="35.75" customWidth="1"/>
  </cols>
  <sheetData>
    <row r="1" spans="1:6" ht="18.75" x14ac:dyDescent="0.3">
      <c r="A1" s="44" t="s">
        <v>91</v>
      </c>
      <c r="B1" s="39"/>
      <c r="C1" s="39"/>
      <c r="D1" s="39"/>
      <c r="E1" s="39"/>
      <c r="F1" s="39"/>
    </row>
    <row r="2" spans="1:6" x14ac:dyDescent="0.25">
      <c r="A2" s="40" t="s">
        <v>92</v>
      </c>
      <c r="B2" s="39"/>
      <c r="C2" s="39"/>
      <c r="D2" s="39"/>
      <c r="E2" s="39"/>
      <c r="F2" s="39"/>
    </row>
    <row r="4" spans="1:6" x14ac:dyDescent="0.25">
      <c r="A4" s="2" t="s">
        <v>93</v>
      </c>
      <c r="B4" s="2" t="s">
        <v>94</v>
      </c>
      <c r="C4" s="2" t="s">
        <v>54</v>
      </c>
    </row>
    <row r="5" spans="1:6" x14ac:dyDescent="0.25">
      <c r="A5" t="s">
        <v>95</v>
      </c>
      <c r="B5" s="9">
        <v>365</v>
      </c>
      <c r="C5" t="s">
        <v>96</v>
      </c>
    </row>
    <row r="6" spans="1:6" x14ac:dyDescent="0.25">
      <c r="A6" t="s">
        <v>97</v>
      </c>
      <c r="B6" s="9">
        <v>104</v>
      </c>
      <c r="C6" t="s">
        <v>96</v>
      </c>
    </row>
    <row r="7" spans="1:6" x14ac:dyDescent="0.25">
      <c r="A7" t="s">
        <v>98</v>
      </c>
      <c r="B7" s="9">
        <v>10</v>
      </c>
      <c r="C7" t="s">
        <v>96</v>
      </c>
    </row>
    <row r="8" spans="1:6" x14ac:dyDescent="0.25">
      <c r="A8" t="s">
        <v>99</v>
      </c>
      <c r="B8" s="9">
        <v>28</v>
      </c>
      <c r="C8" t="s">
        <v>96</v>
      </c>
    </row>
    <row r="9" spans="1:6" x14ac:dyDescent="0.25">
      <c r="A9" t="s">
        <v>100</v>
      </c>
      <c r="B9" s="9">
        <v>12</v>
      </c>
      <c r="C9" t="s">
        <v>96</v>
      </c>
    </row>
    <row r="10" spans="1:6" x14ac:dyDescent="0.25">
      <c r="A10" t="s">
        <v>101</v>
      </c>
      <c r="B10" s="10">
        <f>B5-SUM(B6:B9)</f>
        <v>211</v>
      </c>
      <c r="C10" t="s">
        <v>96</v>
      </c>
    </row>
    <row r="11" spans="1:6" x14ac:dyDescent="0.25">
      <c r="A11" t="s">
        <v>102</v>
      </c>
      <c r="B11" s="10">
        <v>7.5</v>
      </c>
      <c r="C11" t="s">
        <v>66</v>
      </c>
    </row>
    <row r="12" spans="1:6" x14ac:dyDescent="0.25">
      <c r="A12" t="s">
        <v>103</v>
      </c>
      <c r="B12" s="10">
        <v>0.72</v>
      </c>
      <c r="C12" t="s">
        <v>104</v>
      </c>
    </row>
    <row r="13" spans="1:6" x14ac:dyDescent="0.25">
      <c r="A13" t="s">
        <v>105</v>
      </c>
      <c r="B13" s="10">
        <f>B10*B11*B12</f>
        <v>1139.3999999999999</v>
      </c>
      <c r="C13" t="s">
        <v>66</v>
      </c>
    </row>
    <row r="15" spans="1:6" ht="30" x14ac:dyDescent="0.25">
      <c r="A15" s="15" t="s">
        <v>106</v>
      </c>
      <c r="B15" s="15" t="s">
        <v>107</v>
      </c>
      <c r="C15" s="15" t="s">
        <v>108</v>
      </c>
      <c r="D15" s="15" t="s">
        <v>109</v>
      </c>
    </row>
    <row r="16" spans="1:6" x14ac:dyDescent="0.25">
      <c r="A16" s="16" t="s">
        <v>110</v>
      </c>
      <c r="B16" s="17">
        <v>52000</v>
      </c>
      <c r="C16" s="18">
        <f t="shared" ref="C16:C23" si="0">B16/$B$13</f>
        <v>45.638055116728111</v>
      </c>
      <c r="D16" s="16" t="s">
        <v>111</v>
      </c>
    </row>
    <row r="17" spans="1:4" x14ac:dyDescent="0.25">
      <c r="A17" s="16" t="s">
        <v>112</v>
      </c>
      <c r="B17" s="17">
        <v>13500</v>
      </c>
      <c r="C17" s="18">
        <f t="shared" si="0"/>
        <v>11.84834123222749</v>
      </c>
      <c r="D17" s="16" t="s">
        <v>113</v>
      </c>
    </row>
    <row r="18" spans="1:4" x14ac:dyDescent="0.25">
      <c r="A18" s="16" t="s">
        <v>114</v>
      </c>
      <c r="B18" s="17">
        <v>16800</v>
      </c>
      <c r="C18" s="18">
        <f t="shared" si="0"/>
        <v>14.744602422327542</v>
      </c>
      <c r="D18" s="16" t="s">
        <v>115</v>
      </c>
    </row>
    <row r="19" spans="1:4" x14ac:dyDescent="0.25">
      <c r="A19" s="16" t="s">
        <v>116</v>
      </c>
      <c r="B19" s="17">
        <v>11800</v>
      </c>
      <c r="C19" s="18">
        <f t="shared" si="0"/>
        <v>10.356327891872917</v>
      </c>
      <c r="D19" s="16" t="s">
        <v>117</v>
      </c>
    </row>
    <row r="20" spans="1:4" x14ac:dyDescent="0.25">
      <c r="A20" s="16" t="s">
        <v>118</v>
      </c>
      <c r="B20" s="17">
        <v>6200</v>
      </c>
      <c r="C20" s="18">
        <f t="shared" si="0"/>
        <v>5.4414604177637358</v>
      </c>
      <c r="D20" s="16" t="s">
        <v>119</v>
      </c>
    </row>
    <row r="21" spans="1:4" x14ac:dyDescent="0.25">
      <c r="A21" s="16" t="s">
        <v>120</v>
      </c>
      <c r="B21" s="17">
        <v>14400</v>
      </c>
      <c r="C21" s="18">
        <f t="shared" si="0"/>
        <v>12.638230647709323</v>
      </c>
      <c r="D21" s="16" t="s">
        <v>121</v>
      </c>
    </row>
    <row r="22" spans="1:4" x14ac:dyDescent="0.25">
      <c r="A22" s="16" t="s">
        <v>122</v>
      </c>
      <c r="B22" s="17">
        <v>9000</v>
      </c>
      <c r="C22" s="18">
        <f t="shared" si="0"/>
        <v>7.8988941548183265</v>
      </c>
      <c r="D22" s="16" t="s">
        <v>123</v>
      </c>
    </row>
    <row r="23" spans="1:4" x14ac:dyDescent="0.25">
      <c r="A23" s="16" t="s">
        <v>124</v>
      </c>
      <c r="B23" s="17">
        <v>5200</v>
      </c>
      <c r="C23" s="18">
        <f t="shared" si="0"/>
        <v>4.5638055116728111</v>
      </c>
      <c r="D23" s="16" t="s">
        <v>125</v>
      </c>
    </row>
    <row r="24" spans="1:4" x14ac:dyDescent="0.25">
      <c r="A24" s="19" t="s">
        <v>126</v>
      </c>
      <c r="B24" s="20">
        <f>SUM(B16:B23)</f>
        <v>128900</v>
      </c>
      <c r="C24" s="20">
        <f>SUM(C16:C23)</f>
        <v>113.12971739512025</v>
      </c>
      <c r="D24" s="19"/>
    </row>
    <row r="25" spans="1:4" x14ac:dyDescent="0.25">
      <c r="A25" s="19" t="s">
        <v>127</v>
      </c>
      <c r="B25" s="20">
        <f>B24/$B$13</f>
        <v>113.12971739512025</v>
      </c>
      <c r="C25" s="20">
        <f>B25</f>
        <v>113.12971739512025</v>
      </c>
      <c r="D25" s="19"/>
    </row>
    <row r="26" spans="1:4" x14ac:dyDescent="0.25">
      <c r="A26" s="16" t="s">
        <v>128</v>
      </c>
      <c r="B26" s="21">
        <v>0.05</v>
      </c>
      <c r="C26" s="18">
        <f>B25*B26</f>
        <v>5.656485869756013</v>
      </c>
      <c r="D26" s="16" t="s">
        <v>129</v>
      </c>
    </row>
    <row r="27" spans="1:4" x14ac:dyDescent="0.25">
      <c r="A27" s="16" t="s">
        <v>130</v>
      </c>
      <c r="B27" s="21">
        <v>0.12</v>
      </c>
      <c r="C27" s="18">
        <f>B25*B27</f>
        <v>13.57556608741443</v>
      </c>
      <c r="D27" s="16" t="s">
        <v>131</v>
      </c>
    </row>
    <row r="28" spans="1:4" x14ac:dyDescent="0.25">
      <c r="A28" s="22" t="s">
        <v>132</v>
      </c>
      <c r="B28" s="23">
        <f>B25*(1+B26+B27)</f>
        <v>132.36176935229068</v>
      </c>
      <c r="C28" s="22"/>
      <c r="D28" s="22"/>
    </row>
    <row r="29" spans="1:4" x14ac:dyDescent="0.25">
      <c r="A29" s="22" t="s">
        <v>133</v>
      </c>
      <c r="B29" s="23">
        <f>CEILING(B28,5)</f>
        <v>135</v>
      </c>
      <c r="C29" s="22"/>
      <c r="D29" s="22" t="s">
        <v>134</v>
      </c>
    </row>
  </sheetData>
  <mergeCells count="2">
    <mergeCell ref="A1:F1"/>
    <mergeCell ref="A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8"/>
  <sheetViews>
    <sheetView workbookViewId="0"/>
  </sheetViews>
  <sheetFormatPr baseColWidth="10" defaultColWidth="9" defaultRowHeight="15" x14ac:dyDescent="0.25"/>
  <cols>
    <col min="1" max="1" width="63.125" customWidth="1"/>
    <col min="2" max="2" width="5.75" customWidth="1"/>
    <col min="4" max="4" width="13.625" customWidth="1"/>
    <col min="5" max="5" width="6.875" customWidth="1"/>
  </cols>
  <sheetData>
    <row r="1" spans="1:5" ht="18.75" x14ac:dyDescent="0.3">
      <c r="A1" s="44" t="s">
        <v>135</v>
      </c>
      <c r="B1" s="39"/>
      <c r="C1" s="39"/>
      <c r="D1" s="39"/>
      <c r="E1" s="39"/>
    </row>
    <row r="3" spans="1:5" x14ac:dyDescent="0.25">
      <c r="A3" s="2" t="s">
        <v>136</v>
      </c>
      <c r="B3" s="2" t="s">
        <v>94</v>
      </c>
      <c r="D3" s="2" t="s">
        <v>51</v>
      </c>
      <c r="E3" s="2" t="s">
        <v>54</v>
      </c>
    </row>
    <row r="4" spans="1:5" x14ac:dyDescent="0.25">
      <c r="A4" s="4" t="s">
        <v>14</v>
      </c>
      <c r="B4" s="5">
        <v>0.19</v>
      </c>
      <c r="D4" s="7" t="s">
        <v>62</v>
      </c>
      <c r="E4" s="7" t="s">
        <v>66</v>
      </c>
    </row>
    <row r="5" spans="1:5" x14ac:dyDescent="0.25">
      <c r="A5" s="4" t="s">
        <v>22</v>
      </c>
      <c r="B5" s="5">
        <v>0.03</v>
      </c>
      <c r="D5" s="7" t="s">
        <v>17</v>
      </c>
      <c r="E5" s="7" t="s">
        <v>137</v>
      </c>
    </row>
    <row r="6" spans="1:5" x14ac:dyDescent="0.25">
      <c r="A6" s="4" t="s">
        <v>79</v>
      </c>
      <c r="B6" s="5">
        <v>0.02</v>
      </c>
      <c r="D6" s="7" t="s">
        <v>68</v>
      </c>
      <c r="E6" s="7" t="s">
        <v>138</v>
      </c>
    </row>
    <row r="7" spans="1:5" x14ac:dyDescent="0.25">
      <c r="A7" s="4" t="s">
        <v>139</v>
      </c>
      <c r="B7" s="5">
        <v>0.1</v>
      </c>
      <c r="D7" s="7" t="s">
        <v>28</v>
      </c>
      <c r="E7" s="7" t="s">
        <v>140</v>
      </c>
    </row>
    <row r="8" spans="1:5" x14ac:dyDescent="0.25">
      <c r="A8" s="4" t="s">
        <v>37</v>
      </c>
      <c r="B8" s="5">
        <v>0.08</v>
      </c>
      <c r="D8" s="7" t="s">
        <v>141</v>
      </c>
      <c r="E8" s="7" t="s">
        <v>142</v>
      </c>
    </row>
    <row r="9" spans="1:5" x14ac:dyDescent="0.25">
      <c r="A9" s="4" t="s">
        <v>42</v>
      </c>
      <c r="B9" s="5">
        <v>0.05</v>
      </c>
      <c r="D9" s="7" t="s">
        <v>72</v>
      </c>
      <c r="E9" s="7" t="s">
        <v>64</v>
      </c>
    </row>
    <row r="10" spans="1:5" x14ac:dyDescent="0.25">
      <c r="A10" s="4" t="s">
        <v>43</v>
      </c>
      <c r="B10" s="5">
        <v>0.04</v>
      </c>
      <c r="D10" s="7"/>
      <c r="E10" s="7" t="s">
        <v>143</v>
      </c>
    </row>
    <row r="11" spans="1:5" x14ac:dyDescent="0.25">
      <c r="A11" s="4" t="s">
        <v>46</v>
      </c>
      <c r="B11" s="5">
        <v>0.12</v>
      </c>
      <c r="D11" s="7"/>
      <c r="E11" s="7" t="s">
        <v>70</v>
      </c>
    </row>
    <row r="12" spans="1:5" x14ac:dyDescent="0.25">
      <c r="A12" s="4" t="s">
        <v>144</v>
      </c>
      <c r="B12" s="6">
        <v>5</v>
      </c>
    </row>
    <row r="14" spans="1:5" x14ac:dyDescent="0.25">
      <c r="A14" s="45" t="s">
        <v>48</v>
      </c>
      <c r="B14" s="39"/>
      <c r="C14" s="39"/>
      <c r="D14" s="39"/>
      <c r="E14" s="39"/>
    </row>
    <row r="15" spans="1:5" x14ac:dyDescent="0.25">
      <c r="A15" s="46" t="s">
        <v>145</v>
      </c>
      <c r="B15" s="39"/>
      <c r="C15" s="39"/>
      <c r="D15" s="39"/>
      <c r="E15" s="39"/>
    </row>
    <row r="16" spans="1:5" x14ac:dyDescent="0.25">
      <c r="A16" s="46" t="s">
        <v>146</v>
      </c>
      <c r="B16" s="39"/>
      <c r="C16" s="39"/>
      <c r="D16" s="39"/>
      <c r="E16" s="39"/>
    </row>
    <row r="17" spans="1:5" x14ac:dyDescent="0.25">
      <c r="A17" s="46" t="s">
        <v>147</v>
      </c>
      <c r="B17" s="39"/>
      <c r="C17" s="39"/>
      <c r="D17" s="39"/>
      <c r="E17" s="39"/>
    </row>
    <row r="18" spans="1:5" x14ac:dyDescent="0.25">
      <c r="A18" s="46" t="s">
        <v>148</v>
      </c>
      <c r="B18" s="39"/>
      <c r="C18" s="39"/>
      <c r="D18" s="39"/>
      <c r="E18" s="39"/>
    </row>
  </sheetData>
  <mergeCells count="6">
    <mergeCell ref="A18:E18"/>
    <mergeCell ref="A1:E1"/>
    <mergeCell ref="A14:E14"/>
    <mergeCell ref="A15:E15"/>
    <mergeCell ref="A16:E16"/>
    <mergeCell ref="A17:E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Kalkulation 2026</vt:lpstr>
      <vt:lpstr>Stundensatz 2026</vt:lpstr>
      <vt:lpstr>Parameter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2026-06-02T14:25:31Z</dcterms:modified>
</cp:coreProperties>
</file>