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D159D83-5EF6-418E-8D53-83D8D55F5D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tion" sheetId="1" r:id="rId1"/>
    <sheet name="Einstellung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J46" i="1" s="1"/>
  <c r="K45" i="1"/>
  <c r="L45" i="1" s="1"/>
  <c r="M45" i="1" s="1"/>
  <c r="J45" i="1"/>
  <c r="I45" i="1"/>
  <c r="I44" i="1"/>
  <c r="K44" i="1" s="1"/>
  <c r="I43" i="1"/>
  <c r="J43" i="1" s="1"/>
  <c r="I42" i="1"/>
  <c r="J42" i="1" s="1"/>
  <c r="K41" i="1"/>
  <c r="L41" i="1" s="1"/>
  <c r="M41" i="1" s="1"/>
  <c r="J41" i="1"/>
  <c r="I41" i="1"/>
  <c r="I40" i="1"/>
  <c r="K40" i="1" s="1"/>
  <c r="I39" i="1"/>
  <c r="K39" i="1" s="1"/>
  <c r="I38" i="1"/>
  <c r="J38" i="1" s="1"/>
  <c r="K37" i="1"/>
  <c r="L37" i="1" s="1"/>
  <c r="M37" i="1" s="1"/>
  <c r="J37" i="1"/>
  <c r="I37" i="1"/>
  <c r="I36" i="1"/>
  <c r="K36" i="1" s="1"/>
  <c r="I35" i="1"/>
  <c r="J35" i="1" s="1"/>
  <c r="I34" i="1"/>
  <c r="J34" i="1" s="1"/>
  <c r="K33" i="1"/>
  <c r="L33" i="1" s="1"/>
  <c r="M33" i="1" s="1"/>
  <c r="J33" i="1"/>
  <c r="I33" i="1"/>
  <c r="I32" i="1"/>
  <c r="K32" i="1" s="1"/>
  <c r="I31" i="1"/>
  <c r="J31" i="1" s="1"/>
  <c r="I30" i="1"/>
  <c r="J30" i="1" s="1"/>
  <c r="K29" i="1"/>
  <c r="L29" i="1" s="1"/>
  <c r="M29" i="1" s="1"/>
  <c r="J29" i="1"/>
  <c r="I29" i="1"/>
  <c r="I28" i="1"/>
  <c r="K28" i="1" s="1"/>
  <c r="I27" i="1"/>
  <c r="K27" i="1" s="1"/>
  <c r="I26" i="1"/>
  <c r="J26" i="1" s="1"/>
  <c r="Q7" i="1" s="1"/>
  <c r="K25" i="1"/>
  <c r="L25" i="1" s="1"/>
  <c r="M25" i="1" s="1"/>
  <c r="J25" i="1"/>
  <c r="Q9" i="1" s="1"/>
  <c r="I25" i="1"/>
  <c r="I24" i="1"/>
  <c r="K24" i="1" s="1"/>
  <c r="I23" i="1"/>
  <c r="K23" i="1" s="1"/>
  <c r="I22" i="1"/>
  <c r="J22" i="1" s="1"/>
  <c r="K21" i="1"/>
  <c r="L21" i="1" s="1"/>
  <c r="M21" i="1" s="1"/>
  <c r="J21" i="1"/>
  <c r="I21" i="1"/>
  <c r="I20" i="1"/>
  <c r="K20" i="1" s="1"/>
  <c r="Q19" i="1"/>
  <c r="S19" i="1" s="1"/>
  <c r="K19" i="1"/>
  <c r="I19" i="1"/>
  <c r="J19" i="1" s="1"/>
  <c r="I18" i="1"/>
  <c r="K18" i="1" s="1"/>
  <c r="I17" i="1"/>
  <c r="K17" i="1" s="1"/>
  <c r="R11" i="1"/>
  <c r="S11" i="1" s="1"/>
  <c r="Q11" i="1"/>
  <c r="M8" i="1"/>
  <c r="M7" i="1"/>
  <c r="M6" i="1"/>
  <c r="M5" i="1"/>
  <c r="R5" i="1" l="1"/>
  <c r="L44" i="1"/>
  <c r="M44" i="1" s="1"/>
  <c r="L36" i="1"/>
  <c r="M36" i="1" s="1"/>
  <c r="L23" i="1"/>
  <c r="M23" i="1" s="1"/>
  <c r="L24" i="1"/>
  <c r="M24" i="1" s="1"/>
  <c r="R8" i="1"/>
  <c r="L40" i="1"/>
  <c r="M40" i="1" s="1"/>
  <c r="R10" i="1"/>
  <c r="L19" i="1"/>
  <c r="M19" i="1" s="1"/>
  <c r="J23" i="1"/>
  <c r="Q6" i="1" s="1"/>
  <c r="J39" i="1"/>
  <c r="L39" i="1" s="1"/>
  <c r="M39" i="1" s="1"/>
  <c r="K31" i="1"/>
  <c r="L31" i="1" s="1"/>
  <c r="M31" i="1" s="1"/>
  <c r="K43" i="1"/>
  <c r="L43" i="1" s="1"/>
  <c r="M43" i="1" s="1"/>
  <c r="J17" i="1"/>
  <c r="J20" i="1"/>
  <c r="L20" i="1" s="1"/>
  <c r="M20" i="1" s="1"/>
  <c r="J24" i="1"/>
  <c r="Q8" i="1" s="1"/>
  <c r="J28" i="1"/>
  <c r="Q10" i="1" s="1"/>
  <c r="J32" i="1"/>
  <c r="L32" i="1" s="1"/>
  <c r="M32" i="1" s="1"/>
  <c r="J36" i="1"/>
  <c r="J40" i="1"/>
  <c r="J44" i="1"/>
  <c r="R9" i="1"/>
  <c r="S9" i="1" s="1"/>
  <c r="K35" i="1"/>
  <c r="L35" i="1" s="1"/>
  <c r="M35" i="1" s="1"/>
  <c r="K22" i="1"/>
  <c r="L22" i="1" s="1"/>
  <c r="M22" i="1" s="1"/>
  <c r="K26" i="1"/>
  <c r="K30" i="1"/>
  <c r="L30" i="1" s="1"/>
  <c r="M30" i="1" s="1"/>
  <c r="K34" i="1"/>
  <c r="L34" i="1" s="1"/>
  <c r="M34" i="1" s="1"/>
  <c r="K38" i="1"/>
  <c r="L38" i="1" s="1"/>
  <c r="M38" i="1" s="1"/>
  <c r="K42" i="1"/>
  <c r="L42" i="1" s="1"/>
  <c r="M42" i="1" s="1"/>
  <c r="K46" i="1"/>
  <c r="L46" i="1" s="1"/>
  <c r="M46" i="1" s="1"/>
  <c r="J27" i="1"/>
  <c r="L27" i="1" s="1"/>
  <c r="M27" i="1" s="1"/>
  <c r="J18" i="1"/>
  <c r="L18" i="1" s="1"/>
  <c r="M18" i="1" s="1"/>
  <c r="Q5" i="1" l="1"/>
  <c r="S5" i="1" s="1"/>
  <c r="I4" i="1"/>
  <c r="L26" i="1"/>
  <c r="M26" i="1" s="1"/>
  <c r="R7" i="1"/>
  <c r="S7" i="1" s="1"/>
  <c r="L17" i="1"/>
  <c r="M17" i="1" s="1"/>
  <c r="R6" i="1"/>
  <c r="S6" i="1" s="1"/>
  <c r="L28" i="1"/>
  <c r="M28" i="1" s="1"/>
  <c r="S10" i="1"/>
  <c r="S8" i="1"/>
  <c r="I12" i="1"/>
  <c r="I5" i="1" l="1"/>
  <c r="I6" i="1" s="1"/>
  <c r="Q17" i="1"/>
  <c r="S17" i="1" s="1"/>
  <c r="I7" i="1" l="1"/>
  <c r="I8" i="1"/>
  <c r="I9" i="1" s="1"/>
  <c r="I10" i="1" l="1"/>
  <c r="I11" i="1"/>
  <c r="Q18" i="1" s="1"/>
  <c r="S18" i="1" s="1"/>
  <c r="I13" i="1"/>
  <c r="I14" i="1" s="1"/>
  <c r="Q16" i="1" s="1"/>
  <c r="S16" i="1" s="1"/>
</calcChain>
</file>

<file path=xl/sharedStrings.xml><?xml version="1.0" encoding="utf-8"?>
<sst xmlns="http://schemas.openxmlformats.org/spreadsheetml/2006/main" count="236" uniqueCount="157">
  <si>
    <t>Projektangaben</t>
  </si>
  <si>
    <t>Kalkulationsergebnis</t>
  </si>
  <si>
    <t>Auswertung nach Kostenart</t>
  </si>
  <si>
    <t>Projekt</t>
  </si>
  <si>
    <t>Beispielauftrag 2026</t>
  </si>
  <si>
    <t>Angebots-Nr.</t>
  </si>
  <si>
    <t>ANG-2026-001</t>
  </si>
  <si>
    <t>Status</t>
  </si>
  <si>
    <t>Entwurf</t>
  </si>
  <si>
    <t>Plan-Kosten netto</t>
  </si>
  <si>
    <t>€</t>
  </si>
  <si>
    <t>Parameter</t>
  </si>
  <si>
    <t>Wert</t>
  </si>
  <si>
    <t>Kostenart</t>
  </si>
  <si>
    <t>Plan netto</t>
  </si>
  <si>
    <t>Ist netto</t>
  </si>
  <si>
    <t>Abweichung</t>
  </si>
  <si>
    <t>Kunde</t>
  </si>
  <si>
    <t>Beispielkunde GmbH</t>
  </si>
  <si>
    <t>Datum</t>
  </si>
  <si>
    <t>02.06.2026</t>
  </si>
  <si>
    <t>Leistungszeitraum</t>
  </si>
  <si>
    <t>2026</t>
  </si>
  <si>
    <t>Wagnis / Risiko</t>
  </si>
  <si>
    <t>USt</t>
  </si>
  <si>
    <t>änderbar in Einstellungen</t>
  </si>
  <si>
    <t>Arbeitszeit</t>
  </si>
  <si>
    <t>Ort</t>
  </si>
  <si>
    <t>Berlin</t>
  </si>
  <si>
    <t>Bearbeiter</t>
  </si>
  <si>
    <t>Max Mustermann</t>
  </si>
  <si>
    <t>Version</t>
  </si>
  <si>
    <t>1.0</t>
  </si>
  <si>
    <t>Zwischensumme vor Gewinn</t>
  </si>
  <si>
    <t>Gewinn</t>
  </si>
  <si>
    <t>Material</t>
  </si>
  <si>
    <t>Beschreibung</t>
  </si>
  <si>
    <t>Generische Musterkalkulation für Handwerksleistungen</t>
  </si>
  <si>
    <t>Gewinnzuschlag</t>
  </si>
  <si>
    <t>Wagnis</t>
  </si>
  <si>
    <t>Fremdleistung</t>
  </si>
  <si>
    <t>Rabatt / Preisnachlass</t>
  </si>
  <si>
    <t>Rabatt</t>
  </si>
  <si>
    <t>Fahrt</t>
  </si>
  <si>
    <t>Hinweis</t>
  </si>
  <si>
    <t>Alle gelben Felder sind Eingabefelder. Formeln nicht überschreiben.</t>
  </si>
  <si>
    <t>Angebot netto</t>
  </si>
  <si>
    <t>Gerät/Maschine</t>
  </si>
  <si>
    <t>Umsatzsteuer</t>
  </si>
  <si>
    <t>Sonstiges</t>
  </si>
  <si>
    <t>Angebot brutto</t>
  </si>
  <si>
    <t>Reserve</t>
  </si>
  <si>
    <t>Ist-Kosten netto</t>
  </si>
  <si>
    <t>Deckungsbeitrag auf Ist</t>
  </si>
  <si>
    <t>Marge auf Ist</t>
  </si>
  <si>
    <t>%</t>
  </si>
  <si>
    <t>Plausibilitätscheck</t>
  </si>
  <si>
    <t>Prüfung</t>
  </si>
  <si>
    <t>Grenzwert</t>
  </si>
  <si>
    <t>Pos.</t>
  </si>
  <si>
    <t>Leistungsbereich</t>
  </si>
  <si>
    <t>Einheit</t>
  </si>
  <si>
    <t>Menge geplant</t>
  </si>
  <si>
    <t>Menge tatsächlich</t>
  </si>
  <si>
    <t>EP netto</t>
  </si>
  <si>
    <t>Zuschlag %</t>
  </si>
  <si>
    <t>Abweichung €</t>
  </si>
  <si>
    <t>Abweichung %</t>
  </si>
  <si>
    <t>Hinweis / Status</t>
  </si>
  <si>
    <t>&gt;= 15 %</t>
  </si>
  <si>
    <t>Aufmaß &amp; Planung</t>
  </si>
  <si>
    <t>Aufmaß, kurze Projektabstimmung und technische Klärung</t>
  </si>
  <si>
    <t>Std.</t>
  </si>
  <si>
    <t>Beispiel</t>
  </si>
  <si>
    <t>Ist-Abweichung</t>
  </si>
  <si>
    <t>&lt;= 10 %</t>
  </si>
  <si>
    <t>Vorbereitung</t>
  </si>
  <si>
    <t>Baustelleneinrichtung, Schutzmaßnahmen und Materialcheck</t>
  </si>
  <si>
    <t>&gt; 0 €</t>
  </si>
  <si>
    <t>Verbrauchsmaterial für Abdeckung, Befestigung und Reinigung</t>
  </si>
  <si>
    <t>pauschal</t>
  </si>
  <si>
    <t>Offene Zeilen</t>
  </si>
  <si>
    <t>optional</t>
  </si>
  <si>
    <t>Ausführung</t>
  </si>
  <si>
    <t>Fachleistung Hauptarbeiten</t>
  </si>
  <si>
    <t>Unterstützende Tätigkeiten und Zuarbeit</t>
  </si>
  <si>
    <t>Materialpaket Standardqualität</t>
  </si>
  <si>
    <t>Stk.</t>
  </si>
  <si>
    <t>Kleinteile, Befestiger und Ergänzungsmaterial</t>
  </si>
  <si>
    <t>Logistik</t>
  </si>
  <si>
    <t>Anfahrt und Transport</t>
  </si>
  <si>
    <t>km</t>
  </si>
  <si>
    <t>Geräte</t>
  </si>
  <si>
    <t>Maschinen- oder Geräteeinsatz</t>
  </si>
  <si>
    <t>Externe Teilleistung nach Bedarf</t>
  </si>
  <si>
    <t>Abschluss</t>
  </si>
  <si>
    <t>Qualitätskontrolle, Dokumentation und Übergabe</t>
  </si>
  <si>
    <t>Entsorgung, Reinigung und Restarbeiten</t>
  </si>
  <si>
    <t>Kalkulation Handwerk 2026 – Einstellungen</t>
  </si>
  <si>
    <t>Basisdaten</t>
  </si>
  <si>
    <t>Beispieldaten Betrieb</t>
  </si>
  <si>
    <t>Vorlagenjahr</t>
  </si>
  <si>
    <t>Firma</t>
  </si>
  <si>
    <t>Muster Handwerk GmbH</t>
  </si>
  <si>
    <t>Straße</t>
  </si>
  <si>
    <t>Werkstraße 12</t>
  </si>
  <si>
    <t>PLZ / Ort</t>
  </si>
  <si>
    <t>10115 Berlin</t>
  </si>
  <si>
    <t>Telefon</t>
  </si>
  <si>
    <t>+49 30 000000</t>
  </si>
  <si>
    <t>E-Mail</t>
  </si>
  <si>
    <t>info@muster-handwerk.de</t>
  </si>
  <si>
    <t>Skonto optional</t>
  </si>
  <si>
    <t>USt-IdNr.</t>
  </si>
  <si>
    <t>DE000000000</t>
  </si>
  <si>
    <t>Fahrtkosten je km</t>
  </si>
  <si>
    <t>Produktive Stunden je Tag</t>
  </si>
  <si>
    <t>Beispieldaten ersetzen</t>
  </si>
  <si>
    <t>Standard-Zuschlag</t>
  </si>
  <si>
    <t>Rolle</t>
  </si>
  <si>
    <t>Stundensatz netto</t>
  </si>
  <si>
    <t>Typische Verwendung</t>
  </si>
  <si>
    <t>Stunden werden über den Verrechnungssatz kalkuliert</t>
  </si>
  <si>
    <t>Meister / Projektleitung</t>
  </si>
  <si>
    <t>Aufmaß, Planung, Abnahme</t>
  </si>
  <si>
    <t>Einkauf, Lagerung, Verschnitt, Beschaffung</t>
  </si>
  <si>
    <t>Fachkraft</t>
  </si>
  <si>
    <t>Ausführung und Montage</t>
  </si>
  <si>
    <t>Koordination und Risiko externer Leistungen</t>
  </si>
  <si>
    <t>Helfer</t>
  </si>
  <si>
    <t>Vorbereitung, Zuarbeit</t>
  </si>
  <si>
    <t>Kilometer oder Pauschalen</t>
  </si>
  <si>
    <t>Büro / Dokumentation</t>
  </si>
  <si>
    <t>Organisation, Nachweise</t>
  </si>
  <si>
    <t>Abnutzung, Wartung, Rüstzeit</t>
  </si>
  <si>
    <t>Auszubildender</t>
  </si>
  <si>
    <t>Unterstützende Tätigkeiten</t>
  </si>
  <si>
    <t>Freie Kostenposition</t>
  </si>
  <si>
    <t>Maschinenstunde</t>
  </si>
  <si>
    <t>Geräte- oder Maschinenansatz</t>
  </si>
  <si>
    <t>Optionaler Puffer</t>
  </si>
  <si>
    <t>Einheiten</t>
  </si>
  <si>
    <t>Kurzanleitung</t>
  </si>
  <si>
    <t>Gelbe Felder auf der Seite „Kalkulation“ überschreiben.</t>
  </si>
  <si>
    <t>Angeboten</t>
  </si>
  <si>
    <t>Kostenart wählen: Der Standard-Zuschlag wird automatisch vorgeschlagen.</t>
  </si>
  <si>
    <t>m</t>
  </si>
  <si>
    <t>Beauftragt</t>
  </si>
  <si>
    <t>Menge geplant und EP netto eintragen; Menge tatsächlich für die Nachkalkulation pflegen.</t>
  </si>
  <si>
    <t>m²</t>
  </si>
  <si>
    <t>Abgeschlossen</t>
  </si>
  <si>
    <t>Oben rechts werden Angebot netto/brutto, Ist-Kosten und Marge berechnet.</t>
  </si>
  <si>
    <t>m³</t>
  </si>
  <si>
    <t>USt, Gewinn, Wagnis und Rabatt können hier zentral geändert werden.</t>
  </si>
  <si>
    <t>kg</t>
  </si>
  <si>
    <t>Beispieldaten ersetzen, bevor die Datei produktiv genutzt wird.</t>
  </si>
  <si>
    <t>Kalkulation Handwerk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</si>
</sst>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dd\.mm\.yyyy"/>
  </numFmts>
  <fonts count="10" x14ac:knownFonts="1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i/>
      <sz val="11"/>
      <color rgb="FF6B7280"/>
      <name val="Carlito"/>
    </font>
    <font>
      <sz val="10"/>
      <color rgb="FF111827"/>
      <name val="Aptos"/>
    </font>
    <font>
      <b/>
      <sz val="16"/>
      <color rgb="FFFFFFFF"/>
      <name val="Aptos"/>
    </font>
    <font>
      <sz val="11"/>
      <name val="Carlito"/>
    </font>
    <font>
      <sz val="11"/>
      <name val="Carlito"/>
      <family val="2"/>
    </font>
    <font>
      <b/>
      <sz val="23"/>
      <color rgb="FFFFFFFF"/>
      <name val="Aptos"/>
      <family val="2"/>
    </font>
    <font>
      <sz val="23"/>
      <color rgb="FF111827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1E3A8A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FF7ED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1" fillId="3" borderId="1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/>
    </xf>
    <xf numFmtId="0" fontId="2" fillId="4" borderId="3" xfId="1" applyFont="1" applyFill="1" applyBorder="1"/>
    <xf numFmtId="0" fontId="0" fillId="5" borderId="4" xfId="1" applyFont="1" applyFill="1" applyBorder="1"/>
    <xf numFmtId="10" fontId="0" fillId="5" borderId="4" xfId="1" applyNumberFormat="1" applyFont="1" applyFill="1" applyBorder="1"/>
    <xf numFmtId="164" fontId="0" fillId="5" borderId="4" xfId="1" applyNumberFormat="1" applyFont="1" applyFill="1" applyBorder="1"/>
    <xf numFmtId="0" fontId="2" fillId="4" borderId="5" xfId="1" applyFont="1" applyFill="1" applyBorder="1"/>
    <xf numFmtId="2" fontId="0" fillId="5" borderId="6" xfId="1" applyNumberFormat="1" applyFont="1" applyFill="1" applyBorder="1"/>
    <xf numFmtId="0" fontId="3" fillId="5" borderId="6" xfId="1" applyFont="1" applyFill="1" applyBorder="1"/>
    <xf numFmtId="0" fontId="1" fillId="3" borderId="7" xfId="1" applyFont="1" applyFill="1" applyBorder="1" applyAlignment="1">
      <alignment horizontal="center"/>
    </xf>
    <xf numFmtId="0" fontId="0" fillId="4" borderId="3" xfId="1" applyFont="1" applyFill="1" applyBorder="1"/>
    <xf numFmtId="10" fontId="0" fillId="0" borderId="8" xfId="1" applyNumberFormat="1" applyFont="1" applyBorder="1"/>
    <xf numFmtId="0" fontId="0" fillId="0" borderId="4" xfId="1" applyFont="1" applyBorder="1" applyAlignment="1">
      <alignment wrapText="1"/>
    </xf>
    <xf numFmtId="0" fontId="0" fillId="4" borderId="5" xfId="1" applyFont="1" applyFill="1" applyBorder="1"/>
    <xf numFmtId="10" fontId="0" fillId="0" borderId="9" xfId="1" applyNumberFormat="1" applyFont="1" applyBorder="1"/>
    <xf numFmtId="0" fontId="0" fillId="0" borderId="6" xfId="1" applyFont="1" applyBorder="1" applyAlignment="1">
      <alignment wrapText="1"/>
    </xf>
    <xf numFmtId="164" fontId="0" fillId="0" borderId="8" xfId="1" applyNumberFormat="1" applyFont="1" applyBorder="1"/>
    <xf numFmtId="164" fontId="0" fillId="0" borderId="9" xfId="1" applyNumberFormat="1" applyFont="1" applyBorder="1"/>
    <xf numFmtId="0" fontId="1" fillId="2" borderId="1" xfId="1" applyFont="1" applyFill="1" applyBorder="1" applyAlignment="1">
      <alignment horizontal="center"/>
    </xf>
    <xf numFmtId="0" fontId="0" fillId="0" borderId="5" xfId="1" applyFont="1" applyBorder="1"/>
    <xf numFmtId="0" fontId="0" fillId="0" borderId="9" xfId="1" applyFont="1" applyBorder="1"/>
    <xf numFmtId="0" fontId="0" fillId="0" borderId="6" xfId="1" applyFont="1" applyBorder="1"/>
    <xf numFmtId="0" fontId="1" fillId="2" borderId="7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0" fillId="0" borderId="3" xfId="1" applyFont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8" xfId="1" applyFont="1" applyBorder="1"/>
    <xf numFmtId="0" fontId="0" fillId="0" borderId="4" xfId="1" applyFont="1" applyBorder="1"/>
    <xf numFmtId="0" fontId="0" fillId="6" borderId="8" xfId="1" applyFont="1" applyFill="1" applyBorder="1"/>
    <xf numFmtId="0" fontId="2" fillId="4" borderId="8" xfId="1" applyFont="1" applyFill="1" applyBorder="1"/>
    <xf numFmtId="0" fontId="0" fillId="6" borderId="4" xfId="1" applyFont="1" applyFill="1" applyBorder="1"/>
    <xf numFmtId="165" fontId="0" fillId="6" borderId="8" xfId="1" applyNumberFormat="1" applyFont="1" applyFill="1" applyBorder="1"/>
    <xf numFmtId="0" fontId="3" fillId="0" borderId="4" xfId="1" applyFont="1" applyBorder="1"/>
    <xf numFmtId="0" fontId="3" fillId="0" borderId="6" xfId="1" applyFont="1" applyBorder="1"/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3" xfId="1" applyFont="1" applyBorder="1" applyAlignment="1">
      <alignment horizontal="center"/>
    </xf>
    <xf numFmtId="0" fontId="0" fillId="5" borderId="8" xfId="1" applyFont="1" applyFill="1" applyBorder="1" applyAlignment="1">
      <alignment wrapText="1"/>
    </xf>
    <xf numFmtId="4" fontId="0" fillId="6" borderId="8" xfId="1" applyNumberFormat="1" applyFont="1" applyFill="1" applyBorder="1"/>
    <xf numFmtId="164" fontId="0" fillId="6" borderId="8" xfId="1" applyNumberFormat="1" applyFont="1" applyFill="1" applyBorder="1"/>
    <xf numFmtId="10" fontId="0" fillId="6" borderId="8" xfId="1" applyNumberFormat="1" applyFont="1" applyFill="1" applyBorder="1"/>
    <xf numFmtId="0" fontId="0" fillId="5" borderId="4" xfId="1" applyFont="1" applyFill="1" applyBorder="1" applyAlignment="1">
      <alignment wrapText="1"/>
    </xf>
    <xf numFmtId="0" fontId="0" fillId="0" borderId="5" xfId="1" applyFont="1" applyBorder="1" applyAlignment="1">
      <alignment horizontal="center"/>
    </xf>
    <xf numFmtId="0" fontId="0" fillId="5" borderId="9" xfId="1" applyFont="1" applyFill="1" applyBorder="1" applyAlignment="1">
      <alignment wrapText="1"/>
    </xf>
    <xf numFmtId="4" fontId="0" fillId="6" borderId="9" xfId="1" applyNumberFormat="1" applyFont="1" applyFill="1" applyBorder="1"/>
    <xf numFmtId="164" fontId="0" fillId="6" borderId="9" xfId="1" applyNumberFormat="1" applyFont="1" applyFill="1" applyBorder="1"/>
    <xf numFmtId="10" fontId="0" fillId="6" borderId="9" xfId="1" applyNumberFormat="1" applyFont="1" applyFill="1" applyBorder="1"/>
    <xf numFmtId="0" fontId="0" fillId="5" borderId="6" xfId="1" applyFont="1" applyFill="1" applyBorder="1" applyAlignment="1">
      <alignment wrapText="1"/>
    </xf>
    <xf numFmtId="0" fontId="4" fillId="0" borderId="0" xfId="1" applyFont="1"/>
    <xf numFmtId="0" fontId="2" fillId="4" borderId="3" xfId="1" applyFont="1" applyFill="1" applyBorder="1" applyAlignment="1">
      <alignment horizontal="center" vertical="center"/>
    </xf>
    <xf numFmtId="0" fontId="0" fillId="0" borderId="10" xfId="1" applyFont="1" applyBorder="1"/>
    <xf numFmtId="0" fontId="0" fillId="0" borderId="11" xfId="1" applyFont="1" applyBorder="1"/>
    <xf numFmtId="0" fontId="0" fillId="0" borderId="12" xfId="1" applyFont="1" applyBorder="1"/>
    <xf numFmtId="0" fontId="4" fillId="0" borderId="0" xfId="1" applyFont="1"/>
    <xf numFmtId="0" fontId="1" fillId="3" borderId="1" xfId="1" applyFont="1" applyFill="1" applyBorder="1" applyAlignment="1">
      <alignment horizontal="left"/>
    </xf>
    <xf numFmtId="0" fontId="1" fillId="3" borderId="7" xfId="1" applyFont="1" applyFill="1" applyBorder="1" applyAlignment="1">
      <alignment horizontal="left"/>
    </xf>
    <xf numFmtId="0" fontId="1" fillId="3" borderId="2" xfId="1" applyFont="1" applyFill="1" applyBorder="1" applyAlignment="1">
      <alignment horizontal="left"/>
    </xf>
    <xf numFmtId="0" fontId="0" fillId="6" borderId="8" xfId="1" applyFont="1" applyFill="1" applyBorder="1" applyAlignment="1">
      <alignment wrapText="1"/>
    </xf>
    <xf numFmtId="0" fontId="0" fillId="0" borderId="8" xfId="1" applyFont="1" applyBorder="1"/>
    <xf numFmtId="0" fontId="0" fillId="0" borderId="4" xfId="1" applyFont="1" applyBorder="1"/>
    <xf numFmtId="0" fontId="3" fillId="7" borderId="9" xfId="1" applyFont="1" applyFill="1" applyBorder="1"/>
    <xf numFmtId="0" fontId="0" fillId="0" borderId="9" xfId="1" applyFont="1" applyBorder="1"/>
    <xf numFmtId="0" fontId="0" fillId="0" borderId="6" xfId="1" applyFont="1" applyBorder="1"/>
    <xf numFmtId="0" fontId="1" fillId="3" borderId="1" xfId="1" applyFont="1" applyFill="1" applyBorder="1" applyAlignment="1">
      <alignment horizontal="center"/>
    </xf>
    <xf numFmtId="0" fontId="1" fillId="3" borderId="7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/>
    </xf>
    <xf numFmtId="0" fontId="1" fillId="3" borderId="0" xfId="1" applyFont="1" applyFill="1" applyAlignment="1">
      <alignment horizontal="center"/>
    </xf>
    <xf numFmtId="0" fontId="5" fillId="2" borderId="0" xfId="1" applyFont="1" applyFill="1" applyAlignment="1">
      <alignment horizontal="left" vertical="center"/>
    </xf>
    <xf numFmtId="0" fontId="1" fillId="2" borderId="1" xfId="1" applyFont="1" applyFill="1" applyBorder="1" applyAlignment="1">
      <alignment horizontal="center"/>
    </xf>
    <xf numFmtId="0" fontId="0" fillId="0" borderId="7" xfId="1" applyFont="1" applyBorder="1"/>
    <xf numFmtId="0" fontId="0" fillId="0" borderId="8" xfId="1" applyFont="1" applyBorder="1" applyAlignment="1">
      <alignment vertical="center" wrapText="1"/>
    </xf>
    <xf numFmtId="164" fontId="7" fillId="5" borderId="8" xfId="1" applyNumberFormat="1" applyFont="1" applyFill="1" applyBorder="1" applyAlignment="1">
      <alignment horizontal="left"/>
    </xf>
    <xf numFmtId="0" fontId="7" fillId="4" borderId="4" xfId="1" applyFont="1" applyFill="1" applyBorder="1" applyAlignment="1">
      <alignment horizontal="left"/>
    </xf>
    <xf numFmtId="10" fontId="7" fillId="5" borderId="9" xfId="1" applyNumberFormat="1" applyFont="1" applyFill="1" applyBorder="1" applyAlignment="1">
      <alignment horizontal="left"/>
    </xf>
    <xf numFmtId="0" fontId="7" fillId="4" borderId="6" xfId="1" applyFont="1" applyFill="1" applyBorder="1" applyAlignment="1">
      <alignment horizontal="left"/>
    </xf>
    <xf numFmtId="0" fontId="0" fillId="6" borderId="8" xfId="1" applyFont="1" applyFill="1" applyBorder="1" applyAlignment="1">
      <alignment horizontal="left"/>
    </xf>
    <xf numFmtId="0" fontId="8" fillId="2" borderId="0" xfId="1" applyFont="1" applyFill="1" applyAlignment="1">
      <alignment horizontal="left" vertical="center"/>
    </xf>
    <xf numFmtId="0" fontId="9" fillId="0" borderId="0" xfId="1" applyFont="1"/>
  </cellXfs>
  <cellStyles count="2">
    <cellStyle name="Normal" xfId="1" xr:uid="{00000000-0005-0000-0000-000000000000}"/>
    <cellStyle name="Standard" xfId="0" builtinId="0"/>
  </cellStyles>
  <dxfs count="7">
    <dxf>
      <fill>
        <patternFill patternType="solid">
          <bgColor rgb="FFFEE2E2"/>
        </patternFill>
      </fill>
    </dxf>
    <dxf>
      <fill>
        <patternFill patternType="solid">
          <bgColor rgb="FFDCFCE7"/>
        </patternFill>
      </fill>
    </dxf>
    <dxf>
      <font>
        <b/>
        <color rgb="FFB91C1C"/>
      </font>
    </dxf>
    <dxf>
      <fill>
        <patternFill patternType="solid">
          <bgColor rgb="FFDCFCE7"/>
        </patternFill>
      </fill>
    </dxf>
    <dxf>
      <fill>
        <patternFill patternType="solid">
          <bgColor rgb="FFFEE2E2"/>
        </patternFill>
      </fill>
    </dxf>
    <dxf>
      <font>
        <b/>
      </font>
      <fill>
        <patternFill patternType="solid">
          <bgColor rgb="FFDCFCE7"/>
        </patternFill>
      </fill>
    </dxf>
    <dxf>
      <font>
        <b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Plan netto</c:v>
          </c:tx>
          <c:invertIfNegative val="1"/>
          <c:cat>
            <c:strRef>
              <c:f>Kalkulation!$P$5:$P$11</c:f>
              <c:strCache>
                <c:ptCount val="7"/>
                <c:pt idx="0">
                  <c:v>Arbeitszeit</c:v>
                </c:pt>
                <c:pt idx="1">
                  <c:v>Material</c:v>
                </c:pt>
                <c:pt idx="2">
                  <c:v>Fremdleistung</c:v>
                </c:pt>
                <c:pt idx="3">
                  <c:v>Fahrt</c:v>
                </c:pt>
                <c:pt idx="4">
                  <c:v>Gerät/Maschine</c:v>
                </c:pt>
                <c:pt idx="5">
                  <c:v>Sonstiges</c:v>
                </c:pt>
                <c:pt idx="6">
                  <c:v>Reserve</c:v>
                </c:pt>
              </c:strCache>
            </c:strRef>
          </c:cat>
          <c:val>
            <c:numRef>
              <c:f>Kalkulation!$Q$5:$Q$11</c:f>
              <c:numCache>
                <c:formatCode>#,##0.00\ \€</c:formatCode>
                <c:ptCount val="7"/>
                <c:pt idx="0">
                  <c:v>2163.5</c:v>
                </c:pt>
                <c:pt idx="1">
                  <c:v>758.16000000000008</c:v>
                </c:pt>
                <c:pt idx="2">
                  <c:v>336</c:v>
                </c:pt>
                <c:pt idx="3">
                  <c:v>33.6</c:v>
                </c:pt>
                <c:pt idx="4">
                  <c:v>231.00000000000003</c:v>
                </c:pt>
                <c:pt idx="5">
                  <c:v>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5-405C-A3DE-41B34662E5FF}"/>
            </c:ext>
          </c:extLst>
        </c:ser>
        <c:ser>
          <c:idx val="1"/>
          <c:order val="1"/>
          <c:tx>
            <c:v>Ist netto</c:v>
          </c:tx>
          <c:invertIfNegative val="1"/>
          <c:cat>
            <c:strRef>
              <c:f>Kalkulation!$P$5:$P$11</c:f>
              <c:strCache>
                <c:ptCount val="7"/>
                <c:pt idx="0">
                  <c:v>Arbeitszeit</c:v>
                </c:pt>
                <c:pt idx="1">
                  <c:v>Material</c:v>
                </c:pt>
                <c:pt idx="2">
                  <c:v>Fremdleistung</c:v>
                </c:pt>
                <c:pt idx="3">
                  <c:v>Fahrt</c:v>
                </c:pt>
                <c:pt idx="4">
                  <c:v>Gerät/Maschine</c:v>
                </c:pt>
                <c:pt idx="5">
                  <c:v>Sonstiges</c:v>
                </c:pt>
                <c:pt idx="6">
                  <c:v>Reserve</c:v>
                </c:pt>
              </c:strCache>
            </c:strRef>
          </c:cat>
          <c:val>
            <c:numRef>
              <c:f>Kalkulation!$R$5:$R$11</c:f>
              <c:numCache>
                <c:formatCode>#,##0.00\ \€</c:formatCode>
                <c:ptCount val="7"/>
                <c:pt idx="0">
                  <c:v>2279</c:v>
                </c:pt>
                <c:pt idx="1">
                  <c:v>799.74000000000012</c:v>
                </c:pt>
                <c:pt idx="2">
                  <c:v>336</c:v>
                </c:pt>
                <c:pt idx="3">
                  <c:v>33.6</c:v>
                </c:pt>
                <c:pt idx="4">
                  <c:v>184.8</c:v>
                </c:pt>
                <c:pt idx="5">
                  <c:v>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5-405C-A3DE-41B34662E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0</xdr:rowOff>
    </xdr:from>
    <xdr:to>
      <xdr:col>19</xdr:col>
      <xdr:colOff>0</xdr:colOff>
      <xdr:row>38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KalkulationHandwerk" displayName="tblKalkulationHandwerk" ref="A16:N46">
  <tableColumns count="14">
    <tableColumn id="1" xr3:uid="{00000000-0010-0000-0000-000001000000}" name="Pos."/>
    <tableColumn id="2" xr3:uid="{00000000-0010-0000-0000-000002000000}" name="Leistungsbereich"/>
    <tableColumn id="3" xr3:uid="{00000000-0010-0000-0000-000003000000}" name="Beschreibung"/>
    <tableColumn id="4" xr3:uid="{00000000-0010-0000-0000-000004000000}" name="Kostenart"/>
    <tableColumn id="5" xr3:uid="{00000000-0010-0000-0000-000005000000}" name="Einheit"/>
    <tableColumn id="6" xr3:uid="{00000000-0010-0000-0000-000006000000}" name="Menge geplant"/>
    <tableColumn id="7" xr3:uid="{00000000-0010-0000-0000-000007000000}" name="Menge tatsächlich"/>
    <tableColumn id="8" xr3:uid="{00000000-0010-0000-0000-000008000000}" name="EP netto"/>
    <tableColumn id="9" xr3:uid="{00000000-0010-0000-0000-000009000000}" name="Zuschlag %"/>
    <tableColumn id="10" xr3:uid="{00000000-0010-0000-0000-00000A000000}" name="Plan-Kosten netto"/>
    <tableColumn id="11" xr3:uid="{00000000-0010-0000-0000-00000B000000}" name="Ist-Kosten netto"/>
    <tableColumn id="12" xr3:uid="{00000000-0010-0000-0000-00000C000000}" name="Abweichung €"/>
    <tableColumn id="13" xr3:uid="{00000000-0010-0000-0000-00000D000000}" name="Abweichung %"/>
    <tableColumn id="14" xr3:uid="{00000000-0010-0000-0000-00000E000000}" name="Hinweis / 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workbookViewId="0">
      <selection sqref="A1:N1"/>
    </sheetView>
  </sheetViews>
  <sheetFormatPr baseColWidth="10" defaultColWidth="9" defaultRowHeight="15" x14ac:dyDescent="0.25"/>
  <cols>
    <col min="1" max="1" width="6" customWidth="1"/>
    <col min="2" max="2" width="18" customWidth="1"/>
    <col min="3" max="3" width="34" customWidth="1"/>
    <col min="4" max="4" width="16" customWidth="1"/>
    <col min="5" max="5" width="10" customWidth="1"/>
    <col min="6" max="7" width="13" customWidth="1"/>
    <col min="8" max="8" width="20" customWidth="1"/>
    <col min="9" max="9" width="12" customWidth="1"/>
    <col min="10" max="11" width="16" customWidth="1"/>
    <col min="12" max="12" width="14" customWidth="1"/>
    <col min="13" max="13" width="13" customWidth="1"/>
    <col min="14" max="14" width="22" customWidth="1"/>
    <col min="16" max="16" width="18" customWidth="1"/>
    <col min="17" max="18" width="14" customWidth="1"/>
    <col min="19" max="19" width="18" customWidth="1"/>
  </cols>
  <sheetData>
    <row r="1" spans="1:26" ht="30" customHeight="1" x14ac:dyDescent="0.5">
      <c r="A1" s="79" t="s">
        <v>156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3" spans="1:26" x14ac:dyDescent="0.25">
      <c r="A3" s="57" t="s">
        <v>0</v>
      </c>
      <c r="B3" s="58"/>
      <c r="C3" s="58"/>
      <c r="D3" s="58"/>
      <c r="E3" s="58"/>
      <c r="F3" s="59"/>
      <c r="H3" s="66" t="s">
        <v>1</v>
      </c>
      <c r="I3" s="67"/>
      <c r="J3" s="68"/>
      <c r="K3" s="69"/>
      <c r="L3" s="69"/>
      <c r="M3" s="69"/>
      <c r="N3" s="69"/>
      <c r="P3" s="69" t="s">
        <v>2</v>
      </c>
      <c r="Q3" s="69"/>
      <c r="R3" s="69"/>
      <c r="S3" s="69"/>
    </row>
    <row r="4" spans="1:26" x14ac:dyDescent="0.25">
      <c r="A4" s="3" t="s">
        <v>3</v>
      </c>
      <c r="B4" s="30" t="s">
        <v>4</v>
      </c>
      <c r="C4" s="31" t="s">
        <v>5</v>
      </c>
      <c r="D4" s="30" t="s">
        <v>6</v>
      </c>
      <c r="E4" s="31" t="s">
        <v>7</v>
      </c>
      <c r="F4" s="32" t="s">
        <v>8</v>
      </c>
      <c r="H4" s="3" t="s">
        <v>9</v>
      </c>
      <c r="I4" s="74">
        <f>SUM(J17:J46)</f>
        <v>3607.2599999999998</v>
      </c>
      <c r="J4" s="75" t="s">
        <v>10</v>
      </c>
      <c r="L4" s="19" t="s">
        <v>11</v>
      </c>
      <c r="M4" s="23" t="s">
        <v>12</v>
      </c>
      <c r="N4" s="24"/>
      <c r="P4" s="19" t="s">
        <v>13</v>
      </c>
      <c r="Q4" s="23" t="s">
        <v>14</v>
      </c>
      <c r="R4" s="23" t="s">
        <v>15</v>
      </c>
      <c r="S4" s="24" t="s">
        <v>16</v>
      </c>
    </row>
    <row r="5" spans="1:26" x14ac:dyDescent="0.25">
      <c r="A5" s="3" t="s">
        <v>17</v>
      </c>
      <c r="B5" s="30" t="s">
        <v>18</v>
      </c>
      <c r="C5" s="31" t="s">
        <v>19</v>
      </c>
      <c r="D5" s="33" t="s">
        <v>20</v>
      </c>
      <c r="E5" s="31" t="s">
        <v>21</v>
      </c>
      <c r="F5" s="32" t="s">
        <v>22</v>
      </c>
      <c r="H5" s="3" t="s">
        <v>23</v>
      </c>
      <c r="I5" s="74">
        <f>I4*Einstellungen!$B$7</f>
        <v>144.29040000000001</v>
      </c>
      <c r="J5" s="75" t="s">
        <v>10</v>
      </c>
      <c r="L5" s="3" t="s">
        <v>24</v>
      </c>
      <c r="M5" s="12">
        <f>Einstellungen!$B$5</f>
        <v>0.19</v>
      </c>
      <c r="N5" s="34" t="s">
        <v>25</v>
      </c>
      <c r="P5" s="11" t="s">
        <v>26</v>
      </c>
      <c r="Q5" s="17">
        <f t="shared" ref="Q5:Q11" si="0">SUMIF($D$17:$D$46,P5,$J$17:$J$46)</f>
        <v>2163.5</v>
      </c>
      <c r="R5" s="17">
        <f t="shared" ref="R5:R11" si="1">SUMIF($D$17:$D$46,P5,$K$17:$K$46)</f>
        <v>2279</v>
      </c>
      <c r="S5" s="26">
        <f t="shared" ref="S5:S11" si="2">R5-Q5</f>
        <v>115.5</v>
      </c>
    </row>
    <row r="6" spans="1:26" x14ac:dyDescent="0.25">
      <c r="A6" s="3" t="s">
        <v>27</v>
      </c>
      <c r="B6" s="30" t="s">
        <v>28</v>
      </c>
      <c r="C6" s="31" t="s">
        <v>29</v>
      </c>
      <c r="D6" s="30" t="s">
        <v>30</v>
      </c>
      <c r="E6" s="31" t="s">
        <v>31</v>
      </c>
      <c r="F6" s="32" t="s">
        <v>32</v>
      </c>
      <c r="H6" s="3" t="s">
        <v>33</v>
      </c>
      <c r="I6" s="74">
        <f>I4+I5</f>
        <v>3751.5503999999996</v>
      </c>
      <c r="J6" s="75" t="s">
        <v>10</v>
      </c>
      <c r="L6" s="3" t="s">
        <v>34</v>
      </c>
      <c r="M6" s="12">
        <f>Einstellungen!$B$6</f>
        <v>0.2</v>
      </c>
      <c r="N6" s="34" t="s">
        <v>25</v>
      </c>
      <c r="P6" s="11" t="s">
        <v>35</v>
      </c>
      <c r="Q6" s="17">
        <f t="shared" si="0"/>
        <v>758.16000000000008</v>
      </c>
      <c r="R6" s="17">
        <f t="shared" si="1"/>
        <v>799.74000000000012</v>
      </c>
      <c r="S6" s="26">
        <f t="shared" si="2"/>
        <v>41.580000000000041</v>
      </c>
    </row>
    <row r="7" spans="1:26" x14ac:dyDescent="0.25">
      <c r="A7" s="3" t="s">
        <v>36</v>
      </c>
      <c r="B7" s="30" t="s">
        <v>37</v>
      </c>
      <c r="C7" s="31"/>
      <c r="D7" s="30"/>
      <c r="E7" s="31"/>
      <c r="F7" s="32"/>
      <c r="H7" s="3" t="s">
        <v>38</v>
      </c>
      <c r="I7" s="74">
        <f>I6*Einstellungen!$B$6</f>
        <v>750.31007999999997</v>
      </c>
      <c r="J7" s="75" t="s">
        <v>10</v>
      </c>
      <c r="L7" s="3" t="s">
        <v>39</v>
      </c>
      <c r="M7" s="12">
        <f>Einstellungen!$B$7</f>
        <v>0.04</v>
      </c>
      <c r="N7" s="34" t="s">
        <v>25</v>
      </c>
      <c r="P7" s="11" t="s">
        <v>40</v>
      </c>
      <c r="Q7" s="17">
        <f t="shared" si="0"/>
        <v>336</v>
      </c>
      <c r="R7" s="17">
        <f t="shared" si="1"/>
        <v>336</v>
      </c>
      <c r="S7" s="26">
        <f t="shared" si="2"/>
        <v>0</v>
      </c>
    </row>
    <row r="8" spans="1:26" x14ac:dyDescent="0.25">
      <c r="A8" s="3"/>
      <c r="B8" s="60"/>
      <c r="C8" s="61"/>
      <c r="D8" s="61"/>
      <c r="E8" s="61"/>
      <c r="F8" s="62"/>
      <c r="H8" s="3" t="s">
        <v>41</v>
      </c>
      <c r="I8" s="74">
        <f>(I6+I7)*Einstellungen!$B$8</f>
        <v>90.037209599999983</v>
      </c>
      <c r="J8" s="75" t="s">
        <v>10</v>
      </c>
      <c r="L8" s="7" t="s">
        <v>42</v>
      </c>
      <c r="M8" s="15">
        <f>Einstellungen!$B$8</f>
        <v>0.02</v>
      </c>
      <c r="N8" s="35" t="s">
        <v>25</v>
      </c>
      <c r="P8" s="11" t="s">
        <v>43</v>
      </c>
      <c r="Q8" s="17">
        <f t="shared" si="0"/>
        <v>33.6</v>
      </c>
      <c r="R8" s="17">
        <f t="shared" si="1"/>
        <v>33.6</v>
      </c>
      <c r="S8" s="26">
        <f t="shared" si="2"/>
        <v>0</v>
      </c>
    </row>
    <row r="9" spans="1:26" x14ac:dyDescent="0.25">
      <c r="A9" s="3" t="s">
        <v>44</v>
      </c>
      <c r="B9" s="78" t="s">
        <v>45</v>
      </c>
      <c r="C9" s="78"/>
      <c r="D9" s="78"/>
      <c r="E9" s="78"/>
      <c r="F9" s="78"/>
      <c r="H9" s="3" t="s">
        <v>46</v>
      </c>
      <c r="I9" s="74">
        <f>I6+I7-I8</f>
        <v>4411.8232703999993</v>
      </c>
      <c r="J9" s="75" t="s">
        <v>10</v>
      </c>
      <c r="P9" s="11" t="s">
        <v>47</v>
      </c>
      <c r="Q9" s="17">
        <f t="shared" si="0"/>
        <v>231.00000000000003</v>
      </c>
      <c r="R9" s="17">
        <f t="shared" si="1"/>
        <v>184.8</v>
      </c>
      <c r="S9" s="26">
        <f t="shared" si="2"/>
        <v>-46.200000000000017</v>
      </c>
    </row>
    <row r="10" spans="1:26" x14ac:dyDescent="0.25">
      <c r="A10" s="7"/>
      <c r="B10" s="63"/>
      <c r="C10" s="64"/>
      <c r="D10" s="64"/>
      <c r="E10" s="64"/>
      <c r="F10" s="65"/>
      <c r="H10" s="3" t="s">
        <v>48</v>
      </c>
      <c r="I10" s="74">
        <f>I9*Einstellungen!$B$5</f>
        <v>838.24642137599983</v>
      </c>
      <c r="J10" s="75" t="s">
        <v>10</v>
      </c>
      <c r="P10" s="11" t="s">
        <v>49</v>
      </c>
      <c r="Q10" s="17">
        <f t="shared" si="0"/>
        <v>85</v>
      </c>
      <c r="R10" s="17">
        <f t="shared" si="1"/>
        <v>85</v>
      </c>
      <c r="S10" s="26">
        <f t="shared" si="2"/>
        <v>0</v>
      </c>
    </row>
    <row r="11" spans="1:26" x14ac:dyDescent="0.25">
      <c r="H11" s="3" t="s">
        <v>50</v>
      </c>
      <c r="I11" s="74">
        <f>I9+I10</f>
        <v>5250.0696917759988</v>
      </c>
      <c r="J11" s="75" t="s">
        <v>10</v>
      </c>
      <c r="P11" s="14" t="s">
        <v>51</v>
      </c>
      <c r="Q11" s="18">
        <f t="shared" si="0"/>
        <v>0</v>
      </c>
      <c r="R11" s="18">
        <f t="shared" si="1"/>
        <v>0</v>
      </c>
      <c r="S11" s="27">
        <f t="shared" si="2"/>
        <v>0</v>
      </c>
    </row>
    <row r="12" spans="1:26" x14ac:dyDescent="0.25">
      <c r="H12" s="3" t="s">
        <v>52</v>
      </c>
      <c r="I12" s="74">
        <f>SUM(K17:K46)</f>
        <v>3718.14</v>
      </c>
      <c r="J12" s="75" t="s">
        <v>10</v>
      </c>
    </row>
    <row r="13" spans="1:26" x14ac:dyDescent="0.25">
      <c r="H13" s="3" t="s">
        <v>53</v>
      </c>
      <c r="I13" s="74">
        <f>I9-I12</f>
        <v>693.6832703999994</v>
      </c>
      <c r="J13" s="75" t="s">
        <v>10</v>
      </c>
    </row>
    <row r="14" spans="1:26" x14ac:dyDescent="0.25">
      <c r="H14" s="7" t="s">
        <v>54</v>
      </c>
      <c r="I14" s="76">
        <f>IFERROR(I13/I9,0)</f>
        <v>0.15723278741786645</v>
      </c>
      <c r="J14" s="77" t="s">
        <v>55</v>
      </c>
      <c r="P14" s="69" t="s">
        <v>56</v>
      </c>
      <c r="Q14" s="69"/>
      <c r="R14" s="69"/>
      <c r="S14" s="69"/>
    </row>
    <row r="15" spans="1:26" x14ac:dyDescent="0.25">
      <c r="P15" s="19" t="s">
        <v>57</v>
      </c>
      <c r="Q15" s="23" t="s">
        <v>7</v>
      </c>
      <c r="R15" s="23" t="s">
        <v>58</v>
      </c>
      <c r="S15" s="24" t="s">
        <v>44</v>
      </c>
    </row>
    <row r="16" spans="1:26" ht="30" customHeight="1" x14ac:dyDescent="0.25">
      <c r="A16" s="36" t="s">
        <v>59</v>
      </c>
      <c r="B16" s="37" t="s">
        <v>60</v>
      </c>
      <c r="C16" s="37" t="s">
        <v>36</v>
      </c>
      <c r="D16" s="37" t="s">
        <v>13</v>
      </c>
      <c r="E16" s="37" t="s">
        <v>61</v>
      </c>
      <c r="F16" s="37" t="s">
        <v>62</v>
      </c>
      <c r="G16" s="37" t="s">
        <v>63</v>
      </c>
      <c r="H16" s="37" t="s">
        <v>64</v>
      </c>
      <c r="I16" s="37" t="s">
        <v>65</v>
      </c>
      <c r="J16" s="37" t="s">
        <v>9</v>
      </c>
      <c r="K16" s="37" t="s">
        <v>52</v>
      </c>
      <c r="L16" s="37" t="s">
        <v>66</v>
      </c>
      <c r="M16" s="37" t="s">
        <v>67</v>
      </c>
      <c r="N16" s="38" t="s">
        <v>68</v>
      </c>
      <c r="P16" s="25" t="s">
        <v>54</v>
      </c>
      <c r="Q16" s="28" t="str">
        <f>IF($I$14&gt;=0.15,"OK","Prüfen")</f>
        <v>OK</v>
      </c>
      <c r="R16" s="28" t="s">
        <v>69</v>
      </c>
      <c r="S16" s="29" t="str">
        <f>IF(Q16="OK","Marge liegt im Zielbereich","Gewinn/Rabatt/Stundensatz prüfen")</f>
        <v>Marge liegt im Zielbereich</v>
      </c>
    </row>
    <row r="17" spans="1:19" ht="26.1" customHeight="1" x14ac:dyDescent="0.25">
      <c r="A17" s="39">
        <v>1</v>
      </c>
      <c r="B17" s="40" t="s">
        <v>70</v>
      </c>
      <c r="C17" s="40" t="s">
        <v>71</v>
      </c>
      <c r="D17" s="40" t="s">
        <v>26</v>
      </c>
      <c r="E17" s="40" t="s">
        <v>72</v>
      </c>
      <c r="F17" s="41">
        <v>3</v>
      </c>
      <c r="G17" s="41">
        <v>3.5</v>
      </c>
      <c r="H17" s="42">
        <v>78</v>
      </c>
      <c r="I17" s="43">
        <f>IFERROR(VLOOKUP(D17,Einstellungen!$A$15:$B$21,2,FALSE),0)</f>
        <v>0</v>
      </c>
      <c r="J17" s="17">
        <f t="shared" ref="J17:J46" si="3">IFERROR(F17*H17*(1+I17),0)</f>
        <v>234</v>
      </c>
      <c r="K17" s="17">
        <f t="shared" ref="K17:K46" si="4">IFERROR(G17*H17*(1+I17),0)</f>
        <v>273</v>
      </c>
      <c r="L17" s="17">
        <f t="shared" ref="L17:L46" si="5">K17-J17</f>
        <v>39</v>
      </c>
      <c r="M17" s="12">
        <f t="shared" ref="M17:M46" si="6">IFERROR(L17/J17,0)</f>
        <v>0.16666666666666666</v>
      </c>
      <c r="N17" s="44" t="s">
        <v>73</v>
      </c>
      <c r="P17" s="25" t="s">
        <v>74</v>
      </c>
      <c r="Q17" s="28" t="str">
        <f>IFERROR(IF(ABS(($I$12-$I$4)/$I$4)&lt;=0.1,"OK","Prüfen"),"OK")</f>
        <v>OK</v>
      </c>
      <c r="R17" s="28" t="s">
        <v>75</v>
      </c>
      <c r="S17" s="29" t="str">
        <f>IF(Q17="OK","Ist-Kosten liegen nahe an der Planung","Abweichungen in der Tabelle prüfen")</f>
        <v>Ist-Kosten liegen nahe an der Planung</v>
      </c>
    </row>
    <row r="18" spans="1:19" ht="26.1" customHeight="1" x14ac:dyDescent="0.25">
      <c r="A18" s="39">
        <v>2</v>
      </c>
      <c r="B18" s="40" t="s">
        <v>76</v>
      </c>
      <c r="C18" s="40" t="s">
        <v>77</v>
      </c>
      <c r="D18" s="40" t="s">
        <v>26</v>
      </c>
      <c r="E18" s="40" t="s">
        <v>72</v>
      </c>
      <c r="F18" s="41">
        <v>4</v>
      </c>
      <c r="G18" s="41">
        <v>4</v>
      </c>
      <c r="H18" s="42">
        <v>64</v>
      </c>
      <c r="I18" s="43">
        <f>IFERROR(VLOOKUP(D18,Einstellungen!$A$15:$B$21,2,FALSE),0)</f>
        <v>0</v>
      </c>
      <c r="J18" s="17">
        <f t="shared" si="3"/>
        <v>256</v>
      </c>
      <c r="K18" s="17">
        <f t="shared" si="4"/>
        <v>256</v>
      </c>
      <c r="L18" s="17">
        <f t="shared" si="5"/>
        <v>0</v>
      </c>
      <c r="M18" s="12">
        <f t="shared" si="6"/>
        <v>0</v>
      </c>
      <c r="N18" s="44" t="s">
        <v>73</v>
      </c>
      <c r="P18" s="25" t="s">
        <v>50</v>
      </c>
      <c r="Q18" s="28" t="str">
        <f>IF($I$11&gt;0,"OK","Prüfen")</f>
        <v>OK</v>
      </c>
      <c r="R18" s="28" t="s">
        <v>78</v>
      </c>
      <c r="S18" s="29" t="str">
        <f>IF(Q18="OK","Angebotsbetrag ist positiv","Kalkulation unvollständig")</f>
        <v>Angebotsbetrag ist positiv</v>
      </c>
    </row>
    <row r="19" spans="1:19" ht="26.1" customHeight="1" x14ac:dyDescent="0.25">
      <c r="A19" s="39">
        <v>3</v>
      </c>
      <c r="B19" s="40" t="s">
        <v>76</v>
      </c>
      <c r="C19" s="40" t="s">
        <v>79</v>
      </c>
      <c r="D19" s="40" t="s">
        <v>35</v>
      </c>
      <c r="E19" s="40" t="s">
        <v>80</v>
      </c>
      <c r="F19" s="41">
        <v>1</v>
      </c>
      <c r="G19" s="41">
        <v>1</v>
      </c>
      <c r="H19" s="42">
        <v>145</v>
      </c>
      <c r="I19" s="43">
        <f>IFERROR(VLOOKUP(D19,Einstellungen!$A$15:$B$21,2,FALSE),0)</f>
        <v>0.08</v>
      </c>
      <c r="J19" s="17">
        <f t="shared" si="3"/>
        <v>156.60000000000002</v>
      </c>
      <c r="K19" s="17">
        <f t="shared" si="4"/>
        <v>156.60000000000002</v>
      </c>
      <c r="L19" s="17">
        <f t="shared" si="5"/>
        <v>0</v>
      </c>
      <c r="M19" s="12">
        <f t="shared" si="6"/>
        <v>0</v>
      </c>
      <c r="N19" s="44" t="s">
        <v>73</v>
      </c>
      <c r="P19" s="20" t="s">
        <v>81</v>
      </c>
      <c r="Q19" s="21">
        <f>COUNTBLANK(B17:B46)</f>
        <v>18</v>
      </c>
      <c r="R19" s="21" t="s">
        <v>82</v>
      </c>
      <c r="S19" s="22" t="str">
        <f>"Freie Eingabezeilen: "&amp;Q19</f>
        <v>Freie Eingabezeilen: 18</v>
      </c>
    </row>
    <row r="20" spans="1:19" ht="26.1" customHeight="1" x14ac:dyDescent="0.25">
      <c r="A20" s="39">
        <v>4</v>
      </c>
      <c r="B20" s="40" t="s">
        <v>83</v>
      </c>
      <c r="C20" s="40" t="s">
        <v>84</v>
      </c>
      <c r="D20" s="40" t="s">
        <v>26</v>
      </c>
      <c r="E20" s="40" t="s">
        <v>72</v>
      </c>
      <c r="F20" s="41">
        <v>18</v>
      </c>
      <c r="G20" s="41">
        <v>20</v>
      </c>
      <c r="H20" s="42">
        <v>64</v>
      </c>
      <c r="I20" s="43">
        <f>IFERROR(VLOOKUP(D20,Einstellungen!$A$15:$B$21,2,FALSE),0)</f>
        <v>0</v>
      </c>
      <c r="J20" s="17">
        <f t="shared" si="3"/>
        <v>1152</v>
      </c>
      <c r="K20" s="17">
        <f t="shared" si="4"/>
        <v>1280</v>
      </c>
      <c r="L20" s="17">
        <f t="shared" si="5"/>
        <v>128</v>
      </c>
      <c r="M20" s="12">
        <f t="shared" si="6"/>
        <v>0.1111111111111111</v>
      </c>
      <c r="N20" s="44" t="s">
        <v>73</v>
      </c>
    </row>
    <row r="21" spans="1:19" ht="26.1" customHeight="1" x14ac:dyDescent="0.25">
      <c r="A21" s="39">
        <v>5</v>
      </c>
      <c r="B21" s="40" t="s">
        <v>83</v>
      </c>
      <c r="C21" s="40" t="s">
        <v>85</v>
      </c>
      <c r="D21" s="40" t="s">
        <v>26</v>
      </c>
      <c r="E21" s="40" t="s">
        <v>72</v>
      </c>
      <c r="F21" s="41">
        <v>8</v>
      </c>
      <c r="G21" s="41">
        <v>7.5</v>
      </c>
      <c r="H21" s="42">
        <v>48</v>
      </c>
      <c r="I21" s="43">
        <f>IFERROR(VLOOKUP(D21,Einstellungen!$A$15:$B$21,2,FALSE),0)</f>
        <v>0</v>
      </c>
      <c r="J21" s="17">
        <f t="shared" si="3"/>
        <v>384</v>
      </c>
      <c r="K21" s="17">
        <f t="shared" si="4"/>
        <v>360</v>
      </c>
      <c r="L21" s="17">
        <f t="shared" si="5"/>
        <v>-24</v>
      </c>
      <c r="M21" s="12">
        <f t="shared" si="6"/>
        <v>-6.25E-2</v>
      </c>
      <c r="N21" s="44" t="s">
        <v>73</v>
      </c>
    </row>
    <row r="22" spans="1:19" ht="26.1" customHeight="1" x14ac:dyDescent="0.25">
      <c r="A22" s="39">
        <v>6</v>
      </c>
      <c r="B22" s="40" t="s">
        <v>35</v>
      </c>
      <c r="C22" s="40" t="s">
        <v>86</v>
      </c>
      <c r="D22" s="40" t="s">
        <v>35</v>
      </c>
      <c r="E22" s="40" t="s">
        <v>87</v>
      </c>
      <c r="F22" s="41">
        <v>12</v>
      </c>
      <c r="G22" s="41">
        <v>13</v>
      </c>
      <c r="H22" s="42">
        <v>38.5</v>
      </c>
      <c r="I22" s="43">
        <f>IFERROR(VLOOKUP(D22,Einstellungen!$A$15:$B$21,2,FALSE),0)</f>
        <v>0.08</v>
      </c>
      <c r="J22" s="17">
        <f t="shared" si="3"/>
        <v>498.96000000000004</v>
      </c>
      <c r="K22" s="17">
        <f t="shared" si="4"/>
        <v>540.54000000000008</v>
      </c>
      <c r="L22" s="17">
        <f t="shared" si="5"/>
        <v>41.580000000000041</v>
      </c>
      <c r="M22" s="12">
        <f t="shared" si="6"/>
        <v>8.3333333333333412E-2</v>
      </c>
      <c r="N22" s="44" t="s">
        <v>73</v>
      </c>
    </row>
    <row r="23" spans="1:19" ht="26.1" customHeight="1" x14ac:dyDescent="0.25">
      <c r="A23" s="39">
        <v>7</v>
      </c>
      <c r="B23" s="40" t="s">
        <v>35</v>
      </c>
      <c r="C23" s="40" t="s">
        <v>88</v>
      </c>
      <c r="D23" s="40" t="s">
        <v>35</v>
      </c>
      <c r="E23" s="40" t="s">
        <v>80</v>
      </c>
      <c r="F23" s="41">
        <v>1</v>
      </c>
      <c r="G23" s="41">
        <v>1</v>
      </c>
      <c r="H23" s="42">
        <v>95</v>
      </c>
      <c r="I23" s="43">
        <f>IFERROR(VLOOKUP(D23,Einstellungen!$A$15:$B$21,2,FALSE),0)</f>
        <v>0.08</v>
      </c>
      <c r="J23" s="17">
        <f t="shared" si="3"/>
        <v>102.60000000000001</v>
      </c>
      <c r="K23" s="17">
        <f t="shared" si="4"/>
        <v>102.60000000000001</v>
      </c>
      <c r="L23" s="17">
        <f t="shared" si="5"/>
        <v>0</v>
      </c>
      <c r="M23" s="12">
        <f t="shared" si="6"/>
        <v>0</v>
      </c>
      <c r="N23" s="44" t="s">
        <v>73</v>
      </c>
    </row>
    <row r="24" spans="1:19" ht="26.1" customHeight="1" x14ac:dyDescent="0.25">
      <c r="A24" s="39">
        <v>8</v>
      </c>
      <c r="B24" s="40" t="s">
        <v>89</v>
      </c>
      <c r="C24" s="40" t="s">
        <v>90</v>
      </c>
      <c r="D24" s="40" t="s">
        <v>43</v>
      </c>
      <c r="E24" s="40" t="s">
        <v>91</v>
      </c>
      <c r="F24" s="41">
        <v>42</v>
      </c>
      <c r="G24" s="41">
        <v>42</v>
      </c>
      <c r="H24" s="42">
        <v>0.8</v>
      </c>
      <c r="I24" s="43">
        <f>IFERROR(VLOOKUP(D24,Einstellungen!$A$15:$B$21,2,FALSE),0)</f>
        <v>0</v>
      </c>
      <c r="J24" s="17">
        <f t="shared" si="3"/>
        <v>33.6</v>
      </c>
      <c r="K24" s="17">
        <f t="shared" si="4"/>
        <v>33.6</v>
      </c>
      <c r="L24" s="17">
        <f t="shared" si="5"/>
        <v>0</v>
      </c>
      <c r="M24" s="12">
        <f t="shared" si="6"/>
        <v>0</v>
      </c>
      <c r="N24" s="44" t="s">
        <v>73</v>
      </c>
    </row>
    <row r="25" spans="1:19" ht="26.1" customHeight="1" x14ac:dyDescent="0.25">
      <c r="A25" s="39">
        <v>9</v>
      </c>
      <c r="B25" s="40" t="s">
        <v>92</v>
      </c>
      <c r="C25" s="40" t="s">
        <v>93</v>
      </c>
      <c r="D25" s="40" t="s">
        <v>47</v>
      </c>
      <c r="E25" s="40" t="s">
        <v>72</v>
      </c>
      <c r="F25" s="41">
        <v>5</v>
      </c>
      <c r="G25" s="41">
        <v>4</v>
      </c>
      <c r="H25" s="42">
        <v>42</v>
      </c>
      <c r="I25" s="43">
        <f>IFERROR(VLOOKUP(D25,Einstellungen!$A$15:$B$21,2,FALSE),0)</f>
        <v>0.1</v>
      </c>
      <c r="J25" s="17">
        <f t="shared" si="3"/>
        <v>231.00000000000003</v>
      </c>
      <c r="K25" s="17">
        <f t="shared" si="4"/>
        <v>184.8</v>
      </c>
      <c r="L25" s="17">
        <f t="shared" si="5"/>
        <v>-46.200000000000017</v>
      </c>
      <c r="M25" s="12">
        <f t="shared" si="6"/>
        <v>-0.20000000000000004</v>
      </c>
      <c r="N25" s="44" t="s">
        <v>73</v>
      </c>
    </row>
    <row r="26" spans="1:19" ht="26.1" customHeight="1" x14ac:dyDescent="0.25">
      <c r="A26" s="39">
        <v>10</v>
      </c>
      <c r="B26" s="40" t="s">
        <v>40</v>
      </c>
      <c r="C26" s="40" t="s">
        <v>94</v>
      </c>
      <c r="D26" s="40" t="s">
        <v>40</v>
      </c>
      <c r="E26" s="40" t="s">
        <v>80</v>
      </c>
      <c r="F26" s="41">
        <v>1</v>
      </c>
      <c r="G26" s="41">
        <v>1</v>
      </c>
      <c r="H26" s="42">
        <v>320</v>
      </c>
      <c r="I26" s="43">
        <f>IFERROR(VLOOKUP(D26,Einstellungen!$A$15:$B$21,2,FALSE),0)</f>
        <v>0.05</v>
      </c>
      <c r="J26" s="17">
        <f t="shared" si="3"/>
        <v>336</v>
      </c>
      <c r="K26" s="17">
        <f t="shared" si="4"/>
        <v>336</v>
      </c>
      <c r="L26" s="17">
        <f t="shared" si="5"/>
        <v>0</v>
      </c>
      <c r="M26" s="12">
        <f t="shared" si="6"/>
        <v>0</v>
      </c>
      <c r="N26" s="44" t="s">
        <v>73</v>
      </c>
    </row>
    <row r="27" spans="1:19" ht="26.1" customHeight="1" x14ac:dyDescent="0.25">
      <c r="A27" s="39">
        <v>11</v>
      </c>
      <c r="B27" s="40" t="s">
        <v>95</v>
      </c>
      <c r="C27" s="40" t="s">
        <v>96</v>
      </c>
      <c r="D27" s="40" t="s">
        <v>26</v>
      </c>
      <c r="E27" s="40" t="s">
        <v>72</v>
      </c>
      <c r="F27" s="41">
        <v>2.5</v>
      </c>
      <c r="G27" s="41">
        <v>2</v>
      </c>
      <c r="H27" s="42">
        <v>55</v>
      </c>
      <c r="I27" s="43">
        <f>IFERROR(VLOOKUP(D27,Einstellungen!$A$15:$B$21,2,FALSE),0)</f>
        <v>0</v>
      </c>
      <c r="J27" s="17">
        <f t="shared" si="3"/>
        <v>137.5</v>
      </c>
      <c r="K27" s="17">
        <f t="shared" si="4"/>
        <v>110</v>
      </c>
      <c r="L27" s="17">
        <f t="shared" si="5"/>
        <v>-27.5</v>
      </c>
      <c r="M27" s="12">
        <f t="shared" si="6"/>
        <v>-0.2</v>
      </c>
      <c r="N27" s="44" t="s">
        <v>73</v>
      </c>
    </row>
    <row r="28" spans="1:19" ht="26.1" customHeight="1" x14ac:dyDescent="0.25">
      <c r="A28" s="39">
        <v>12</v>
      </c>
      <c r="B28" s="40" t="s">
        <v>95</v>
      </c>
      <c r="C28" s="40" t="s">
        <v>97</v>
      </c>
      <c r="D28" s="40" t="s">
        <v>49</v>
      </c>
      <c r="E28" s="40" t="s">
        <v>80</v>
      </c>
      <c r="F28" s="41">
        <v>1</v>
      </c>
      <c r="G28" s="41">
        <v>1</v>
      </c>
      <c r="H28" s="42">
        <v>85</v>
      </c>
      <c r="I28" s="43">
        <f>IFERROR(VLOOKUP(D28,Einstellungen!$A$15:$B$21,2,FALSE),0)</f>
        <v>0</v>
      </c>
      <c r="J28" s="17">
        <f t="shared" si="3"/>
        <v>85</v>
      </c>
      <c r="K28" s="17">
        <f t="shared" si="4"/>
        <v>85</v>
      </c>
      <c r="L28" s="17">
        <f t="shared" si="5"/>
        <v>0</v>
      </c>
      <c r="M28" s="12">
        <f t="shared" si="6"/>
        <v>0</v>
      </c>
      <c r="N28" s="44" t="s">
        <v>73</v>
      </c>
    </row>
    <row r="29" spans="1:19" ht="26.1" customHeight="1" x14ac:dyDescent="0.25">
      <c r="A29" s="39">
        <v>13</v>
      </c>
      <c r="B29" s="40"/>
      <c r="C29" s="40"/>
      <c r="D29" s="40"/>
      <c r="E29" s="40"/>
      <c r="F29" s="41"/>
      <c r="G29" s="41"/>
      <c r="H29" s="42"/>
      <c r="I29" s="43">
        <f>IFERROR(VLOOKUP(D29,Einstellungen!$A$15:$B$21,2,FALSE),0)</f>
        <v>0</v>
      </c>
      <c r="J29" s="17">
        <f t="shared" si="3"/>
        <v>0</v>
      </c>
      <c r="K29" s="17">
        <f t="shared" si="4"/>
        <v>0</v>
      </c>
      <c r="L29" s="17">
        <f t="shared" si="5"/>
        <v>0</v>
      </c>
      <c r="M29" s="12">
        <f t="shared" si="6"/>
        <v>0</v>
      </c>
      <c r="N29" s="44"/>
    </row>
    <row r="30" spans="1:19" ht="26.1" customHeight="1" x14ac:dyDescent="0.25">
      <c r="A30" s="39">
        <v>14</v>
      </c>
      <c r="B30" s="40"/>
      <c r="C30" s="40"/>
      <c r="D30" s="40"/>
      <c r="E30" s="40"/>
      <c r="F30" s="41"/>
      <c r="G30" s="41"/>
      <c r="H30" s="42"/>
      <c r="I30" s="43">
        <f>IFERROR(VLOOKUP(D30,Einstellungen!$A$15:$B$21,2,FALSE),0)</f>
        <v>0</v>
      </c>
      <c r="J30" s="17">
        <f t="shared" si="3"/>
        <v>0</v>
      </c>
      <c r="K30" s="17">
        <f t="shared" si="4"/>
        <v>0</v>
      </c>
      <c r="L30" s="17">
        <f t="shared" si="5"/>
        <v>0</v>
      </c>
      <c r="M30" s="12">
        <f t="shared" si="6"/>
        <v>0</v>
      </c>
      <c r="N30" s="44"/>
    </row>
    <row r="31" spans="1:19" ht="26.1" customHeight="1" x14ac:dyDescent="0.25">
      <c r="A31" s="39">
        <v>15</v>
      </c>
      <c r="B31" s="40"/>
      <c r="C31" s="40"/>
      <c r="D31" s="40"/>
      <c r="E31" s="40"/>
      <c r="F31" s="41"/>
      <c r="G31" s="41"/>
      <c r="H31" s="42"/>
      <c r="I31" s="43">
        <f>IFERROR(VLOOKUP(D31,Einstellungen!$A$15:$B$21,2,FALSE),0)</f>
        <v>0</v>
      </c>
      <c r="J31" s="17">
        <f t="shared" si="3"/>
        <v>0</v>
      </c>
      <c r="K31" s="17">
        <f t="shared" si="4"/>
        <v>0</v>
      </c>
      <c r="L31" s="17">
        <f t="shared" si="5"/>
        <v>0</v>
      </c>
      <c r="M31" s="12">
        <f t="shared" si="6"/>
        <v>0</v>
      </c>
      <c r="N31" s="44"/>
    </row>
    <row r="32" spans="1:19" ht="26.1" customHeight="1" x14ac:dyDescent="0.25">
      <c r="A32" s="39">
        <v>16</v>
      </c>
      <c r="B32" s="40"/>
      <c r="C32" s="40"/>
      <c r="D32" s="40"/>
      <c r="E32" s="40"/>
      <c r="F32" s="41"/>
      <c r="G32" s="41"/>
      <c r="H32" s="42"/>
      <c r="I32" s="43">
        <f>IFERROR(VLOOKUP(D32,Einstellungen!$A$15:$B$21,2,FALSE),0)</f>
        <v>0</v>
      </c>
      <c r="J32" s="17">
        <f t="shared" si="3"/>
        <v>0</v>
      </c>
      <c r="K32" s="17">
        <f t="shared" si="4"/>
        <v>0</v>
      </c>
      <c r="L32" s="17">
        <f t="shared" si="5"/>
        <v>0</v>
      </c>
      <c r="M32" s="12">
        <f t="shared" si="6"/>
        <v>0</v>
      </c>
      <c r="N32" s="44"/>
    </row>
    <row r="33" spans="1:14" ht="26.1" customHeight="1" x14ac:dyDescent="0.25">
      <c r="A33" s="39">
        <v>17</v>
      </c>
      <c r="B33" s="40"/>
      <c r="C33" s="40"/>
      <c r="D33" s="40"/>
      <c r="E33" s="40"/>
      <c r="F33" s="41"/>
      <c r="G33" s="41"/>
      <c r="H33" s="42"/>
      <c r="I33" s="43">
        <f>IFERROR(VLOOKUP(D33,Einstellungen!$A$15:$B$21,2,FALSE),0)</f>
        <v>0</v>
      </c>
      <c r="J33" s="17">
        <f t="shared" si="3"/>
        <v>0</v>
      </c>
      <c r="K33" s="17">
        <f t="shared" si="4"/>
        <v>0</v>
      </c>
      <c r="L33" s="17">
        <f t="shared" si="5"/>
        <v>0</v>
      </c>
      <c r="M33" s="12">
        <f t="shared" si="6"/>
        <v>0</v>
      </c>
      <c r="N33" s="44"/>
    </row>
    <row r="34" spans="1:14" ht="26.1" customHeight="1" x14ac:dyDescent="0.25">
      <c r="A34" s="39">
        <v>18</v>
      </c>
      <c r="B34" s="40"/>
      <c r="C34" s="40"/>
      <c r="D34" s="40"/>
      <c r="E34" s="40"/>
      <c r="F34" s="41"/>
      <c r="G34" s="41"/>
      <c r="H34" s="42"/>
      <c r="I34" s="43">
        <f>IFERROR(VLOOKUP(D34,Einstellungen!$A$15:$B$21,2,FALSE),0)</f>
        <v>0</v>
      </c>
      <c r="J34" s="17">
        <f t="shared" si="3"/>
        <v>0</v>
      </c>
      <c r="K34" s="17">
        <f t="shared" si="4"/>
        <v>0</v>
      </c>
      <c r="L34" s="17">
        <f t="shared" si="5"/>
        <v>0</v>
      </c>
      <c r="M34" s="12">
        <f t="shared" si="6"/>
        <v>0</v>
      </c>
      <c r="N34" s="44"/>
    </row>
    <row r="35" spans="1:14" ht="26.1" customHeight="1" x14ac:dyDescent="0.25">
      <c r="A35" s="39">
        <v>19</v>
      </c>
      <c r="B35" s="40"/>
      <c r="C35" s="40"/>
      <c r="D35" s="40"/>
      <c r="E35" s="40"/>
      <c r="F35" s="41"/>
      <c r="G35" s="41"/>
      <c r="H35" s="42"/>
      <c r="I35" s="43">
        <f>IFERROR(VLOOKUP(D35,Einstellungen!$A$15:$B$21,2,FALSE),0)</f>
        <v>0</v>
      </c>
      <c r="J35" s="17">
        <f t="shared" si="3"/>
        <v>0</v>
      </c>
      <c r="K35" s="17">
        <f t="shared" si="4"/>
        <v>0</v>
      </c>
      <c r="L35" s="17">
        <f t="shared" si="5"/>
        <v>0</v>
      </c>
      <c r="M35" s="12">
        <f t="shared" si="6"/>
        <v>0</v>
      </c>
      <c r="N35" s="44"/>
    </row>
    <row r="36" spans="1:14" ht="26.1" customHeight="1" x14ac:dyDescent="0.25">
      <c r="A36" s="39">
        <v>20</v>
      </c>
      <c r="B36" s="40"/>
      <c r="C36" s="40"/>
      <c r="D36" s="40"/>
      <c r="E36" s="40"/>
      <c r="F36" s="41"/>
      <c r="G36" s="41"/>
      <c r="H36" s="42"/>
      <c r="I36" s="43">
        <f>IFERROR(VLOOKUP(D36,Einstellungen!$A$15:$B$21,2,FALSE),0)</f>
        <v>0</v>
      </c>
      <c r="J36" s="17">
        <f t="shared" si="3"/>
        <v>0</v>
      </c>
      <c r="K36" s="17">
        <f t="shared" si="4"/>
        <v>0</v>
      </c>
      <c r="L36" s="17">
        <f t="shared" si="5"/>
        <v>0</v>
      </c>
      <c r="M36" s="12">
        <f t="shared" si="6"/>
        <v>0</v>
      </c>
      <c r="N36" s="44"/>
    </row>
    <row r="37" spans="1:14" ht="26.1" customHeight="1" x14ac:dyDescent="0.25">
      <c r="A37" s="39">
        <v>21</v>
      </c>
      <c r="B37" s="40"/>
      <c r="C37" s="40"/>
      <c r="D37" s="40"/>
      <c r="E37" s="40"/>
      <c r="F37" s="41"/>
      <c r="G37" s="41"/>
      <c r="H37" s="42"/>
      <c r="I37" s="43">
        <f>IFERROR(VLOOKUP(D37,Einstellungen!$A$15:$B$21,2,FALSE),0)</f>
        <v>0</v>
      </c>
      <c r="J37" s="17">
        <f t="shared" si="3"/>
        <v>0</v>
      </c>
      <c r="K37" s="17">
        <f t="shared" si="4"/>
        <v>0</v>
      </c>
      <c r="L37" s="17">
        <f t="shared" si="5"/>
        <v>0</v>
      </c>
      <c r="M37" s="12">
        <f t="shared" si="6"/>
        <v>0</v>
      </c>
      <c r="N37" s="44"/>
    </row>
    <row r="38" spans="1:14" ht="26.1" customHeight="1" x14ac:dyDescent="0.25">
      <c r="A38" s="39">
        <v>22</v>
      </c>
      <c r="B38" s="40"/>
      <c r="C38" s="40"/>
      <c r="D38" s="40"/>
      <c r="E38" s="40"/>
      <c r="F38" s="41"/>
      <c r="G38" s="41"/>
      <c r="H38" s="42"/>
      <c r="I38" s="43">
        <f>IFERROR(VLOOKUP(D38,Einstellungen!$A$15:$B$21,2,FALSE),0)</f>
        <v>0</v>
      </c>
      <c r="J38" s="17">
        <f t="shared" si="3"/>
        <v>0</v>
      </c>
      <c r="K38" s="17">
        <f t="shared" si="4"/>
        <v>0</v>
      </c>
      <c r="L38" s="17">
        <f t="shared" si="5"/>
        <v>0</v>
      </c>
      <c r="M38" s="12">
        <f t="shared" si="6"/>
        <v>0</v>
      </c>
      <c r="N38" s="44"/>
    </row>
    <row r="39" spans="1:14" ht="26.1" customHeight="1" x14ac:dyDescent="0.25">
      <c r="A39" s="39">
        <v>23</v>
      </c>
      <c r="B39" s="40"/>
      <c r="C39" s="40"/>
      <c r="D39" s="40"/>
      <c r="E39" s="40"/>
      <c r="F39" s="41"/>
      <c r="G39" s="41"/>
      <c r="H39" s="42"/>
      <c r="I39" s="43">
        <f>IFERROR(VLOOKUP(D39,Einstellungen!$A$15:$B$21,2,FALSE),0)</f>
        <v>0</v>
      </c>
      <c r="J39" s="17">
        <f t="shared" si="3"/>
        <v>0</v>
      </c>
      <c r="K39" s="17">
        <f t="shared" si="4"/>
        <v>0</v>
      </c>
      <c r="L39" s="17">
        <f t="shared" si="5"/>
        <v>0</v>
      </c>
      <c r="M39" s="12">
        <f t="shared" si="6"/>
        <v>0</v>
      </c>
      <c r="N39" s="44"/>
    </row>
    <row r="40" spans="1:14" ht="26.1" customHeight="1" x14ac:dyDescent="0.25">
      <c r="A40" s="39">
        <v>24</v>
      </c>
      <c r="B40" s="40"/>
      <c r="C40" s="40"/>
      <c r="D40" s="40"/>
      <c r="E40" s="40"/>
      <c r="F40" s="41"/>
      <c r="G40" s="41"/>
      <c r="H40" s="42"/>
      <c r="I40" s="43">
        <f>IFERROR(VLOOKUP(D40,Einstellungen!$A$15:$B$21,2,FALSE),0)</f>
        <v>0</v>
      </c>
      <c r="J40" s="17">
        <f t="shared" si="3"/>
        <v>0</v>
      </c>
      <c r="K40" s="17">
        <f t="shared" si="4"/>
        <v>0</v>
      </c>
      <c r="L40" s="17">
        <f t="shared" si="5"/>
        <v>0</v>
      </c>
      <c r="M40" s="12">
        <f t="shared" si="6"/>
        <v>0</v>
      </c>
      <c r="N40" s="44"/>
    </row>
    <row r="41" spans="1:14" ht="26.1" customHeight="1" x14ac:dyDescent="0.25">
      <c r="A41" s="39">
        <v>25</v>
      </c>
      <c r="B41" s="40"/>
      <c r="C41" s="40"/>
      <c r="D41" s="40"/>
      <c r="E41" s="40"/>
      <c r="F41" s="41"/>
      <c r="G41" s="41"/>
      <c r="H41" s="42"/>
      <c r="I41" s="43">
        <f>IFERROR(VLOOKUP(D41,Einstellungen!$A$15:$B$21,2,FALSE),0)</f>
        <v>0</v>
      </c>
      <c r="J41" s="17">
        <f t="shared" si="3"/>
        <v>0</v>
      </c>
      <c r="K41" s="17">
        <f t="shared" si="4"/>
        <v>0</v>
      </c>
      <c r="L41" s="17">
        <f t="shared" si="5"/>
        <v>0</v>
      </c>
      <c r="M41" s="12">
        <f t="shared" si="6"/>
        <v>0</v>
      </c>
      <c r="N41" s="44"/>
    </row>
    <row r="42" spans="1:14" ht="26.1" customHeight="1" x14ac:dyDescent="0.25">
      <c r="A42" s="39">
        <v>26</v>
      </c>
      <c r="B42" s="40"/>
      <c r="C42" s="40"/>
      <c r="D42" s="40"/>
      <c r="E42" s="40"/>
      <c r="F42" s="41"/>
      <c r="G42" s="41"/>
      <c r="H42" s="42"/>
      <c r="I42" s="43">
        <f>IFERROR(VLOOKUP(D42,Einstellungen!$A$15:$B$21,2,FALSE),0)</f>
        <v>0</v>
      </c>
      <c r="J42" s="17">
        <f t="shared" si="3"/>
        <v>0</v>
      </c>
      <c r="K42" s="17">
        <f t="shared" si="4"/>
        <v>0</v>
      </c>
      <c r="L42" s="17">
        <f t="shared" si="5"/>
        <v>0</v>
      </c>
      <c r="M42" s="12">
        <f t="shared" si="6"/>
        <v>0</v>
      </c>
      <c r="N42" s="44"/>
    </row>
    <row r="43" spans="1:14" ht="26.1" customHeight="1" x14ac:dyDescent="0.25">
      <c r="A43" s="39">
        <v>27</v>
      </c>
      <c r="B43" s="40"/>
      <c r="C43" s="40"/>
      <c r="D43" s="40"/>
      <c r="E43" s="40"/>
      <c r="F43" s="41"/>
      <c r="G43" s="41"/>
      <c r="H43" s="42"/>
      <c r="I43" s="43">
        <f>IFERROR(VLOOKUP(D43,Einstellungen!$A$15:$B$21,2,FALSE),0)</f>
        <v>0</v>
      </c>
      <c r="J43" s="17">
        <f t="shared" si="3"/>
        <v>0</v>
      </c>
      <c r="K43" s="17">
        <f t="shared" si="4"/>
        <v>0</v>
      </c>
      <c r="L43" s="17">
        <f t="shared" si="5"/>
        <v>0</v>
      </c>
      <c r="M43" s="12">
        <f t="shared" si="6"/>
        <v>0</v>
      </c>
      <c r="N43" s="44"/>
    </row>
    <row r="44" spans="1:14" ht="26.1" customHeight="1" x14ac:dyDescent="0.25">
      <c r="A44" s="39">
        <v>28</v>
      </c>
      <c r="B44" s="40"/>
      <c r="C44" s="40"/>
      <c r="D44" s="40"/>
      <c r="E44" s="40"/>
      <c r="F44" s="41"/>
      <c r="G44" s="41"/>
      <c r="H44" s="42"/>
      <c r="I44" s="43">
        <f>IFERROR(VLOOKUP(D44,Einstellungen!$A$15:$B$21,2,FALSE),0)</f>
        <v>0</v>
      </c>
      <c r="J44" s="17">
        <f t="shared" si="3"/>
        <v>0</v>
      </c>
      <c r="K44" s="17">
        <f t="shared" si="4"/>
        <v>0</v>
      </c>
      <c r="L44" s="17">
        <f t="shared" si="5"/>
        <v>0</v>
      </c>
      <c r="M44" s="12">
        <f t="shared" si="6"/>
        <v>0</v>
      </c>
      <c r="N44" s="44"/>
    </row>
    <row r="45" spans="1:14" ht="26.1" customHeight="1" x14ac:dyDescent="0.25">
      <c r="A45" s="39">
        <v>29</v>
      </c>
      <c r="B45" s="40"/>
      <c r="C45" s="40"/>
      <c r="D45" s="40"/>
      <c r="E45" s="40"/>
      <c r="F45" s="41"/>
      <c r="G45" s="41"/>
      <c r="H45" s="42"/>
      <c r="I45" s="43">
        <f>IFERROR(VLOOKUP(D45,Einstellungen!$A$15:$B$21,2,FALSE),0)</f>
        <v>0</v>
      </c>
      <c r="J45" s="17">
        <f t="shared" si="3"/>
        <v>0</v>
      </c>
      <c r="K45" s="17">
        <f t="shared" si="4"/>
        <v>0</v>
      </c>
      <c r="L45" s="17">
        <f t="shared" si="5"/>
        <v>0</v>
      </c>
      <c r="M45" s="12">
        <f t="shared" si="6"/>
        <v>0</v>
      </c>
      <c r="N45" s="44"/>
    </row>
    <row r="46" spans="1:14" ht="26.1" customHeight="1" x14ac:dyDescent="0.25">
      <c r="A46" s="45">
        <v>30</v>
      </c>
      <c r="B46" s="46"/>
      <c r="C46" s="46"/>
      <c r="D46" s="46"/>
      <c r="E46" s="46"/>
      <c r="F46" s="47"/>
      <c r="G46" s="47"/>
      <c r="H46" s="48"/>
      <c r="I46" s="49">
        <f>IFERROR(VLOOKUP(D46,Einstellungen!$A$15:$B$21,2,FALSE),0)</f>
        <v>0</v>
      </c>
      <c r="J46" s="18">
        <f t="shared" si="3"/>
        <v>0</v>
      </c>
      <c r="K46" s="18">
        <f t="shared" si="4"/>
        <v>0</v>
      </c>
      <c r="L46" s="18">
        <f t="shared" si="5"/>
        <v>0</v>
      </c>
      <c r="M46" s="15">
        <f t="shared" si="6"/>
        <v>0</v>
      </c>
      <c r="N46" s="50"/>
    </row>
  </sheetData>
  <mergeCells count="8">
    <mergeCell ref="P3:S3"/>
    <mergeCell ref="P14:S14"/>
    <mergeCell ref="B9:F9"/>
    <mergeCell ref="A1:N1"/>
    <mergeCell ref="A3:F3"/>
    <mergeCell ref="B8:F8"/>
    <mergeCell ref="B10:F10"/>
    <mergeCell ref="H3:N3"/>
  </mergeCells>
  <conditionalFormatting sqref="I14">
    <cfRule type="cellIs" dxfId="6" priority="4" operator="lessThan">
      <formula>0.15</formula>
    </cfRule>
    <cfRule type="cellIs" dxfId="5" priority="5" operator="greaterThanOrEqual">
      <formula>0.25</formula>
    </cfRule>
  </conditionalFormatting>
  <conditionalFormatting sqref="L17:L46">
    <cfRule type="cellIs" dxfId="4" priority="1" operator="greaterThan">
      <formula>0</formula>
    </cfRule>
    <cfRule type="cellIs" dxfId="3" priority="2" operator="lessThan">
      <formula>0</formula>
    </cfRule>
  </conditionalFormatting>
  <conditionalFormatting sqref="M17:M46">
    <cfRule type="cellIs" dxfId="2" priority="3" operator="greaterThan">
      <formula>0.1</formula>
    </cfRule>
  </conditionalFormatting>
  <conditionalFormatting sqref="Q16:Q18">
    <cfRule type="expression" dxfId="1" priority="6">
      <formula>Q16="OK"</formula>
    </cfRule>
    <cfRule type="expression" dxfId="0" priority="7">
      <formula>Q16="Prüfen"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Einstellungen!$A$15:$A$21</xm:f>
          </x14:formula1>
          <xm:sqref>D17:D46</xm:sqref>
        </x14:dataValidation>
        <x14:dataValidation type="list" xr:uid="{00000000-0002-0000-0000-000001000000}">
          <x14:formula1>
            <xm:f>Einstellungen!$A$25:$A$32</xm:f>
          </x14:formula1>
          <xm:sqref>E17:E46</xm:sqref>
        </x14:dataValidation>
        <x14:dataValidation type="list" xr:uid="{00000000-0002-0000-0000-000002000000}">
          <x14:formula1>
            <xm:f>Einstellungen!$C$25:$C$28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2"/>
  <sheetViews>
    <sheetView workbookViewId="0"/>
  </sheetViews>
  <sheetFormatPr baseColWidth="10" defaultColWidth="9" defaultRowHeight="15" x14ac:dyDescent="0.25"/>
  <cols>
    <col min="1" max="1" width="22" customWidth="1"/>
    <col min="2" max="2" width="16" customWidth="1"/>
    <col min="3" max="3" width="36" customWidth="1"/>
    <col min="4" max="5" width="20" customWidth="1"/>
    <col min="6" max="8" width="24" customWidth="1"/>
  </cols>
  <sheetData>
    <row r="1" spans="1:26" ht="27.95" customHeight="1" x14ac:dyDescent="0.25">
      <c r="A1" s="70" t="s">
        <v>98</v>
      </c>
      <c r="B1" s="56"/>
      <c r="C1" s="56"/>
      <c r="D1" s="56"/>
      <c r="E1" s="56"/>
      <c r="F1" s="56"/>
      <c r="G1" s="56"/>
      <c r="H1" s="56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3" spans="1:26" x14ac:dyDescent="0.25">
      <c r="A3" s="1" t="s">
        <v>99</v>
      </c>
      <c r="B3" s="2"/>
      <c r="D3" s="1" t="s">
        <v>100</v>
      </c>
      <c r="E3" s="2"/>
    </row>
    <row r="4" spans="1:26" x14ac:dyDescent="0.25">
      <c r="A4" s="3" t="s">
        <v>101</v>
      </c>
      <c r="B4" s="4">
        <v>2026</v>
      </c>
      <c r="D4" s="3" t="s">
        <v>102</v>
      </c>
      <c r="E4" s="4" t="s">
        <v>103</v>
      </c>
    </row>
    <row r="5" spans="1:26" x14ac:dyDescent="0.25">
      <c r="A5" s="3" t="s">
        <v>48</v>
      </c>
      <c r="B5" s="4">
        <v>0.19</v>
      </c>
      <c r="D5" s="3" t="s">
        <v>104</v>
      </c>
      <c r="E5" s="4" t="s">
        <v>105</v>
      </c>
    </row>
    <row r="6" spans="1:26" x14ac:dyDescent="0.25">
      <c r="A6" s="3" t="s">
        <v>38</v>
      </c>
      <c r="B6" s="5">
        <v>0.2</v>
      </c>
      <c r="D6" s="3" t="s">
        <v>106</v>
      </c>
      <c r="E6" s="4" t="s">
        <v>107</v>
      </c>
    </row>
    <row r="7" spans="1:26" x14ac:dyDescent="0.25">
      <c r="A7" s="3" t="s">
        <v>23</v>
      </c>
      <c r="B7" s="5">
        <v>0.04</v>
      </c>
      <c r="D7" s="3" t="s">
        <v>108</v>
      </c>
      <c r="E7" s="4" t="s">
        <v>109</v>
      </c>
    </row>
    <row r="8" spans="1:26" x14ac:dyDescent="0.25">
      <c r="A8" s="3" t="s">
        <v>41</v>
      </c>
      <c r="B8" s="5">
        <v>0.02</v>
      </c>
      <c r="D8" s="3" t="s">
        <v>110</v>
      </c>
      <c r="E8" s="4" t="s">
        <v>111</v>
      </c>
    </row>
    <row r="9" spans="1:26" x14ac:dyDescent="0.25">
      <c r="A9" s="3" t="s">
        <v>112</v>
      </c>
      <c r="B9" s="5">
        <v>0.02</v>
      </c>
      <c r="D9" s="3" t="s">
        <v>113</v>
      </c>
      <c r="E9" s="4" t="s">
        <v>114</v>
      </c>
    </row>
    <row r="10" spans="1:26" x14ac:dyDescent="0.25">
      <c r="A10" s="3" t="s">
        <v>115</v>
      </c>
      <c r="B10" s="6">
        <v>0.8</v>
      </c>
      <c r="D10" s="3" t="s">
        <v>29</v>
      </c>
      <c r="E10" s="4" t="s">
        <v>30</v>
      </c>
    </row>
    <row r="11" spans="1:26" x14ac:dyDescent="0.25">
      <c r="A11" s="7" t="s">
        <v>116</v>
      </c>
      <c r="B11" s="8">
        <v>6.5</v>
      </c>
      <c r="D11" s="7" t="s">
        <v>44</v>
      </c>
      <c r="E11" s="9" t="s">
        <v>117</v>
      </c>
    </row>
    <row r="14" spans="1:26" x14ac:dyDescent="0.25">
      <c r="A14" s="1" t="s">
        <v>13</v>
      </c>
      <c r="B14" s="10" t="s">
        <v>118</v>
      </c>
      <c r="C14" s="2" t="s">
        <v>36</v>
      </c>
      <c r="E14" s="1" t="s">
        <v>119</v>
      </c>
      <c r="F14" s="10" t="s">
        <v>120</v>
      </c>
      <c r="G14" s="2" t="s">
        <v>121</v>
      </c>
    </row>
    <row r="15" spans="1:26" ht="30" x14ac:dyDescent="0.25">
      <c r="A15" s="11" t="s">
        <v>26</v>
      </c>
      <c r="B15" s="12">
        <v>0</v>
      </c>
      <c r="C15" s="13" t="s">
        <v>122</v>
      </c>
      <c r="E15" s="11" t="s">
        <v>123</v>
      </c>
      <c r="F15" s="17">
        <v>78</v>
      </c>
      <c r="G15" s="13" t="s">
        <v>124</v>
      </c>
    </row>
    <row r="16" spans="1:26" x14ac:dyDescent="0.25">
      <c r="A16" s="11" t="s">
        <v>35</v>
      </c>
      <c r="B16" s="12">
        <v>0.08</v>
      </c>
      <c r="C16" s="13" t="s">
        <v>125</v>
      </c>
      <c r="E16" s="11" t="s">
        <v>126</v>
      </c>
      <c r="F16" s="17">
        <v>64</v>
      </c>
      <c r="G16" s="13" t="s">
        <v>127</v>
      </c>
    </row>
    <row r="17" spans="1:8" x14ac:dyDescent="0.25">
      <c r="A17" s="11" t="s">
        <v>40</v>
      </c>
      <c r="B17" s="12">
        <v>0.05</v>
      </c>
      <c r="C17" s="13" t="s">
        <v>128</v>
      </c>
      <c r="E17" s="11" t="s">
        <v>129</v>
      </c>
      <c r="F17" s="17">
        <v>48</v>
      </c>
      <c r="G17" s="13" t="s">
        <v>130</v>
      </c>
    </row>
    <row r="18" spans="1:8" x14ac:dyDescent="0.25">
      <c r="A18" s="11" t="s">
        <v>43</v>
      </c>
      <c r="B18" s="12">
        <v>0</v>
      </c>
      <c r="C18" s="13" t="s">
        <v>131</v>
      </c>
      <c r="E18" s="11" t="s">
        <v>132</v>
      </c>
      <c r="F18" s="17">
        <v>55</v>
      </c>
      <c r="G18" s="13" t="s">
        <v>133</v>
      </c>
    </row>
    <row r="19" spans="1:8" x14ac:dyDescent="0.25">
      <c r="A19" s="11" t="s">
        <v>47</v>
      </c>
      <c r="B19" s="12">
        <v>0.1</v>
      </c>
      <c r="C19" s="13" t="s">
        <v>134</v>
      </c>
      <c r="E19" s="11" t="s">
        <v>135</v>
      </c>
      <c r="F19" s="17">
        <v>32</v>
      </c>
      <c r="G19" s="13" t="s">
        <v>136</v>
      </c>
    </row>
    <row r="20" spans="1:8" ht="30" x14ac:dyDescent="0.25">
      <c r="A20" s="11" t="s">
        <v>49</v>
      </c>
      <c r="B20" s="12">
        <v>0</v>
      </c>
      <c r="C20" s="13" t="s">
        <v>137</v>
      </c>
      <c r="E20" s="14" t="s">
        <v>138</v>
      </c>
      <c r="F20" s="18">
        <v>42</v>
      </c>
      <c r="G20" s="16" t="s">
        <v>139</v>
      </c>
    </row>
    <row r="21" spans="1:8" x14ac:dyDescent="0.25">
      <c r="A21" s="14" t="s">
        <v>51</v>
      </c>
      <c r="B21" s="15">
        <v>0.03</v>
      </c>
      <c r="C21" s="16" t="s">
        <v>140</v>
      </c>
    </row>
    <row r="24" spans="1:8" x14ac:dyDescent="0.25">
      <c r="A24" s="53" t="s">
        <v>141</v>
      </c>
      <c r="C24" s="53" t="s">
        <v>7</v>
      </c>
      <c r="E24" s="71" t="s">
        <v>142</v>
      </c>
      <c r="F24" s="72"/>
      <c r="G24" s="72"/>
      <c r="H24" s="72"/>
    </row>
    <row r="25" spans="1:8" ht="27.95" customHeight="1" x14ac:dyDescent="0.25">
      <c r="A25" s="54" t="s">
        <v>72</v>
      </c>
      <c r="C25" s="54" t="s">
        <v>8</v>
      </c>
      <c r="E25" s="52">
        <v>1</v>
      </c>
      <c r="F25" s="73" t="s">
        <v>143</v>
      </c>
      <c r="G25" s="73"/>
      <c r="H25" s="73"/>
    </row>
    <row r="26" spans="1:8" ht="27.95" customHeight="1" x14ac:dyDescent="0.25">
      <c r="A26" s="54" t="s">
        <v>87</v>
      </c>
      <c r="C26" s="54" t="s">
        <v>144</v>
      </c>
      <c r="E26" s="52">
        <v>2</v>
      </c>
      <c r="F26" s="73" t="s">
        <v>145</v>
      </c>
      <c r="G26" s="73"/>
      <c r="H26" s="73"/>
    </row>
    <row r="27" spans="1:8" ht="27.95" customHeight="1" x14ac:dyDescent="0.25">
      <c r="A27" s="54" t="s">
        <v>146</v>
      </c>
      <c r="C27" s="54" t="s">
        <v>147</v>
      </c>
      <c r="E27" s="52">
        <v>3</v>
      </c>
      <c r="F27" s="73" t="s">
        <v>148</v>
      </c>
      <c r="G27" s="73"/>
      <c r="H27" s="73"/>
    </row>
    <row r="28" spans="1:8" ht="27.95" customHeight="1" x14ac:dyDescent="0.25">
      <c r="A28" s="54" t="s">
        <v>149</v>
      </c>
      <c r="C28" s="55" t="s">
        <v>150</v>
      </c>
      <c r="E28" s="52">
        <v>4</v>
      </c>
      <c r="F28" s="73" t="s">
        <v>151</v>
      </c>
      <c r="G28" s="73"/>
      <c r="H28" s="73"/>
    </row>
    <row r="29" spans="1:8" ht="27.95" customHeight="1" x14ac:dyDescent="0.25">
      <c r="A29" s="54" t="s">
        <v>152</v>
      </c>
      <c r="E29" s="52">
        <v>5</v>
      </c>
      <c r="F29" s="73" t="s">
        <v>153</v>
      </c>
      <c r="G29" s="73"/>
      <c r="H29" s="73"/>
    </row>
    <row r="30" spans="1:8" ht="27.95" customHeight="1" x14ac:dyDescent="0.25">
      <c r="A30" s="54" t="s">
        <v>154</v>
      </c>
      <c r="E30" s="52">
        <v>6</v>
      </c>
      <c r="F30" s="73" t="s">
        <v>155</v>
      </c>
      <c r="G30" s="73"/>
      <c r="H30" s="73"/>
    </row>
    <row r="31" spans="1:8" x14ac:dyDescent="0.25">
      <c r="A31" s="54" t="s">
        <v>91</v>
      </c>
      <c r="E31" s="20"/>
      <c r="F31" s="21"/>
      <c r="G31" s="21"/>
      <c r="H31" s="22"/>
    </row>
    <row r="32" spans="1:8" x14ac:dyDescent="0.25">
      <c r="A32" s="55" t="s">
        <v>80</v>
      </c>
    </row>
  </sheetData>
  <mergeCells count="8">
    <mergeCell ref="F28:H28"/>
    <mergeCell ref="F29:H29"/>
    <mergeCell ref="F30:H30"/>
    <mergeCell ref="A1:H1"/>
    <mergeCell ref="E24:H24"/>
    <mergeCell ref="F25:H25"/>
    <mergeCell ref="F26:H26"/>
    <mergeCell ref="F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Kalkulation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2026-06-02T14:26:22Z</dcterms:modified>
</cp:coreProperties>
</file>