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AE5E205-5A7A-49CC-8C2F-DC82C8BDDC5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Buchungsjournal" sheetId="2" r:id="rId2"/>
    <sheet name="Jahresrechnung" sheetId="3" r:id="rId3"/>
    <sheet name="Monatsübersicht" sheetId="4" r:id="rId4"/>
    <sheet name="Bericht" sheetId="5" r:id="rId5"/>
    <sheet name="Anleitung &amp; Stammdaten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5" l="1"/>
  <c r="C16" i="5"/>
  <c r="B4" i="5"/>
  <c r="B3" i="5"/>
  <c r="D17" i="4"/>
  <c r="C17" i="4"/>
  <c r="E17" i="4" s="1"/>
  <c r="D16" i="4"/>
  <c r="C16" i="4"/>
  <c r="E16" i="4" s="1"/>
  <c r="D15" i="4"/>
  <c r="C15" i="4"/>
  <c r="E15" i="4" s="1"/>
  <c r="D14" i="4"/>
  <c r="C14" i="4"/>
  <c r="E14" i="4" s="1"/>
  <c r="D13" i="4"/>
  <c r="C13" i="4"/>
  <c r="E13" i="4" s="1"/>
  <c r="D12" i="4"/>
  <c r="C12" i="4"/>
  <c r="E12" i="4" s="1"/>
  <c r="D11" i="4"/>
  <c r="C11" i="4"/>
  <c r="E11" i="4" s="1"/>
  <c r="D10" i="4"/>
  <c r="C10" i="4"/>
  <c r="E10" i="4" s="1"/>
  <c r="D9" i="4"/>
  <c r="C9" i="4"/>
  <c r="E9" i="4" s="1"/>
  <c r="D8" i="4"/>
  <c r="C8" i="4"/>
  <c r="E8" i="4" s="1"/>
  <c r="D7" i="4"/>
  <c r="C7" i="4"/>
  <c r="E7" i="4" s="1"/>
  <c r="D6" i="4"/>
  <c r="D18" i="4" s="1"/>
  <c r="C6" i="4"/>
  <c r="C18" i="4" s="1"/>
  <c r="D39" i="3"/>
  <c r="C38" i="3"/>
  <c r="E38" i="3" s="1"/>
  <c r="C37" i="3"/>
  <c r="E37" i="3" s="1"/>
  <c r="C35" i="3"/>
  <c r="C34" i="3"/>
  <c r="C33" i="3"/>
  <c r="C31" i="3"/>
  <c r="C30" i="3"/>
  <c r="C28" i="3"/>
  <c r="C27" i="3"/>
  <c r="E26" i="3"/>
  <c r="C26" i="3"/>
  <c r="E25" i="3"/>
  <c r="C25" i="3"/>
  <c r="E24" i="3"/>
  <c r="C24" i="3"/>
  <c r="D20" i="3"/>
  <c r="D41" i="3" s="1"/>
  <c r="E19" i="3"/>
  <c r="C19" i="3"/>
  <c r="E18" i="3"/>
  <c r="C18" i="3"/>
  <c r="E16" i="3"/>
  <c r="C16" i="3"/>
  <c r="C15" i="3"/>
  <c r="E15" i="3" s="1"/>
  <c r="E13" i="3"/>
  <c r="C13" i="3"/>
  <c r="E12" i="3"/>
  <c r="C12" i="3"/>
  <c r="C10" i="3"/>
  <c r="E10" i="3" s="1"/>
  <c r="C9" i="3"/>
  <c r="E9" i="3" s="1"/>
  <c r="C8" i="3"/>
  <c r="E8" i="3" s="1"/>
  <c r="J221" i="2"/>
  <c r="I221" i="2"/>
  <c r="G220" i="2"/>
  <c r="B220" i="2"/>
  <c r="G219" i="2"/>
  <c r="B219" i="2"/>
  <c r="G218" i="2"/>
  <c r="B218" i="2"/>
  <c r="G217" i="2"/>
  <c r="B217" i="2"/>
  <c r="G216" i="2"/>
  <c r="B216" i="2"/>
  <c r="G215" i="2"/>
  <c r="B215" i="2"/>
  <c r="G214" i="2"/>
  <c r="B214" i="2"/>
  <c r="G213" i="2"/>
  <c r="B213" i="2"/>
  <c r="G212" i="2"/>
  <c r="B212" i="2"/>
  <c r="G211" i="2"/>
  <c r="B211" i="2"/>
  <c r="G210" i="2"/>
  <c r="B210" i="2"/>
  <c r="G209" i="2"/>
  <c r="B209" i="2"/>
  <c r="G208" i="2"/>
  <c r="B208" i="2"/>
  <c r="G207" i="2"/>
  <c r="B207" i="2"/>
  <c r="G206" i="2"/>
  <c r="B206" i="2"/>
  <c r="G205" i="2"/>
  <c r="B205" i="2"/>
  <c r="G204" i="2"/>
  <c r="B204" i="2"/>
  <c r="G203" i="2"/>
  <c r="B203" i="2"/>
  <c r="G202" i="2"/>
  <c r="B202" i="2"/>
  <c r="G201" i="2"/>
  <c r="B201" i="2"/>
  <c r="G200" i="2"/>
  <c r="B200" i="2"/>
  <c r="G199" i="2"/>
  <c r="B199" i="2"/>
  <c r="G198" i="2"/>
  <c r="B198" i="2"/>
  <c r="G197" i="2"/>
  <c r="B197" i="2"/>
  <c r="G196" i="2"/>
  <c r="B196" i="2"/>
  <c r="G195" i="2"/>
  <c r="B195" i="2"/>
  <c r="G194" i="2"/>
  <c r="B194" i="2"/>
  <c r="G193" i="2"/>
  <c r="B193" i="2"/>
  <c r="G192" i="2"/>
  <c r="B192" i="2"/>
  <c r="G191" i="2"/>
  <c r="B191" i="2"/>
  <c r="G190" i="2"/>
  <c r="B190" i="2"/>
  <c r="G189" i="2"/>
  <c r="B189" i="2"/>
  <c r="G188" i="2"/>
  <c r="B188" i="2"/>
  <c r="G187" i="2"/>
  <c r="B187" i="2"/>
  <c r="G186" i="2"/>
  <c r="B186" i="2"/>
  <c r="G185" i="2"/>
  <c r="B185" i="2"/>
  <c r="G184" i="2"/>
  <c r="B184" i="2"/>
  <c r="G183" i="2"/>
  <c r="B183" i="2"/>
  <c r="G182" i="2"/>
  <c r="B182" i="2"/>
  <c r="G181" i="2"/>
  <c r="B181" i="2"/>
  <c r="G180" i="2"/>
  <c r="B180" i="2"/>
  <c r="G179" i="2"/>
  <c r="B179" i="2"/>
  <c r="G178" i="2"/>
  <c r="B178" i="2"/>
  <c r="G177" i="2"/>
  <c r="B177" i="2"/>
  <c r="G176" i="2"/>
  <c r="B176" i="2"/>
  <c r="G175" i="2"/>
  <c r="B175" i="2"/>
  <c r="G174" i="2"/>
  <c r="B174" i="2"/>
  <c r="G173" i="2"/>
  <c r="B173" i="2"/>
  <c r="G172" i="2"/>
  <c r="B172" i="2"/>
  <c r="G171" i="2"/>
  <c r="B171" i="2"/>
  <c r="G170" i="2"/>
  <c r="B170" i="2"/>
  <c r="G169" i="2"/>
  <c r="B169" i="2"/>
  <c r="G168" i="2"/>
  <c r="B168" i="2"/>
  <c r="G167" i="2"/>
  <c r="B167" i="2"/>
  <c r="G166" i="2"/>
  <c r="B166" i="2"/>
  <c r="G165" i="2"/>
  <c r="B165" i="2"/>
  <c r="G164" i="2"/>
  <c r="B164" i="2"/>
  <c r="G163" i="2"/>
  <c r="B163" i="2"/>
  <c r="G162" i="2"/>
  <c r="B162" i="2"/>
  <c r="G161" i="2"/>
  <c r="B161" i="2"/>
  <c r="G160" i="2"/>
  <c r="B160" i="2"/>
  <c r="G159" i="2"/>
  <c r="B159" i="2"/>
  <c r="G158" i="2"/>
  <c r="B158" i="2"/>
  <c r="G157" i="2"/>
  <c r="B157" i="2"/>
  <c r="G156" i="2"/>
  <c r="B156" i="2"/>
  <c r="G155" i="2"/>
  <c r="B155" i="2"/>
  <c r="G154" i="2"/>
  <c r="B154" i="2"/>
  <c r="G153" i="2"/>
  <c r="B153" i="2"/>
  <c r="G152" i="2"/>
  <c r="B152" i="2"/>
  <c r="G151" i="2"/>
  <c r="B151" i="2"/>
  <c r="G150" i="2"/>
  <c r="B150" i="2"/>
  <c r="G149" i="2"/>
  <c r="B149" i="2"/>
  <c r="G148" i="2"/>
  <c r="B148" i="2"/>
  <c r="G147" i="2"/>
  <c r="B147" i="2"/>
  <c r="G146" i="2"/>
  <c r="B146" i="2"/>
  <c r="G145" i="2"/>
  <c r="B145" i="2"/>
  <c r="G144" i="2"/>
  <c r="B144" i="2"/>
  <c r="G143" i="2"/>
  <c r="B143" i="2"/>
  <c r="G142" i="2"/>
  <c r="B142" i="2"/>
  <c r="G141" i="2"/>
  <c r="B141" i="2"/>
  <c r="G140" i="2"/>
  <c r="B140" i="2"/>
  <c r="G139" i="2"/>
  <c r="B139" i="2"/>
  <c r="G138" i="2"/>
  <c r="B138" i="2"/>
  <c r="G137" i="2"/>
  <c r="B137" i="2"/>
  <c r="G136" i="2"/>
  <c r="B136" i="2"/>
  <c r="G135" i="2"/>
  <c r="B135" i="2"/>
  <c r="G134" i="2"/>
  <c r="B134" i="2"/>
  <c r="G133" i="2"/>
  <c r="B133" i="2"/>
  <c r="G132" i="2"/>
  <c r="B132" i="2"/>
  <c r="G131" i="2"/>
  <c r="B131" i="2"/>
  <c r="G130" i="2"/>
  <c r="B130" i="2"/>
  <c r="G129" i="2"/>
  <c r="B129" i="2"/>
  <c r="G128" i="2"/>
  <c r="B128" i="2"/>
  <c r="G127" i="2"/>
  <c r="B127" i="2"/>
  <c r="G126" i="2"/>
  <c r="B126" i="2"/>
  <c r="G125" i="2"/>
  <c r="B125" i="2"/>
  <c r="G124" i="2"/>
  <c r="B124" i="2"/>
  <c r="G123" i="2"/>
  <c r="B123" i="2"/>
  <c r="G122" i="2"/>
  <c r="B122" i="2"/>
  <c r="G121" i="2"/>
  <c r="B121" i="2"/>
  <c r="G120" i="2"/>
  <c r="B120" i="2"/>
  <c r="G119" i="2"/>
  <c r="B119" i="2"/>
  <c r="G118" i="2"/>
  <c r="B118" i="2"/>
  <c r="G117" i="2"/>
  <c r="B117" i="2"/>
  <c r="G116" i="2"/>
  <c r="B116" i="2"/>
  <c r="G115" i="2"/>
  <c r="B115" i="2"/>
  <c r="G114" i="2"/>
  <c r="B114" i="2"/>
  <c r="G113" i="2"/>
  <c r="B113" i="2"/>
  <c r="G112" i="2"/>
  <c r="B112" i="2"/>
  <c r="G111" i="2"/>
  <c r="B111" i="2"/>
  <c r="G110" i="2"/>
  <c r="B110" i="2"/>
  <c r="G109" i="2"/>
  <c r="B109" i="2"/>
  <c r="G108" i="2"/>
  <c r="B108" i="2"/>
  <c r="G107" i="2"/>
  <c r="B107" i="2"/>
  <c r="G106" i="2"/>
  <c r="B106" i="2"/>
  <c r="G105" i="2"/>
  <c r="B105" i="2"/>
  <c r="G104" i="2"/>
  <c r="B104" i="2"/>
  <c r="G103" i="2"/>
  <c r="B103" i="2"/>
  <c r="G102" i="2"/>
  <c r="B102" i="2"/>
  <c r="G101" i="2"/>
  <c r="B101" i="2"/>
  <c r="G100" i="2"/>
  <c r="B100" i="2"/>
  <c r="G99" i="2"/>
  <c r="B99" i="2"/>
  <c r="G98" i="2"/>
  <c r="B98" i="2"/>
  <c r="G97" i="2"/>
  <c r="B97" i="2"/>
  <c r="G96" i="2"/>
  <c r="B96" i="2"/>
  <c r="G95" i="2"/>
  <c r="B95" i="2"/>
  <c r="G94" i="2"/>
  <c r="B94" i="2"/>
  <c r="G93" i="2"/>
  <c r="B93" i="2"/>
  <c r="G92" i="2"/>
  <c r="B92" i="2"/>
  <c r="G91" i="2"/>
  <c r="B91" i="2"/>
  <c r="G90" i="2"/>
  <c r="B90" i="2"/>
  <c r="G89" i="2"/>
  <c r="B89" i="2"/>
  <c r="G88" i="2"/>
  <c r="B88" i="2"/>
  <c r="G87" i="2"/>
  <c r="B87" i="2"/>
  <c r="G86" i="2"/>
  <c r="B86" i="2"/>
  <c r="G85" i="2"/>
  <c r="B85" i="2"/>
  <c r="G84" i="2"/>
  <c r="B84" i="2"/>
  <c r="G83" i="2"/>
  <c r="B83" i="2"/>
  <c r="G82" i="2"/>
  <c r="B82" i="2"/>
  <c r="G81" i="2"/>
  <c r="B81" i="2"/>
  <c r="G80" i="2"/>
  <c r="B80" i="2"/>
  <c r="G79" i="2"/>
  <c r="B79" i="2"/>
  <c r="G78" i="2"/>
  <c r="B78" i="2"/>
  <c r="G77" i="2"/>
  <c r="B77" i="2"/>
  <c r="G76" i="2"/>
  <c r="B76" i="2"/>
  <c r="G75" i="2"/>
  <c r="B75" i="2"/>
  <c r="G74" i="2"/>
  <c r="B74" i="2"/>
  <c r="G73" i="2"/>
  <c r="B73" i="2"/>
  <c r="G72" i="2"/>
  <c r="B72" i="2"/>
  <c r="G71" i="2"/>
  <c r="B71" i="2"/>
  <c r="G70" i="2"/>
  <c r="B70" i="2"/>
  <c r="G69" i="2"/>
  <c r="B69" i="2"/>
  <c r="G68" i="2"/>
  <c r="B68" i="2"/>
  <c r="G67" i="2"/>
  <c r="B67" i="2"/>
  <c r="G66" i="2"/>
  <c r="B66" i="2"/>
  <c r="G65" i="2"/>
  <c r="B65" i="2"/>
  <c r="G64" i="2"/>
  <c r="B64" i="2"/>
  <c r="G63" i="2"/>
  <c r="B63" i="2"/>
  <c r="G62" i="2"/>
  <c r="B62" i="2"/>
  <c r="G61" i="2"/>
  <c r="B61" i="2"/>
  <c r="G60" i="2"/>
  <c r="B60" i="2"/>
  <c r="G59" i="2"/>
  <c r="B59" i="2"/>
  <c r="G58" i="2"/>
  <c r="B58" i="2"/>
  <c r="G57" i="2"/>
  <c r="B57" i="2"/>
  <c r="G56" i="2"/>
  <c r="B56" i="2"/>
  <c r="G55" i="2"/>
  <c r="B55" i="2"/>
  <c r="G54" i="2"/>
  <c r="B54" i="2"/>
  <c r="G53" i="2"/>
  <c r="B53" i="2"/>
  <c r="G52" i="2"/>
  <c r="B52" i="2"/>
  <c r="G51" i="2"/>
  <c r="B51" i="2"/>
  <c r="G50" i="2"/>
  <c r="B50" i="2"/>
  <c r="G49" i="2"/>
  <c r="B49" i="2"/>
  <c r="G48" i="2"/>
  <c r="B48" i="2"/>
  <c r="G47" i="2"/>
  <c r="B47" i="2"/>
  <c r="G46" i="2"/>
  <c r="B46" i="2"/>
  <c r="G45" i="2"/>
  <c r="B45" i="2"/>
  <c r="G44" i="2"/>
  <c r="B44" i="2"/>
  <c r="G43" i="2"/>
  <c r="B43" i="2"/>
  <c r="G42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G27" i="2"/>
  <c r="B27" i="2"/>
  <c r="G26" i="2"/>
  <c r="B26" i="2"/>
  <c r="G25" i="2"/>
  <c r="B25" i="2"/>
  <c r="G24" i="2"/>
  <c r="B24" i="2"/>
  <c r="G23" i="2"/>
  <c r="B23" i="2"/>
  <c r="G22" i="2"/>
  <c r="B22" i="2"/>
  <c r="G21" i="2"/>
  <c r="B21" i="2"/>
  <c r="G20" i="2"/>
  <c r="B20" i="2"/>
  <c r="G19" i="2"/>
  <c r="B19" i="2"/>
  <c r="G18" i="2"/>
  <c r="B18" i="2"/>
  <c r="G17" i="2"/>
  <c r="B17" i="2"/>
  <c r="G16" i="2"/>
  <c r="B16" i="2"/>
  <c r="G15" i="2"/>
  <c r="B15" i="2"/>
  <c r="G14" i="2"/>
  <c r="B14" i="2"/>
  <c r="G13" i="2"/>
  <c r="B13" i="2"/>
  <c r="G12" i="2"/>
  <c r="B12" i="2"/>
  <c r="G11" i="2"/>
  <c r="B11" i="2"/>
  <c r="G10" i="2"/>
  <c r="B10" i="2"/>
  <c r="G9" i="2"/>
  <c r="B9" i="2"/>
  <c r="G8" i="2"/>
  <c r="B8" i="2"/>
  <c r="G7" i="2"/>
  <c r="B7" i="2"/>
  <c r="G6" i="2"/>
  <c r="C48" i="3" s="1"/>
  <c r="B6" i="2"/>
  <c r="E19" i="1"/>
  <c r="C18" i="1"/>
  <c r="C17" i="5" s="1"/>
  <c r="C18" i="5" s="1"/>
  <c r="D17" i="1"/>
  <c r="E17" i="1" s="1"/>
  <c r="C17" i="1"/>
  <c r="D16" i="1"/>
  <c r="D18" i="1" s="1"/>
  <c r="C16" i="1"/>
  <c r="E16" i="1" s="1"/>
  <c r="E15" i="1"/>
  <c r="E16" i="5" s="1"/>
  <c r="C11" i="5" l="1"/>
  <c r="E18" i="4"/>
  <c r="D17" i="5"/>
  <c r="D18" i="5" s="1"/>
  <c r="D20" i="1"/>
  <c r="F30" i="3"/>
  <c r="F31" i="3"/>
  <c r="F35" i="3"/>
  <c r="F16" i="3"/>
  <c r="F26" i="3"/>
  <c r="F28" i="3"/>
  <c r="F33" i="3"/>
  <c r="F34" i="3"/>
  <c r="F19" i="3"/>
  <c r="F24" i="3"/>
  <c r="F25" i="3"/>
  <c r="F37" i="3"/>
  <c r="D48" i="3"/>
  <c r="D11" i="5" s="1"/>
  <c r="E28" i="3"/>
  <c r="E30" i="3"/>
  <c r="C39" i="3"/>
  <c r="E6" i="4"/>
  <c r="E18" i="1"/>
  <c r="C20" i="3"/>
  <c r="C20" i="1"/>
  <c r="E20" i="1" s="1"/>
  <c r="E31" i="3"/>
  <c r="E33" i="3"/>
  <c r="C45" i="3"/>
  <c r="D45" i="3"/>
  <c r="D8" i="5" s="1"/>
  <c r="E34" i="3"/>
  <c r="C46" i="3"/>
  <c r="D46" i="3"/>
  <c r="D9" i="5" s="1"/>
  <c r="E35" i="3"/>
  <c r="C47" i="3"/>
  <c r="D47" i="3"/>
  <c r="D10" i="5" s="1"/>
  <c r="E27" i="3"/>
  <c r="E47" i="3" l="1"/>
  <c r="C10" i="5"/>
  <c r="C8" i="5"/>
  <c r="E45" i="3"/>
  <c r="F14" i="4"/>
  <c r="F9" i="4"/>
  <c r="F13" i="4"/>
  <c r="F8" i="4"/>
  <c r="F17" i="4"/>
  <c r="F12" i="4"/>
  <c r="F7" i="4"/>
  <c r="F16" i="4"/>
  <c r="F11" i="4"/>
  <c r="F6" i="4"/>
  <c r="F15" i="4"/>
  <c r="F10" i="4"/>
  <c r="E48" i="3"/>
  <c r="C9" i="5"/>
  <c r="E46" i="3"/>
  <c r="F15" i="3"/>
  <c r="F13" i="3"/>
  <c r="F12" i="3"/>
  <c r="C41" i="3"/>
  <c r="E20" i="3"/>
  <c r="F10" i="3"/>
  <c r="F9" i="3"/>
  <c r="F18" i="3"/>
  <c r="F8" i="3"/>
  <c r="G6" i="1"/>
  <c r="E17" i="5"/>
  <c r="E18" i="5" s="1"/>
  <c r="K14" i="1"/>
  <c r="D12" i="5"/>
  <c r="E39" i="3"/>
  <c r="F38" i="3"/>
  <c r="G7" i="1"/>
  <c r="F27" i="3"/>
  <c r="K7" i="1" l="1"/>
  <c r="E9" i="5"/>
  <c r="C12" i="5"/>
  <c r="K9" i="1"/>
  <c r="E11" i="5"/>
  <c r="E8" i="5"/>
  <c r="K6" i="1"/>
  <c r="B20" i="5"/>
  <c r="E41" i="3"/>
  <c r="E10" i="1" s="1"/>
  <c r="G8" i="1"/>
  <c r="E8" i="1" s="1"/>
  <c r="K15" i="1"/>
  <c r="J16" i="1" s="1"/>
  <c r="K8" i="1"/>
  <c r="E10" i="5"/>
  <c r="E12" i="5" l="1"/>
</calcChain>
</file>

<file path=xl/sharedStrings.xml><?xml version="1.0" encoding="utf-8"?>
<sst xmlns="http://schemas.openxmlformats.org/spreadsheetml/2006/main" count="420" uniqueCount="229">
  <si>
    <t>Gelbe Felder ausfüllen. Alle Auswertungen, Salden und Prüfungen berechnen sich automatisch aus dem Buchungsjournal.</t>
  </si>
  <si>
    <t>VEREINSDATEN</t>
  </si>
  <si>
    <t>JAHRESERGEBNIS</t>
  </si>
  <si>
    <t>ERGEBNIS JE BEREICH</t>
  </si>
  <si>
    <t>Vereinsname</t>
  </si>
  <si>
    <t>Verein für Freizeit &amp; Begegnung e.V.</t>
  </si>
  <si>
    <t>Gesamteinnahmen</t>
  </si>
  <si>
    <t>Ideeller Bereich</t>
  </si>
  <si>
    <t>Vereinssitz</t>
  </si>
  <si>
    <t>Musterstadt</t>
  </si>
  <si>
    <t>Gesamtausgaben</t>
  </si>
  <si>
    <t>Vermögensverwaltung</t>
  </si>
  <si>
    <t>Geschäftsjahr</t>
  </si>
  <si>
    <t>Zweckbetrieb</t>
  </si>
  <si>
    <t>Zeitraum</t>
  </si>
  <si>
    <t>01.01.2026 – 31.12.2026</t>
  </si>
  <si>
    <t>Wirtschaftlicher Geschäftsbetrieb</t>
  </si>
  <si>
    <t>Kassenwart/in</t>
  </si>
  <si>
    <t>Max Mustermann</t>
  </si>
  <si>
    <t>Erstellt am</t>
  </si>
  <si>
    <t>BESTANDSKONTEN (KASSE &amp; BANK)</t>
  </si>
  <si>
    <t>ABSTIMM-PRÜFUNG</t>
  </si>
  <si>
    <t>Position</t>
  </si>
  <si>
    <t>Kasse</t>
  </si>
  <si>
    <t>Bank</t>
  </si>
  <si>
    <t>Gesamt</t>
  </si>
  <si>
    <t>Vermögensänderung (End − Anfang)</t>
  </si>
  <si>
    <t>Anfangsbestand 01.01.2026</t>
  </si>
  <si>
    <t>Jahresergebnis lt. EÜR</t>
  </si>
  <si>
    <t>+ Einnahmen lt. Journal</t>
  </si>
  <si>
    <t>− Ausgaben lt. Journal</t>
  </si>
  <si>
    <t>Endbestand 31.12.2026 (rechnerisch)</t>
  </si>
  <si>
    <t>Endbestand lt. Zählung / Kontoauszug</t>
  </si>
  <si>
    <t>Differenz (muss 0,00 € sein)</t>
  </si>
  <si>
    <t>Hinweis: Buchungen ausschließlich im Blatt Buchungsjournal erfassen. Jahresrechnung, Monatsübersicht und Bericht aktualisieren sich automatisch.</t>
  </si>
  <si>
    <t>BUCHUNGSJOURNAL 2026</t>
  </si>
  <si>
    <t>Eine Zeile je Beleg. Kategorie per Dropdown wählen – der steuerliche Bereich wird automatisch ergänzt. Einnahmen grün, Ausgaben rot hinterlegt.</t>
  </si>
  <si>
    <t>Nr.</t>
  </si>
  <si>
    <t>Datum</t>
  </si>
  <si>
    <t>Beleg-Nr.</t>
  </si>
  <si>
    <t>Buchungstext</t>
  </si>
  <si>
    <t>Kategorie</t>
  </si>
  <si>
    <t>Bereich (automatisch)</t>
  </si>
  <si>
    <t>Konto</t>
  </si>
  <si>
    <t>Einnahme</t>
  </si>
  <si>
    <t>Ausgabe</t>
  </si>
  <si>
    <t>B-001</t>
  </si>
  <si>
    <t>Beitragseinzug 1. Halbjahr (98 Mitglieder)</t>
  </si>
  <si>
    <t>Mitgliedsbeiträge</t>
  </si>
  <si>
    <t>B-002</t>
  </si>
  <si>
    <t>Miete &amp; Nebenkosten Vereinsheim Q1</t>
  </si>
  <si>
    <t>Miete &amp; Nebenkosten</t>
  </si>
  <si>
    <t>B-003</t>
  </si>
  <si>
    <t>Kontoführung Januar</t>
  </si>
  <si>
    <t>Kontoführung &amp; Gebühren</t>
  </si>
  <si>
    <t>B-004</t>
  </si>
  <si>
    <t>Spende Fa. Beispiel GmbH</t>
  </si>
  <si>
    <t>Spenden</t>
  </si>
  <si>
    <t>B-005</t>
  </si>
  <si>
    <t>Druck Vereinszeitung Q1</t>
  </si>
  <si>
    <t>Verwaltung &amp; Büro</t>
  </si>
  <si>
    <t>B-006</t>
  </si>
  <si>
    <t>Kursgebühren Anfängerkurs Frühjahr</t>
  </si>
  <si>
    <t>Kurs- &amp; Teilnahmegebühren</t>
  </si>
  <si>
    <t>B-007</t>
  </si>
  <si>
    <t>Honorar Kursleitung Februar</t>
  </si>
  <si>
    <t>Honorare &amp; Übungsleiter</t>
  </si>
  <si>
    <t>B-008</t>
  </si>
  <si>
    <t>Vereinshaftpflicht 2026</t>
  </si>
  <si>
    <t>Versicherungen &amp; Verbandsbeiträge</t>
  </si>
  <si>
    <t>B-009</t>
  </si>
  <si>
    <t>Frühlingsfest: Eintritt &amp; Tombola</t>
  </si>
  <si>
    <t>Veranstaltungserlöse</t>
  </si>
  <si>
    <t>B-010</t>
  </si>
  <si>
    <t>Frühlingsfest: Getränke- &amp; Kuchenverkauf</t>
  </si>
  <si>
    <t>Verkauf Speisen &amp; Getränke</t>
  </si>
  <si>
    <t>B-011</t>
  </si>
  <si>
    <t>Frühlingsfest: Wareneinkauf</t>
  </si>
  <si>
    <t>Wareneinkauf Speisen &amp; Getränke</t>
  </si>
  <si>
    <t>B-012</t>
  </si>
  <si>
    <t>Frühlingsfest: Saalmiete &amp; Technik</t>
  </si>
  <si>
    <t>Veranstaltungskosten</t>
  </si>
  <si>
    <t>B-013</t>
  </si>
  <si>
    <t>Spende Förderkreis Frühjahrsaktion</t>
  </si>
  <si>
    <t>B-014</t>
  </si>
  <si>
    <t>Zuschuss Gemeinde Jugendarbeit</t>
  </si>
  <si>
    <t>Öffentliche Zuschüsse</t>
  </si>
  <si>
    <t>B-015</t>
  </si>
  <si>
    <t>Porto &amp; Telefon Q1</t>
  </si>
  <si>
    <t>Porto, Telefon &amp; Internet</t>
  </si>
  <si>
    <t>B-016</t>
  </si>
  <si>
    <t>Miete &amp; Nebenkosten Vereinsheim Q2</t>
  </si>
  <si>
    <t>B-017</t>
  </si>
  <si>
    <t>Neue Ausstattung Gruppenraum</t>
  </si>
  <si>
    <t>Material &amp; Ausstattung</t>
  </si>
  <si>
    <t>B-018</t>
  </si>
  <si>
    <t>Sponsoring Banner Sparkassen-Stiftung</t>
  </si>
  <si>
    <t>Sponsoring &amp; Werbung</t>
  </si>
  <si>
    <t>B-019</t>
  </si>
  <si>
    <t>Vermietung Vereinsraum (extern, Mai)</t>
  </si>
  <si>
    <t>Vermietung &amp; Verpachtung</t>
  </si>
  <si>
    <t>B-020</t>
  </si>
  <si>
    <t>Ehrenamtsfeier: Präsente &amp; Urkunden</t>
  </si>
  <si>
    <t>Ehrungen &amp; Mitgliederpflege</t>
  </si>
  <si>
    <t>B-021</t>
  </si>
  <si>
    <t>Material Jugendprojekt (zu Zuschuss Gemeinde)</t>
  </si>
  <si>
    <t>B-022</t>
  </si>
  <si>
    <t>Kursgebühren Sommerkurs</t>
  </si>
  <si>
    <t>B-023</t>
  </si>
  <si>
    <t>Honorar Kursleitung Sommer</t>
  </si>
  <si>
    <t>B-024</t>
  </si>
  <si>
    <t>Reparatur Vereinsgerätschaften</t>
  </si>
  <si>
    <t>Instandhaltung Vereinsvermögen</t>
  </si>
  <si>
    <t>B-025</t>
  </si>
  <si>
    <t>Beitragseinzug 2. Halbjahr</t>
  </si>
  <si>
    <t>B-026</t>
  </si>
  <si>
    <t>Miete &amp; Nebenkosten Vereinsheim Q3</t>
  </si>
  <si>
    <t>B-027</t>
  </si>
  <si>
    <t>Flyer &amp; Plakate Sommeraktion</t>
  </si>
  <si>
    <t>Werbe- &amp; Aktionskosten</t>
  </si>
  <si>
    <t>B-028</t>
  </si>
  <si>
    <t>Sommerfest: Eintritt &amp; Stände</t>
  </si>
  <si>
    <t>B-029</t>
  </si>
  <si>
    <t>Sommerfest: Bewirtungserlöse</t>
  </si>
  <si>
    <t>B-030</t>
  </si>
  <si>
    <t>Sommerfest: Wareneinkauf</t>
  </si>
  <si>
    <t>B-031</t>
  </si>
  <si>
    <t>Sommerfest: GEMA &amp; Versicherung</t>
  </si>
  <si>
    <t>B-032</t>
  </si>
  <si>
    <t>Spendenaktion Mitgliederbrief</t>
  </si>
  <si>
    <t>B-033</t>
  </si>
  <si>
    <t>Renovierung &amp; Anstrich Gruppenraum</t>
  </si>
  <si>
    <t>B-034</t>
  </si>
  <si>
    <t>Bürobedarf &amp; Software-Lizenz</t>
  </si>
  <si>
    <t>B-035</t>
  </si>
  <si>
    <t>Kursgebühren Herbstkurs</t>
  </si>
  <si>
    <t>B-036</t>
  </si>
  <si>
    <t>Miete &amp; Nebenkosten Vereinsheim Q4</t>
  </si>
  <si>
    <t>B-037</t>
  </si>
  <si>
    <t>Honorar Kursleitung Herbst</t>
  </si>
  <si>
    <t>B-038</t>
  </si>
  <si>
    <t>Vermietung Vereinsraum (extern, Okt.)</t>
  </si>
  <si>
    <t>B-039</t>
  </si>
  <si>
    <t>Adventsbasar: Verkaufserlöse</t>
  </si>
  <si>
    <t>B-040</t>
  </si>
  <si>
    <t>Adventsbasar: Materialeinkauf</t>
  </si>
  <si>
    <t>B-041</t>
  </si>
  <si>
    <t>Adventsbasar: Standmiete &amp; Dekoration</t>
  </si>
  <si>
    <t>B-042</t>
  </si>
  <si>
    <t>Zinsgutschrift Sparkonto</t>
  </si>
  <si>
    <t>Zinserträge</t>
  </si>
  <si>
    <t>B-043</t>
  </si>
  <si>
    <t>EDV &amp; Vereinssoftware Jahreslizenz</t>
  </si>
  <si>
    <t>B-044</t>
  </si>
  <si>
    <t>Jahresabschlussfeier Helferteam</t>
  </si>
  <si>
    <t>B-045</t>
  </si>
  <si>
    <t>Kontoführung Jahrespauschale Rest</t>
  </si>
  <si>
    <t>SUMMEN JOURNAL</t>
  </si>
  <si>
    <t>JAHRESRECHNUNG 2026 (EINNAHMEN-ÜBERSCHUSS-RECHNUNG)</t>
  </si>
  <si>
    <t>Gegliedert nach den vier steuerlichen Bereichen. Spalte Vorjahr manuell eintragen (gelb) – Abweichung wird berechnet.</t>
  </si>
  <si>
    <t>2026</t>
  </si>
  <si>
    <t>Vorjahr 2025</t>
  </si>
  <si>
    <t>Abweichung</t>
  </si>
  <si>
    <t>Anteil</t>
  </si>
  <si>
    <t>EINNAHMEN</t>
  </si>
  <si>
    <t>SUMME EINNAHMEN</t>
  </si>
  <si>
    <t>AUSGABEN</t>
  </si>
  <si>
    <t>SUMME AUSGABEN</t>
  </si>
  <si>
    <t>JAHRESERGEBNIS (Überschuss / Fehlbetrag)</t>
  </si>
  <si>
    <t>Bereich</t>
  </si>
  <si>
    <t>Einnahmen</t>
  </si>
  <si>
    <t>Ausgaben</t>
  </si>
  <si>
    <t>Ergebnis</t>
  </si>
  <si>
    <t>MONATSÜBERSICHT 2026</t>
  </si>
  <si>
    <t>Automatische Auswertung des Buchungsjournals nach Monaten – inkl. kumuliertem Jahresverlauf.</t>
  </si>
  <si>
    <t>Monat</t>
  </si>
  <si>
    <t>Saldo</t>
  </si>
  <si>
    <t>Kumuliert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</si>
  <si>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</si>
  <si>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</si>
  <si>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</si>
  <si>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</si>
  <si>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</si>
  <si>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</si>
  <si>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</si>
  <si>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</si>
  <si>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</si>
  <si>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</si>
  <si>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</si>
  <si>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</si>
  <si>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</si>
  <si>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JAHRESABSCHLUSSBERICHT 2026</t>
  </si>
  <si>
    <t>ERGEBNIS NACH STEUERLICHEN BEREICHEN</t>
  </si>
  <si>
    <t>VERMÖGENSSTAND</t>
  </si>
  <si>
    <t>Bestand am 01.01.2026</t>
  </si>
  <si>
    <t>Bestand am 31.12.2026</t>
  </si>
  <si>
    <t>Vermögensänderung</t>
  </si>
  <si>
    <t>UNTERSCHRIFTEN</t>
  </si>
  <si>
    <t>_______________________________</t>
  </si>
  <si>
    <t>1. Vorsitzende/r</t>
  </si>
  <si>
    <t>Kassenprüfer/in 1</t>
  </si>
  <si>
    <t>Kassenprüfer/in 2</t>
  </si>
  <si>
    <t>Ort, Datum: ______________________________</t>
  </si>
  <si>
    <t>ANLEITUNG &amp; STAMMDATEN</t>
  </si>
  <si>
    <t>Kategorien hier anpassen – Dropdowns und Auswertungen aktualisieren sich automatisch.</t>
  </si>
  <si>
    <t>Steuerlicher Bereich</t>
  </si>
  <si>
    <t>Typ</t>
  </si>
  <si>
    <t>SO FUNKTIONIERT DIE VORLAGE</t>
  </si>
  <si>
    <t>1. Vereinsdaten</t>
  </si>
  <si>
    <t>Auf dem Blatt Übersicht Vereinsname, Geschäftsjahr und Anfangsbestände (Kasse/Bank) eintragen – gelbe Felder.</t>
  </si>
  <si>
    <t>2. Buchen</t>
  </si>
  <si>
    <t>Jede Einnahme und Ausgabe als eigene Zeile im Buchungsjournal erfassen: Datum, Beleg-Nr., Text, Kategorie (Dropdown), Konto, Betrag. Der steuerliche Bereich wird automatisch zugeordnet.</t>
  </si>
  <si>
    <t>3. Auswerten</t>
  </si>
  <si>
    <t>Jahresrechnung (EÜR nach den vier Bereichen), Monatsübersicht und alle Kennzahlen berechnen sich automatisch.</t>
  </si>
  <si>
    <t>4. Abstimmen</t>
  </si>
  <si>
    <t>Auf der Übersicht zeigt die Abstimm-Prüfung, ob Vermögensänderung und Jahresergebnis übereinstimmen. Gezählte Endbestände eintragen – Differenzen werden rot markiert.</t>
  </si>
  <si>
    <t>5. Bericht</t>
  </si>
  <si>
    <t>Das Blatt Bericht ist druckfertig für Mitgliederversammlung und Kassenprüfung (inkl. Unterschriftenfelder).</t>
  </si>
  <si>
    <t>DIE VIER STEUERLICHEN BEREICHE</t>
  </si>
  <si>
    <t>Beiträge, Spenden, Zuschüsse – Kernbereich, steuerfrei</t>
  </si>
  <si>
    <t>Zinsen, Vermietung – steuerlich begünstigt</t>
  </si>
  <si>
    <t>Kurse, satzungsgemäße Veranstaltungen – begünstigt</t>
  </si>
  <si>
    <t>Bewirtung, Werbung – steuerpflichtig</t>
  </si>
  <si>
    <t>HINWEISE</t>
  </si>
  <si>
    <t>• Belege fortlaufend nummerieren und 10 Jahre aufbewahren.</t>
  </si>
  <si>
    <t>• Chronologisch und lückenlos buchen – idealerweise monatlich.</t>
  </si>
  <si>
    <t>• Vier-Augen-Prinzip: Buchungen von einer zweiten Person prüfen lassen.</t>
  </si>
  <si>
    <t>• Gelbe Zellen = Eingaben · alle übrigen Werte werden berechnet.</t>
  </si>
  <si>
    <t>JAHRESABSCHLUSS VEREIN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</si>
</sst>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dd\.mm\.yyyy"/>
    <numFmt numFmtId="166" formatCode="0.0%"/>
  </numFmts>
  <fonts count="11" x14ac:knownFonts="1">
    <font>
      <sz val="11"/>
      <color theme="1"/>
      <name val="Calibri"/>
      <family val="2"/>
      <charset val="1"/>
    </font>
    <font>
      <b/>
      <sz val="18"/>
      <color rgb="FF1F3A5F"/>
      <name val="Arial"/>
      <charset val="1"/>
    </font>
    <font>
      <i/>
      <sz val="9"/>
      <color rgb="FF6B7682"/>
      <name val="Arial"/>
      <charset val="1"/>
    </font>
    <font>
      <b/>
      <sz val="12"/>
      <color rgb="FF2E5E8C"/>
      <name val="Arial"/>
      <charset val="1"/>
    </font>
    <font>
      <b/>
      <sz val="10"/>
      <color rgb="FF1F3A5F"/>
      <name val="Arial"/>
      <charset val="1"/>
    </font>
    <font>
      <sz val="10"/>
      <color rgb="FF0000FF"/>
      <name val="Arial"/>
      <charset val="1"/>
    </font>
    <font>
      <sz val="10"/>
      <color rgb="FF333333"/>
      <name val="Arial"/>
      <charset val="1"/>
    </font>
    <font>
      <b/>
      <sz val="15"/>
      <color rgb="FF1F3A5F"/>
      <name val="Arial"/>
      <charset val="1"/>
    </font>
    <font>
      <b/>
      <sz val="10"/>
      <color rgb="FFFFFFFF"/>
      <name val="Arial"/>
      <charset val="1"/>
    </font>
    <font>
      <i/>
      <sz val="10"/>
      <color rgb="FF6B7682"/>
      <name val="Arial"/>
      <charset val="1"/>
    </font>
    <font>
      <b/>
      <sz val="11"/>
      <color rgb="FFFFFFFF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6D6"/>
        <bgColor rgb="FFF9F9F9"/>
      </patternFill>
    </fill>
    <fill>
      <patternFill patternType="solid">
        <fgColor rgb="FFF5F7FA"/>
        <bgColor rgb="FFF9F9F9"/>
      </patternFill>
    </fill>
    <fill>
      <patternFill patternType="solid">
        <fgColor rgb="FF1F3A5F"/>
        <bgColor rgb="FF333333"/>
      </patternFill>
    </fill>
    <fill>
      <patternFill patternType="solid">
        <fgColor rgb="FF2E5E8C"/>
        <bgColor rgb="FF1F3A5F"/>
      </patternFill>
    </fill>
    <fill>
      <patternFill patternType="solid">
        <fgColor rgb="FFEAF0F6"/>
        <bgColor rgb="FFE3F2E5"/>
      </patternFill>
    </fill>
  </fills>
  <borders count="2">
    <border>
      <left/>
      <right/>
      <top/>
      <bottom/>
      <diagonal/>
    </border>
    <border>
      <left style="thin">
        <color rgb="FFC9D2DC"/>
      </left>
      <right style="thin">
        <color rgb="FFC9D2DC"/>
      </right>
      <top style="thin">
        <color rgb="FFC9D2DC"/>
      </top>
      <bottom style="thin">
        <color rgb="FFC9D2DC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8" fillId="5" borderId="1" xfId="0" applyFont="1" applyFill="1" applyBorder="1"/>
    <xf numFmtId="0" fontId="10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165" fontId="5" fillId="2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0" applyNumberForma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0" fillId="4" borderId="1" xfId="0" applyFill="1" applyBorder="1"/>
    <xf numFmtId="0" fontId="8" fillId="4" borderId="1" xfId="0" applyFont="1" applyFill="1" applyBorder="1"/>
    <xf numFmtId="164" fontId="8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/>
    <xf numFmtId="166" fontId="6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/>
    <xf numFmtId="164" fontId="0" fillId="6" borderId="1" xfId="0" applyNumberFormat="1" applyFill="1" applyBorder="1" applyAlignment="1">
      <alignment horizontal="right" vertical="center"/>
    </xf>
    <xf numFmtId="0" fontId="0" fillId="6" borderId="1" xfId="0" applyFill="1" applyBorder="1"/>
    <xf numFmtId="0" fontId="0" fillId="0" borderId="1" xfId="0" applyBorder="1"/>
    <xf numFmtId="164" fontId="10" fillId="4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Standard" xfId="0" builtinId="0"/>
  </cellStyles>
  <dxfs count="14">
    <dxf>
      <font>
        <color rgb="FFC62828"/>
      </font>
    </dxf>
    <dxf>
      <font>
        <b/>
        <color rgb="FFC62828"/>
      </font>
    </dxf>
    <dxf>
      <font>
        <color rgb="FFC62828"/>
      </font>
    </dxf>
    <dxf>
      <font>
        <b/>
        <sz val="11"/>
        <color rgb="FFC62828"/>
      </font>
    </dxf>
    <dxf>
      <fill>
        <patternFill>
          <bgColor rgb="FFFFC7C7"/>
        </patternFill>
      </fill>
    </dxf>
    <dxf>
      <fill>
        <patternFill>
          <bgColor rgb="FFFBE5E3"/>
        </patternFill>
      </fill>
    </dxf>
    <dxf>
      <fill>
        <patternFill>
          <bgColor rgb="FFE3F2E5"/>
        </patternFill>
      </fill>
    </dxf>
    <dxf>
      <font>
        <b/>
        <color rgb="FFC62828"/>
      </font>
    </dxf>
    <dxf>
      <font>
        <b/>
        <sz val="10"/>
        <color rgb="FFC62828"/>
        <name val="Arial"/>
        <charset val="1"/>
      </font>
    </dxf>
    <dxf>
      <font>
        <b/>
        <sz val="10"/>
        <color rgb="FF2E7D32"/>
        <name val="Arial"/>
        <charset val="1"/>
      </font>
    </dxf>
    <dxf>
      <font>
        <b/>
        <sz val="15"/>
        <color rgb="FF2E7D32"/>
        <name val="Arial"/>
        <charset val="1"/>
      </font>
    </dxf>
    <dxf>
      <font>
        <b/>
        <sz val="15"/>
        <color rgb="FFC62828"/>
        <name val="Arial"/>
        <charset val="1"/>
      </font>
    </dxf>
    <dxf>
      <font>
        <b/>
        <color rgb="FF2E7D32"/>
      </font>
    </dxf>
    <dxf>
      <font>
        <b/>
        <color rgb="FFC62828"/>
      </font>
      <fill>
        <patternFill>
          <bgColor rgb="FFFBE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C6E50"/>
      <rgbColor rgb="FF800080"/>
      <rgbColor rgb="FF008080"/>
      <rgbColor rgb="FFD9D9D9"/>
      <rgbColor rgb="FF878787"/>
      <rgbColor rgb="FF9999FF"/>
      <rgbColor rgb="FF993366"/>
      <rgbColor rgb="FFFFF6D6"/>
      <rgbColor rgb="FFEAF0F6"/>
      <rgbColor rgb="FF660066"/>
      <rgbColor rgb="FFFF8080"/>
      <rgbColor rgb="FF0066CC"/>
      <rgbColor rgb="FFC9D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A"/>
      <rgbColor rgb="FFE3F2E5"/>
      <rgbColor rgb="FFFBE5E3"/>
      <rgbColor rgb="FFF9F9F9"/>
      <rgbColor rgb="FFFF99CC"/>
      <rgbColor rgb="FFCC99FF"/>
      <rgbColor rgb="FFFFC7C7"/>
      <rgbColor rgb="FF3366FF"/>
      <rgbColor rgb="FF33CCCC"/>
      <rgbColor rgb="FF99CC00"/>
      <rgbColor rgb="FFFFCC00"/>
      <rgbColor rgb="FFFF9900"/>
      <rgbColor rgb="FFFF6600"/>
      <rgbColor rgb="FF6B7682"/>
      <rgbColor rgb="FF6E7F8C"/>
      <rgbColor rgb="FF1F3A5F"/>
      <rgbColor rgb="FF2E7D32"/>
      <rgbColor rgb="FF003300"/>
      <rgbColor rgb="FF333300"/>
      <rgbColor rgb="FFC62828"/>
      <rgbColor rgb="FF993366"/>
      <rgbColor rgb="FF2E5E8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Einnahmen und Ausgaben je Monat (2026)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Monatsübersicht!$C$5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2E7D3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Monatsübersicht!$C$6:$C$17</c:f>
              <c:numCache>
                <c:formatCode>#,##0.00" €"</c:formatCode>
                <c:ptCount val="12"/>
                <c:pt idx="0">
                  <c:v>4910</c:v>
                </c:pt>
                <c:pt idx="1">
                  <c:v>960</c:v>
                </c:pt>
                <c:pt idx="2">
                  <c:v>3750</c:v>
                </c:pt>
                <c:pt idx="3">
                  <c:v>750</c:v>
                </c:pt>
                <c:pt idx="4">
                  <c:v>220</c:v>
                </c:pt>
                <c:pt idx="5">
                  <c:v>1120</c:v>
                </c:pt>
                <c:pt idx="6">
                  <c:v>4410</c:v>
                </c:pt>
                <c:pt idx="7">
                  <c:v>2825</c:v>
                </c:pt>
                <c:pt idx="8">
                  <c:v>865</c:v>
                </c:pt>
                <c:pt idx="9">
                  <c:v>1260</c:v>
                </c:pt>
                <c:pt idx="10">
                  <c:v>925</c:v>
                </c:pt>
                <c:pt idx="11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4-44CB-B7D6-0BB5CE80BAC8}"/>
            </c:ext>
          </c:extLst>
        </c:ser>
        <c:ser>
          <c:idx val="1"/>
          <c:order val="1"/>
          <c:tx>
            <c:strRef>
              <c:f>Monatsübersicht!$D$5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6282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Monatsübersicht!$D$6:$D$17</c:f>
              <c:numCache>
                <c:formatCode>#,##0.00" €"</c:formatCode>
                <c:ptCount val="12"/>
                <c:pt idx="0">
                  <c:v>548.9</c:v>
                </c:pt>
                <c:pt idx="1">
                  <c:v>1008.5</c:v>
                </c:pt>
                <c:pt idx="2">
                  <c:v>975</c:v>
                </c:pt>
                <c:pt idx="3">
                  <c:v>1304.29</c:v>
                </c:pt>
                <c:pt idx="4">
                  <c:v>1093.8999999999999</c:v>
                </c:pt>
                <c:pt idx="5">
                  <c:v>793.4</c:v>
                </c:pt>
                <c:pt idx="6">
                  <c:v>669</c:v>
                </c:pt>
                <c:pt idx="7">
                  <c:v>791.75</c:v>
                </c:pt>
                <c:pt idx="8">
                  <c:v>3606.8</c:v>
                </c:pt>
                <c:pt idx="9">
                  <c:v>1060</c:v>
                </c:pt>
                <c:pt idx="10">
                  <c:v>483.45</c:v>
                </c:pt>
                <c:pt idx="11">
                  <c:v>508.1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4-44CB-B7D6-0BB5CE80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859362"/>
        <c:axId val="92769339"/>
      </c:barChart>
      <c:catAx>
        <c:axId val="30859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2769339"/>
        <c:crosses val="autoZero"/>
        <c:auto val="1"/>
        <c:lblAlgn val="ctr"/>
        <c:lblOffset val="100"/>
        <c:noMultiLvlLbl val="0"/>
      </c:catAx>
      <c:valAx>
        <c:axId val="927693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085936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101160</xdr:rowOff>
    </xdr:from>
    <xdr:to>
      <xdr:col>21</xdr:col>
      <xdr:colOff>78120</xdr:colOff>
      <xdr:row>20</xdr:row>
      <xdr:rowOff>101880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</sheetPr>
  <dimension ref="B2:L22"/>
  <sheetViews>
    <sheetView showGridLines="0" tabSelected="1" zoomScaleNormal="100" workbookViewId="0">
      <selection activeCell="H21" sqref="H21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3" width="18" customWidth="1"/>
    <col min="4" max="4" width="15" customWidth="1"/>
    <col min="5" max="5" width="30" customWidth="1"/>
    <col min="6" max="8" width="15" customWidth="1"/>
    <col min="9" max="9" width="3" customWidth="1"/>
    <col min="10" max="10" width="26" customWidth="1"/>
    <col min="11" max="12" width="15" customWidth="1"/>
  </cols>
  <sheetData>
    <row r="2" spans="2:12" ht="21.75" customHeight="1" x14ac:dyDescent="0.35">
      <c r="B2" s="13" t="s">
        <v>228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15" customHeight="1" x14ac:dyDescent="0.25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2:12" ht="15" customHeight="1" x14ac:dyDescent="0.25">
      <c r="B5" s="15" t="s">
        <v>1</v>
      </c>
      <c r="E5" s="11" t="s">
        <v>2</v>
      </c>
      <c r="F5" s="11"/>
      <c r="G5" s="11"/>
      <c r="H5" s="11"/>
      <c r="J5" s="11" t="s">
        <v>3</v>
      </c>
      <c r="K5" s="11"/>
      <c r="L5" s="11"/>
    </row>
    <row r="6" spans="2:12" ht="23.25" customHeight="1" x14ac:dyDescent="0.25">
      <c r="B6" s="16" t="s">
        <v>4</v>
      </c>
      <c r="C6" s="17" t="s">
        <v>5</v>
      </c>
      <c r="E6" s="10" t="s">
        <v>6</v>
      </c>
      <c r="F6" s="10"/>
      <c r="G6" s="9">
        <f>Jahresrechnung!C20</f>
        <v>22059.200000000001</v>
      </c>
      <c r="H6" s="9"/>
      <c r="J6" s="18" t="s">
        <v>7</v>
      </c>
      <c r="K6" s="9">
        <f>Jahresrechnung!E45</f>
        <v>8337.7999999999993</v>
      </c>
      <c r="L6" s="9"/>
    </row>
    <row r="7" spans="2:12" ht="15" customHeight="1" x14ac:dyDescent="0.25">
      <c r="B7" s="16" t="s">
        <v>8</v>
      </c>
      <c r="C7" s="17" t="s">
        <v>9</v>
      </c>
      <c r="E7" s="10" t="s">
        <v>10</v>
      </c>
      <c r="F7" s="10"/>
      <c r="G7" s="9">
        <f>Jahresrechnung!C39</f>
        <v>12843.09</v>
      </c>
      <c r="H7" s="9"/>
      <c r="J7" s="18" t="s">
        <v>11</v>
      </c>
      <c r="K7" s="9">
        <f>Jahresrechnung!E46</f>
        <v>-3237.2000000000003</v>
      </c>
      <c r="L7" s="9"/>
    </row>
    <row r="8" spans="2:12" ht="15" customHeight="1" x14ac:dyDescent="0.25">
      <c r="B8" s="16" t="s">
        <v>12</v>
      </c>
      <c r="C8" s="17">
        <v>2026</v>
      </c>
      <c r="E8" s="8" t="str">
        <f>IF(G8&gt;=0,"ÜBERSCHUSS","FEHLBETRAG")</f>
        <v>ÜBERSCHUSS</v>
      </c>
      <c r="F8" s="8"/>
      <c r="G8" s="7">
        <f>Jahresrechnung!C41</f>
        <v>9216.11</v>
      </c>
      <c r="H8" s="7"/>
      <c r="J8" s="18" t="s">
        <v>13</v>
      </c>
      <c r="K8" s="9">
        <f>Jahresrechnung!E47</f>
        <v>1935.71</v>
      </c>
      <c r="L8" s="9"/>
    </row>
    <row r="9" spans="2:12" ht="23.25" customHeight="1" x14ac:dyDescent="0.25">
      <c r="B9" s="16" t="s">
        <v>14</v>
      </c>
      <c r="C9" s="17" t="s">
        <v>15</v>
      </c>
      <c r="E9" s="8"/>
      <c r="F9" s="8"/>
      <c r="G9" s="7"/>
      <c r="H9" s="7"/>
      <c r="J9" s="18" t="s">
        <v>16</v>
      </c>
      <c r="K9" s="9">
        <f>Jahresrechnung!E48</f>
        <v>2179.8000000000002</v>
      </c>
      <c r="L9" s="9"/>
    </row>
    <row r="10" spans="2:12" ht="15" customHeight="1" x14ac:dyDescent="0.25">
      <c r="B10" s="16" t="s">
        <v>17</v>
      </c>
      <c r="C10" s="17" t="s">
        <v>18</v>
      </c>
      <c r="E10" s="6" t="str">
        <f>CONCATENATE("Vorjahresvergleich: Ergebnis 2025 = ",TEXT(Jahresrechnung!D41,"#,##0.00")," € · Veränderung = ",TEXT(Jahresrechnung!E41,"#,##0.00")," €")</f>
        <v>Vorjahresvergleich: Ergebnis 2025 = 12034,000 € · Veränderung = -2817,89000 €</v>
      </c>
      <c r="F10" s="6"/>
      <c r="G10" s="6"/>
      <c r="H10" s="6"/>
    </row>
    <row r="11" spans="2:12" ht="15" customHeight="1" x14ac:dyDescent="0.25">
      <c r="B11" s="16" t="s">
        <v>19</v>
      </c>
      <c r="C11" s="19">
        <v>46053</v>
      </c>
      <c r="E11" s="6"/>
      <c r="F11" s="6"/>
      <c r="G11" s="6"/>
      <c r="H11" s="6"/>
    </row>
    <row r="13" spans="2:12" ht="15" customHeight="1" x14ac:dyDescent="0.25">
      <c r="B13" s="15" t="s">
        <v>20</v>
      </c>
      <c r="J13" s="11" t="s">
        <v>21</v>
      </c>
      <c r="K13" s="11"/>
      <c r="L13" s="11"/>
    </row>
    <row r="14" spans="2:12" ht="15" customHeight="1" x14ac:dyDescent="0.25">
      <c r="B14" s="20" t="s">
        <v>22</v>
      </c>
      <c r="C14" s="20" t="s">
        <v>23</v>
      </c>
      <c r="D14" s="20" t="s">
        <v>24</v>
      </c>
      <c r="E14" s="20" t="s">
        <v>25</v>
      </c>
      <c r="J14" s="21" t="s">
        <v>26</v>
      </c>
      <c r="K14" s="5">
        <f>E18-E15</f>
        <v>9216.11</v>
      </c>
      <c r="L14" s="5"/>
    </row>
    <row r="15" spans="2:12" ht="15" customHeight="1" x14ac:dyDescent="0.25">
      <c r="B15" s="21" t="s">
        <v>27</v>
      </c>
      <c r="C15" s="23">
        <v>310.5</v>
      </c>
      <c r="D15" s="23">
        <v>9485.2000000000007</v>
      </c>
      <c r="E15" s="22">
        <f t="shared" ref="E15:E20" si="0">C15+D15</f>
        <v>9795.7000000000007</v>
      </c>
      <c r="J15" s="21" t="s">
        <v>28</v>
      </c>
      <c r="K15" s="5">
        <f>Jahresrechnung!C41</f>
        <v>9216.11</v>
      </c>
      <c r="L15" s="5"/>
    </row>
    <row r="16" spans="2:12" ht="15" customHeight="1" x14ac:dyDescent="0.25">
      <c r="B16" s="21" t="s">
        <v>29</v>
      </c>
      <c r="C16" s="22">
        <f>SUMIF(Buchungsjournal!$H$6:$H$220,"Kasse",Buchungsjournal!$I$6:$I$220)</f>
        <v>6000</v>
      </c>
      <c r="D16" s="22">
        <f>SUMIF(Buchungsjournal!$H$6:$H$220,"Bank",Buchungsjournal!$I$6:$I$220)</f>
        <v>16059.2</v>
      </c>
      <c r="E16" s="22">
        <f t="shared" si="0"/>
        <v>22059.200000000001</v>
      </c>
      <c r="J16" s="4" t="str">
        <f>IF(ROUND(K14-K15,2)=0,"✓ Abgestimmt: Vermögensänderung = Jahresergebnis","⚠ Differenz: "&amp;TEXT(K14-K15,"#,##0.00")&amp;" € – Buchungen prüfen!")</f>
        <v>✓ Abgestimmt: Vermögensänderung = Jahresergebnis</v>
      </c>
      <c r="K16" s="4"/>
      <c r="L16" s="4"/>
    </row>
    <row r="17" spans="2:12" ht="15" customHeight="1" x14ac:dyDescent="0.25">
      <c r="B17" s="21" t="s">
        <v>30</v>
      </c>
      <c r="C17" s="22">
        <f>SUMIF(Buchungsjournal!$H$6:$H$220,"Kasse",Buchungsjournal!$J$6:$J$220)</f>
        <v>1649.8</v>
      </c>
      <c r="D17" s="22">
        <f>SUMIF(Buchungsjournal!$H$6:$H$220,"Bank",Buchungsjournal!$J$6:$J$220)</f>
        <v>11193.289999999999</v>
      </c>
      <c r="E17" s="22">
        <f t="shared" si="0"/>
        <v>12843.089999999998</v>
      </c>
      <c r="J17" s="4"/>
      <c r="K17" s="4"/>
      <c r="L17" s="4"/>
    </row>
    <row r="18" spans="2:12" ht="15" customHeight="1" x14ac:dyDescent="0.25">
      <c r="B18" s="16" t="s">
        <v>31</v>
      </c>
      <c r="C18" s="22">
        <f>C15+C16-C17</f>
        <v>4660.7</v>
      </c>
      <c r="D18" s="22">
        <f>D15+D16-D17</f>
        <v>14351.110000000002</v>
      </c>
      <c r="E18" s="22">
        <f t="shared" si="0"/>
        <v>19011.810000000001</v>
      </c>
    </row>
    <row r="19" spans="2:12" ht="15" customHeight="1" x14ac:dyDescent="0.25">
      <c r="B19" s="21" t="s">
        <v>32</v>
      </c>
      <c r="C19" s="23">
        <v>4660.7</v>
      </c>
      <c r="D19" s="23">
        <v>14351.11</v>
      </c>
      <c r="E19" s="22">
        <f t="shared" si="0"/>
        <v>19011.810000000001</v>
      </c>
    </row>
    <row r="20" spans="2:12" ht="15" customHeight="1" x14ac:dyDescent="0.25">
      <c r="B20" s="16" t="s">
        <v>33</v>
      </c>
      <c r="C20" s="22">
        <f>C19-C18</f>
        <v>0</v>
      </c>
      <c r="D20" s="22">
        <f>D19-D18</f>
        <v>0</v>
      </c>
      <c r="E20" s="22">
        <f t="shared" si="0"/>
        <v>0</v>
      </c>
    </row>
    <row r="22" spans="2:12" ht="15" customHeight="1" x14ac:dyDescent="0.25">
      <c r="B22" s="12" t="s">
        <v>34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20">
    <mergeCell ref="B22:L22"/>
    <mergeCell ref="E10:H11"/>
    <mergeCell ref="J13:L13"/>
    <mergeCell ref="K14:L14"/>
    <mergeCell ref="K15:L15"/>
    <mergeCell ref="J16:L17"/>
    <mergeCell ref="E7:F7"/>
    <mergeCell ref="G7:H7"/>
    <mergeCell ref="K7:L7"/>
    <mergeCell ref="E8:F9"/>
    <mergeCell ref="G8:H9"/>
    <mergeCell ref="K8:L8"/>
    <mergeCell ref="K9:L9"/>
    <mergeCell ref="B2:L2"/>
    <mergeCell ref="B3:L3"/>
    <mergeCell ref="E5:H5"/>
    <mergeCell ref="J5:L5"/>
    <mergeCell ref="E6:F6"/>
    <mergeCell ref="G6:H6"/>
    <mergeCell ref="K6:L6"/>
  </mergeCells>
  <conditionalFormatting sqref="C20:E20">
    <cfRule type="cellIs" dxfId="13" priority="5" operator="notEqual">
      <formula>0</formula>
    </cfRule>
    <cfRule type="cellIs" dxfId="12" priority="6" operator="equal">
      <formula>0</formula>
    </cfRule>
  </conditionalFormatting>
  <conditionalFormatting sqref="G8">
    <cfRule type="cellIs" dxfId="11" priority="2" operator="lessThan">
      <formula>0</formula>
    </cfRule>
    <cfRule type="cellIs" dxfId="10" priority="3" operator="greaterThanOrEqual">
      <formula>0</formula>
    </cfRule>
  </conditionalFormatting>
  <conditionalFormatting sqref="J16">
    <cfRule type="expression" dxfId="9" priority="7">
      <formula>ROUND(K14-K15,2)=0</formula>
    </cfRule>
    <cfRule type="expression" dxfId="8" priority="8">
      <formula>ROUND(K14-K15,2)&lt;&gt;0</formula>
    </cfRule>
  </conditionalFormatting>
  <conditionalFormatting sqref="K6:K9">
    <cfRule type="cellIs" dxfId="7" priority="4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32"/>
  </sheetPr>
  <dimension ref="B2:J22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6" customWidth="1"/>
    <col min="3" max="4" width="12" customWidth="1"/>
    <col min="5" max="5" width="40" customWidth="1"/>
    <col min="6" max="6" width="30" customWidth="1"/>
    <col min="7" max="7" width="26" customWidth="1"/>
    <col min="8" max="8" width="10" customWidth="1"/>
    <col min="9" max="10" width="13" customWidth="1"/>
  </cols>
  <sheetData>
    <row r="2" spans="2:10" ht="21.75" customHeight="1" x14ac:dyDescent="0.35">
      <c r="B2" s="13" t="s">
        <v>35</v>
      </c>
      <c r="C2" s="13"/>
      <c r="D2" s="13"/>
      <c r="E2" s="13"/>
      <c r="F2" s="13"/>
      <c r="G2" s="13"/>
      <c r="H2" s="13"/>
      <c r="I2" s="13"/>
      <c r="J2" s="13"/>
    </row>
    <row r="3" spans="2:10" ht="15" customHeight="1" x14ac:dyDescent="0.25">
      <c r="B3" s="12" t="s">
        <v>36</v>
      </c>
      <c r="C3" s="12"/>
      <c r="D3" s="12"/>
      <c r="E3" s="12"/>
      <c r="F3" s="12"/>
      <c r="G3" s="12"/>
      <c r="H3" s="12"/>
      <c r="I3" s="12"/>
      <c r="J3" s="12"/>
    </row>
    <row r="5" spans="2:10" ht="15" customHeight="1" x14ac:dyDescent="0.25">
      <c r="B5" s="20" t="s">
        <v>37</v>
      </c>
      <c r="C5" s="20" t="s">
        <v>38</v>
      </c>
      <c r="D5" s="20" t="s">
        <v>39</v>
      </c>
      <c r="E5" s="20" t="s">
        <v>40</v>
      </c>
      <c r="F5" s="20" t="s">
        <v>41</v>
      </c>
      <c r="G5" s="20" t="s">
        <v>42</v>
      </c>
      <c r="H5" s="20" t="s">
        <v>43</v>
      </c>
      <c r="I5" s="20" t="s">
        <v>44</v>
      </c>
      <c r="J5" s="20" t="s">
        <v>45</v>
      </c>
    </row>
    <row r="6" spans="2:10" ht="15" customHeight="1" x14ac:dyDescent="0.25">
      <c r="B6" s="24">
        <f t="shared" ref="B6:B69" si="0">IF($C6="","",ROW()-5)</f>
        <v>1</v>
      </c>
      <c r="C6" s="25">
        <v>46027</v>
      </c>
      <c r="D6" s="24" t="s">
        <v>46</v>
      </c>
      <c r="E6" s="26" t="s">
        <v>47</v>
      </c>
      <c r="F6" s="26" t="s">
        <v>48</v>
      </c>
      <c r="G6" s="27" t="str">
        <f>IFERROR(VLOOKUP($F6,'Anleitung &amp; Stammdaten'!$B$6:$C$26,2,FALSE()),"")</f>
        <v>Ideeller Bereich</v>
      </c>
      <c r="H6" s="24" t="s">
        <v>24</v>
      </c>
      <c r="I6" s="28">
        <v>4410</v>
      </c>
      <c r="J6" s="28"/>
    </row>
    <row r="7" spans="2:10" ht="15" customHeight="1" x14ac:dyDescent="0.25">
      <c r="B7" s="24">
        <f t="shared" si="0"/>
        <v>2</v>
      </c>
      <c r="C7" s="25">
        <v>46030</v>
      </c>
      <c r="D7" s="24" t="s">
        <v>49</v>
      </c>
      <c r="E7" s="26" t="s">
        <v>50</v>
      </c>
      <c r="F7" s="26" t="s">
        <v>51</v>
      </c>
      <c r="G7" s="27" t="str">
        <f>IFERROR(VLOOKUP($F7,'Anleitung &amp; Stammdaten'!$B$6:$C$26,2,FALSE()),"")</f>
        <v>Ideeller Bereich</v>
      </c>
      <c r="H7" s="24" t="s">
        <v>24</v>
      </c>
      <c r="I7" s="28"/>
      <c r="J7" s="28">
        <v>540</v>
      </c>
    </row>
    <row r="8" spans="2:10" ht="15" customHeight="1" x14ac:dyDescent="0.25">
      <c r="B8" s="24">
        <f t="shared" si="0"/>
        <v>3</v>
      </c>
      <c r="C8" s="25">
        <v>46034</v>
      </c>
      <c r="D8" s="24" t="s">
        <v>52</v>
      </c>
      <c r="E8" s="26" t="s">
        <v>53</v>
      </c>
      <c r="F8" s="26" t="s">
        <v>54</v>
      </c>
      <c r="G8" s="27" t="str">
        <f>IFERROR(VLOOKUP($F8,'Anleitung &amp; Stammdaten'!$B$6:$C$26,2,FALSE()),"")</f>
        <v>Vermögensverwaltung</v>
      </c>
      <c r="H8" s="24" t="s">
        <v>24</v>
      </c>
      <c r="I8" s="28"/>
      <c r="J8" s="28">
        <v>8.9</v>
      </c>
    </row>
    <row r="9" spans="2:10" ht="15" customHeight="1" x14ac:dyDescent="0.25">
      <c r="B9" s="24">
        <f t="shared" si="0"/>
        <v>4</v>
      </c>
      <c r="C9" s="25">
        <v>46042</v>
      </c>
      <c r="D9" s="24" t="s">
        <v>55</v>
      </c>
      <c r="E9" s="26" t="s">
        <v>56</v>
      </c>
      <c r="F9" s="26" t="s">
        <v>57</v>
      </c>
      <c r="G9" s="27" t="str">
        <f>IFERROR(VLOOKUP($F9,'Anleitung &amp; Stammdaten'!$B$6:$C$26,2,FALSE()),"")</f>
        <v>Ideeller Bereich</v>
      </c>
      <c r="H9" s="24" t="s">
        <v>24</v>
      </c>
      <c r="I9" s="28">
        <v>500</v>
      </c>
      <c r="J9" s="28"/>
    </row>
    <row r="10" spans="2:10" ht="15" customHeight="1" x14ac:dyDescent="0.25">
      <c r="B10" s="24">
        <f t="shared" si="0"/>
        <v>5</v>
      </c>
      <c r="C10" s="25">
        <v>46056</v>
      </c>
      <c r="D10" s="24" t="s">
        <v>58</v>
      </c>
      <c r="E10" s="26" t="s">
        <v>59</v>
      </c>
      <c r="F10" s="26" t="s">
        <v>60</v>
      </c>
      <c r="G10" s="27" t="str">
        <f>IFERROR(VLOOKUP($F10,'Anleitung &amp; Stammdaten'!$B$6:$C$26,2,FALSE()),"")</f>
        <v>Ideeller Bereich</v>
      </c>
      <c r="H10" s="24" t="s">
        <v>24</v>
      </c>
      <c r="I10" s="28"/>
      <c r="J10" s="28">
        <v>186.5</v>
      </c>
    </row>
    <row r="11" spans="2:10" ht="15" customHeight="1" x14ac:dyDescent="0.25">
      <c r="B11" s="24">
        <f t="shared" si="0"/>
        <v>6</v>
      </c>
      <c r="C11" s="25">
        <v>46063</v>
      </c>
      <c r="D11" s="24" t="s">
        <v>61</v>
      </c>
      <c r="E11" s="26" t="s">
        <v>62</v>
      </c>
      <c r="F11" s="26" t="s">
        <v>63</v>
      </c>
      <c r="G11" s="27" t="str">
        <f>IFERROR(VLOOKUP($F11,'Anleitung &amp; Stammdaten'!$B$6:$C$26,2,FALSE()),"")</f>
        <v>Zweckbetrieb</v>
      </c>
      <c r="H11" s="24" t="s">
        <v>24</v>
      </c>
      <c r="I11" s="28">
        <v>960</v>
      </c>
      <c r="J11" s="28"/>
    </row>
    <row r="12" spans="2:10" ht="15" customHeight="1" x14ac:dyDescent="0.25">
      <c r="B12" s="24">
        <f t="shared" si="0"/>
        <v>7</v>
      </c>
      <c r="C12" s="25">
        <v>46067</v>
      </c>
      <c r="D12" s="24" t="s">
        <v>64</v>
      </c>
      <c r="E12" s="26" t="s">
        <v>65</v>
      </c>
      <c r="F12" s="26" t="s">
        <v>66</v>
      </c>
      <c r="G12" s="27" t="str">
        <f>IFERROR(VLOOKUP($F12,'Anleitung &amp; Stammdaten'!$B$6:$C$26,2,FALSE()),"")</f>
        <v>Zweckbetrieb</v>
      </c>
      <c r="H12" s="24" t="s">
        <v>24</v>
      </c>
      <c r="I12" s="28"/>
      <c r="J12" s="28">
        <v>480</v>
      </c>
    </row>
    <row r="13" spans="2:10" ht="15" customHeight="1" x14ac:dyDescent="0.25">
      <c r="B13" s="24">
        <f t="shared" si="0"/>
        <v>8</v>
      </c>
      <c r="C13" s="25">
        <v>46081</v>
      </c>
      <c r="D13" s="24" t="s">
        <v>67</v>
      </c>
      <c r="E13" s="26" t="s">
        <v>68</v>
      </c>
      <c r="F13" s="26" t="s">
        <v>69</v>
      </c>
      <c r="G13" s="27" t="str">
        <f>IFERROR(VLOOKUP($F13,'Anleitung &amp; Stammdaten'!$B$6:$C$26,2,FALSE()),"")</f>
        <v>Ideeller Bereich</v>
      </c>
      <c r="H13" s="24" t="s">
        <v>24</v>
      </c>
      <c r="I13" s="28"/>
      <c r="J13" s="28">
        <v>342</v>
      </c>
    </row>
    <row r="14" spans="2:10" ht="15" customHeight="1" x14ac:dyDescent="0.25">
      <c r="B14" s="24">
        <f t="shared" si="0"/>
        <v>9</v>
      </c>
      <c r="C14" s="25">
        <v>46088</v>
      </c>
      <c r="D14" s="24" t="s">
        <v>70</v>
      </c>
      <c r="E14" s="26" t="s">
        <v>71</v>
      </c>
      <c r="F14" s="26" t="s">
        <v>72</v>
      </c>
      <c r="G14" s="27" t="str">
        <f>IFERROR(VLOOKUP($F14,'Anleitung &amp; Stammdaten'!$B$6:$C$26,2,FALSE()),"")</f>
        <v>Zweckbetrieb</v>
      </c>
      <c r="H14" s="24" t="s">
        <v>23</v>
      </c>
      <c r="I14" s="28">
        <v>1240</v>
      </c>
      <c r="J14" s="28"/>
    </row>
    <row r="15" spans="2:10" ht="23.25" customHeight="1" x14ac:dyDescent="0.25">
      <c r="B15" s="24">
        <f t="shared" si="0"/>
        <v>10</v>
      </c>
      <c r="C15" s="25">
        <v>46088</v>
      </c>
      <c r="D15" s="24" t="s">
        <v>73</v>
      </c>
      <c r="E15" s="26" t="s">
        <v>74</v>
      </c>
      <c r="F15" s="26" t="s">
        <v>75</v>
      </c>
      <c r="G15" s="27" t="str">
        <f>IFERROR(VLOOKUP($F15,'Anleitung &amp; Stammdaten'!$B$6:$C$26,2,FALSE()),"")</f>
        <v>Wirtschaftlicher Geschäftsbetrieb</v>
      </c>
      <c r="H15" s="24" t="s">
        <v>23</v>
      </c>
      <c r="I15" s="28">
        <v>830</v>
      </c>
      <c r="J15" s="28"/>
    </row>
    <row r="16" spans="2:10" ht="23.25" customHeight="1" x14ac:dyDescent="0.25">
      <c r="B16" s="24">
        <f t="shared" si="0"/>
        <v>11</v>
      </c>
      <c r="C16" s="25">
        <v>46088</v>
      </c>
      <c r="D16" s="24" t="s">
        <v>76</v>
      </c>
      <c r="E16" s="26" t="s">
        <v>77</v>
      </c>
      <c r="F16" s="26" t="s">
        <v>78</v>
      </c>
      <c r="G16" s="27" t="str">
        <f>IFERROR(VLOOKUP($F16,'Anleitung &amp; Stammdaten'!$B$6:$C$26,2,FALSE()),"")</f>
        <v>Wirtschaftlicher Geschäftsbetrieb</v>
      </c>
      <c r="H16" s="24" t="s">
        <v>23</v>
      </c>
      <c r="I16" s="28"/>
      <c r="J16" s="28">
        <v>415</v>
      </c>
    </row>
    <row r="17" spans="2:10" ht="15" customHeight="1" x14ac:dyDescent="0.25">
      <c r="B17" s="24">
        <f t="shared" si="0"/>
        <v>12</v>
      </c>
      <c r="C17" s="25">
        <v>46090</v>
      </c>
      <c r="D17" s="24" t="s">
        <v>79</v>
      </c>
      <c r="E17" s="26" t="s">
        <v>80</v>
      </c>
      <c r="F17" s="26" t="s">
        <v>81</v>
      </c>
      <c r="G17" s="27" t="str">
        <f>IFERROR(VLOOKUP($F17,'Anleitung &amp; Stammdaten'!$B$6:$C$26,2,FALSE()),"")</f>
        <v>Zweckbetrieb</v>
      </c>
      <c r="H17" s="24" t="s">
        <v>24</v>
      </c>
      <c r="I17" s="28"/>
      <c r="J17" s="28">
        <v>560</v>
      </c>
    </row>
    <row r="18" spans="2:10" ht="15" customHeight="1" x14ac:dyDescent="0.25">
      <c r="B18" s="24">
        <f t="shared" si="0"/>
        <v>13</v>
      </c>
      <c r="C18" s="25">
        <v>46099</v>
      </c>
      <c r="D18" s="24" t="s">
        <v>82</v>
      </c>
      <c r="E18" s="26" t="s">
        <v>83</v>
      </c>
      <c r="F18" s="26" t="s">
        <v>57</v>
      </c>
      <c r="G18" s="27" t="str">
        <f>IFERROR(VLOOKUP($F18,'Anleitung &amp; Stammdaten'!$B$6:$C$26,2,FALSE()),"")</f>
        <v>Ideeller Bereich</v>
      </c>
      <c r="H18" s="24" t="s">
        <v>23</v>
      </c>
      <c r="I18" s="28">
        <v>180</v>
      </c>
      <c r="J18" s="28"/>
    </row>
    <row r="19" spans="2:10" ht="15" customHeight="1" x14ac:dyDescent="0.25">
      <c r="B19" s="24">
        <f t="shared" si="0"/>
        <v>14</v>
      </c>
      <c r="C19" s="25">
        <v>46101</v>
      </c>
      <c r="D19" s="24" t="s">
        <v>84</v>
      </c>
      <c r="E19" s="26" t="s">
        <v>85</v>
      </c>
      <c r="F19" s="26" t="s">
        <v>86</v>
      </c>
      <c r="G19" s="27" t="str">
        <f>IFERROR(VLOOKUP($F19,'Anleitung &amp; Stammdaten'!$B$6:$C$26,2,FALSE()),"")</f>
        <v>Ideeller Bereich</v>
      </c>
      <c r="H19" s="24" t="s">
        <v>24</v>
      </c>
      <c r="I19" s="28">
        <v>1500</v>
      </c>
      <c r="J19" s="28"/>
    </row>
    <row r="20" spans="2:10" ht="15" customHeight="1" x14ac:dyDescent="0.25">
      <c r="B20" s="24">
        <f t="shared" si="0"/>
        <v>15</v>
      </c>
      <c r="C20" s="25">
        <v>46114</v>
      </c>
      <c r="D20" s="24" t="s">
        <v>87</v>
      </c>
      <c r="E20" s="26" t="s">
        <v>88</v>
      </c>
      <c r="F20" s="26" t="s">
        <v>89</v>
      </c>
      <c r="G20" s="27" t="str">
        <f>IFERROR(VLOOKUP($F20,'Anleitung &amp; Stammdaten'!$B$6:$C$26,2,FALSE()),"")</f>
        <v>Ideeller Bereich</v>
      </c>
      <c r="H20" s="24" t="s">
        <v>24</v>
      </c>
      <c r="I20" s="28"/>
      <c r="J20" s="28">
        <v>74.3</v>
      </c>
    </row>
    <row r="21" spans="2:10" ht="15" customHeight="1" x14ac:dyDescent="0.25">
      <c r="B21" s="24">
        <f t="shared" si="0"/>
        <v>16</v>
      </c>
      <c r="C21" s="25">
        <v>46120</v>
      </c>
      <c r="D21" s="24" t="s">
        <v>90</v>
      </c>
      <c r="E21" s="26" t="s">
        <v>91</v>
      </c>
      <c r="F21" s="26" t="s">
        <v>51</v>
      </c>
      <c r="G21" s="27" t="str">
        <f>IFERROR(VLOOKUP($F21,'Anleitung &amp; Stammdaten'!$B$6:$C$26,2,FALSE()),"")</f>
        <v>Ideeller Bereich</v>
      </c>
      <c r="H21" s="24" t="s">
        <v>24</v>
      </c>
      <c r="I21" s="28"/>
      <c r="J21" s="28">
        <v>540</v>
      </c>
    </row>
    <row r="22" spans="2:10" ht="15" customHeight="1" x14ac:dyDescent="0.25">
      <c r="B22" s="24">
        <f t="shared" si="0"/>
        <v>17</v>
      </c>
      <c r="C22" s="25">
        <v>46127</v>
      </c>
      <c r="D22" s="24" t="s">
        <v>92</v>
      </c>
      <c r="E22" s="26" t="s">
        <v>93</v>
      </c>
      <c r="F22" s="26" t="s">
        <v>94</v>
      </c>
      <c r="G22" s="27" t="str">
        <f>IFERROR(VLOOKUP($F22,'Anleitung &amp; Stammdaten'!$B$6:$C$26,2,FALSE()),"")</f>
        <v>Zweckbetrieb</v>
      </c>
      <c r="H22" s="24" t="s">
        <v>24</v>
      </c>
      <c r="I22" s="28"/>
      <c r="J22" s="28">
        <v>689.99</v>
      </c>
    </row>
    <row r="23" spans="2:10" ht="23.25" customHeight="1" x14ac:dyDescent="0.25">
      <c r="B23" s="24">
        <f t="shared" si="0"/>
        <v>18</v>
      </c>
      <c r="C23" s="25">
        <v>46134</v>
      </c>
      <c r="D23" s="24" t="s">
        <v>95</v>
      </c>
      <c r="E23" s="26" t="s">
        <v>96</v>
      </c>
      <c r="F23" s="26" t="s">
        <v>97</v>
      </c>
      <c r="G23" s="27" t="str">
        <f>IFERROR(VLOOKUP($F23,'Anleitung &amp; Stammdaten'!$B$6:$C$26,2,FALSE()),"")</f>
        <v>Wirtschaftlicher Geschäftsbetrieb</v>
      </c>
      <c r="H23" s="24" t="s">
        <v>24</v>
      </c>
      <c r="I23" s="28">
        <v>750</v>
      </c>
      <c r="J23" s="28"/>
    </row>
    <row r="24" spans="2:10" ht="15" customHeight="1" x14ac:dyDescent="0.25">
      <c r="B24" s="24">
        <f t="shared" si="0"/>
        <v>19</v>
      </c>
      <c r="C24" s="25">
        <v>46147</v>
      </c>
      <c r="D24" s="24" t="s">
        <v>98</v>
      </c>
      <c r="E24" s="26" t="s">
        <v>99</v>
      </c>
      <c r="F24" s="26" t="s">
        <v>100</v>
      </c>
      <c r="G24" s="27" t="str">
        <f>IFERROR(VLOOKUP($F24,'Anleitung &amp; Stammdaten'!$B$6:$C$26,2,FALSE()),"")</f>
        <v>Vermögensverwaltung</v>
      </c>
      <c r="H24" s="24" t="s">
        <v>24</v>
      </c>
      <c r="I24" s="28">
        <v>220</v>
      </c>
      <c r="J24" s="28"/>
    </row>
    <row r="25" spans="2:10" ht="15" customHeight="1" x14ac:dyDescent="0.25">
      <c r="B25" s="24">
        <f t="shared" si="0"/>
        <v>20</v>
      </c>
      <c r="C25" s="25">
        <v>46160</v>
      </c>
      <c r="D25" s="24" t="s">
        <v>101</v>
      </c>
      <c r="E25" s="26" t="s">
        <v>102</v>
      </c>
      <c r="F25" s="26" t="s">
        <v>103</v>
      </c>
      <c r="G25" s="27" t="str">
        <f>IFERROR(VLOOKUP($F25,'Anleitung &amp; Stammdaten'!$B$6:$C$26,2,FALSE()),"")</f>
        <v>Ideeller Bereich</v>
      </c>
      <c r="H25" s="24" t="s">
        <v>23</v>
      </c>
      <c r="I25" s="28"/>
      <c r="J25" s="28">
        <v>148.6</v>
      </c>
    </row>
    <row r="26" spans="2:10" ht="15" customHeight="1" x14ac:dyDescent="0.25">
      <c r="B26" s="24">
        <f t="shared" si="0"/>
        <v>21</v>
      </c>
      <c r="C26" s="25">
        <v>46168</v>
      </c>
      <c r="D26" s="24" t="s">
        <v>104</v>
      </c>
      <c r="E26" s="26" t="s">
        <v>105</v>
      </c>
      <c r="F26" s="26" t="s">
        <v>94</v>
      </c>
      <c r="G26" s="27" t="str">
        <f>IFERROR(VLOOKUP($F26,'Anleitung &amp; Stammdaten'!$B$6:$C$26,2,FALSE()),"")</f>
        <v>Zweckbetrieb</v>
      </c>
      <c r="H26" s="24" t="s">
        <v>24</v>
      </c>
      <c r="I26" s="28"/>
      <c r="J26" s="28">
        <v>945.3</v>
      </c>
    </row>
    <row r="27" spans="2:10" ht="15" customHeight="1" x14ac:dyDescent="0.25">
      <c r="B27" s="24">
        <f t="shared" si="0"/>
        <v>22</v>
      </c>
      <c r="C27" s="25">
        <v>46181</v>
      </c>
      <c r="D27" s="24" t="s">
        <v>106</v>
      </c>
      <c r="E27" s="26" t="s">
        <v>107</v>
      </c>
      <c r="F27" s="26" t="s">
        <v>63</v>
      </c>
      <c r="G27" s="27" t="str">
        <f>IFERROR(VLOOKUP($F27,'Anleitung &amp; Stammdaten'!$B$6:$C$26,2,FALSE()),"")</f>
        <v>Zweckbetrieb</v>
      </c>
      <c r="H27" s="24" t="s">
        <v>24</v>
      </c>
      <c r="I27" s="28">
        <v>1120</v>
      </c>
      <c r="J27" s="28"/>
    </row>
    <row r="28" spans="2:10" ht="15" customHeight="1" x14ac:dyDescent="0.25">
      <c r="B28" s="24">
        <f t="shared" si="0"/>
        <v>23</v>
      </c>
      <c r="C28" s="25">
        <v>46185</v>
      </c>
      <c r="D28" s="24" t="s">
        <v>108</v>
      </c>
      <c r="E28" s="26" t="s">
        <v>109</v>
      </c>
      <c r="F28" s="26" t="s">
        <v>66</v>
      </c>
      <c r="G28" s="27" t="str">
        <f>IFERROR(VLOOKUP($F28,'Anleitung &amp; Stammdaten'!$B$6:$C$26,2,FALSE()),"")</f>
        <v>Zweckbetrieb</v>
      </c>
      <c r="H28" s="24" t="s">
        <v>24</v>
      </c>
      <c r="I28" s="28"/>
      <c r="J28" s="28">
        <v>560</v>
      </c>
    </row>
    <row r="29" spans="2:10" ht="15" customHeight="1" x14ac:dyDescent="0.25">
      <c r="B29" s="24">
        <f t="shared" si="0"/>
        <v>24</v>
      </c>
      <c r="C29" s="25">
        <v>46198</v>
      </c>
      <c r="D29" s="24" t="s">
        <v>110</v>
      </c>
      <c r="E29" s="26" t="s">
        <v>111</v>
      </c>
      <c r="F29" s="26" t="s">
        <v>112</v>
      </c>
      <c r="G29" s="27" t="str">
        <f>IFERROR(VLOOKUP($F29,'Anleitung &amp; Stammdaten'!$B$6:$C$26,2,FALSE()),"")</f>
        <v>Vermögensverwaltung</v>
      </c>
      <c r="H29" s="24" t="s">
        <v>24</v>
      </c>
      <c r="I29" s="28"/>
      <c r="J29" s="28">
        <v>233.4</v>
      </c>
    </row>
    <row r="30" spans="2:10" ht="15" customHeight="1" x14ac:dyDescent="0.25">
      <c r="B30" s="24">
        <f t="shared" si="0"/>
        <v>25</v>
      </c>
      <c r="C30" s="25">
        <v>46207</v>
      </c>
      <c r="D30" s="24" t="s">
        <v>113</v>
      </c>
      <c r="E30" s="26" t="s">
        <v>114</v>
      </c>
      <c r="F30" s="26" t="s">
        <v>48</v>
      </c>
      <c r="G30" s="27" t="str">
        <f>IFERROR(VLOOKUP($F30,'Anleitung &amp; Stammdaten'!$B$6:$C$26,2,FALSE()),"")</f>
        <v>Ideeller Bereich</v>
      </c>
      <c r="H30" s="24" t="s">
        <v>24</v>
      </c>
      <c r="I30" s="28">
        <v>4410</v>
      </c>
      <c r="J30" s="28"/>
    </row>
    <row r="31" spans="2:10" ht="15" customHeight="1" x14ac:dyDescent="0.25">
      <c r="B31" s="24">
        <f t="shared" si="0"/>
        <v>26</v>
      </c>
      <c r="C31" s="25">
        <v>46211</v>
      </c>
      <c r="D31" s="24" t="s">
        <v>115</v>
      </c>
      <c r="E31" s="26" t="s">
        <v>116</v>
      </c>
      <c r="F31" s="26" t="s">
        <v>51</v>
      </c>
      <c r="G31" s="27" t="str">
        <f>IFERROR(VLOOKUP($F31,'Anleitung &amp; Stammdaten'!$B$6:$C$26,2,FALSE()),"")</f>
        <v>Ideeller Bereich</v>
      </c>
      <c r="H31" s="24" t="s">
        <v>24</v>
      </c>
      <c r="I31" s="28"/>
      <c r="J31" s="28">
        <v>540</v>
      </c>
    </row>
    <row r="32" spans="2:10" ht="23.25" customHeight="1" x14ac:dyDescent="0.25">
      <c r="B32" s="24">
        <f t="shared" si="0"/>
        <v>27</v>
      </c>
      <c r="C32" s="25">
        <v>46218</v>
      </c>
      <c r="D32" s="24" t="s">
        <v>117</v>
      </c>
      <c r="E32" s="26" t="s">
        <v>118</v>
      </c>
      <c r="F32" s="26" t="s">
        <v>119</v>
      </c>
      <c r="G32" s="27" t="str">
        <f>IFERROR(VLOOKUP($F32,'Anleitung &amp; Stammdaten'!$B$6:$C$26,2,FALSE()),"")</f>
        <v>Wirtschaftlicher Geschäftsbetrieb</v>
      </c>
      <c r="H32" s="24" t="s">
        <v>24</v>
      </c>
      <c r="I32" s="28"/>
      <c r="J32" s="28">
        <v>129</v>
      </c>
    </row>
    <row r="33" spans="2:10" ht="15" customHeight="1" x14ac:dyDescent="0.25">
      <c r="B33" s="24">
        <f t="shared" si="0"/>
        <v>28</v>
      </c>
      <c r="C33" s="25">
        <v>46243</v>
      </c>
      <c r="D33" s="24" t="s">
        <v>120</v>
      </c>
      <c r="E33" s="26" t="s">
        <v>121</v>
      </c>
      <c r="F33" s="26" t="s">
        <v>72</v>
      </c>
      <c r="G33" s="27" t="str">
        <f>IFERROR(VLOOKUP($F33,'Anleitung &amp; Stammdaten'!$B$6:$C$26,2,FALSE()),"")</f>
        <v>Zweckbetrieb</v>
      </c>
      <c r="H33" s="24" t="s">
        <v>23</v>
      </c>
      <c r="I33" s="28">
        <v>1685</v>
      </c>
      <c r="J33" s="28"/>
    </row>
    <row r="34" spans="2:10" ht="23.25" customHeight="1" x14ac:dyDescent="0.25">
      <c r="B34" s="24">
        <f t="shared" si="0"/>
        <v>29</v>
      </c>
      <c r="C34" s="25">
        <v>46243</v>
      </c>
      <c r="D34" s="24" t="s">
        <v>122</v>
      </c>
      <c r="E34" s="26" t="s">
        <v>123</v>
      </c>
      <c r="F34" s="26" t="s">
        <v>75</v>
      </c>
      <c r="G34" s="27" t="str">
        <f>IFERROR(VLOOKUP($F34,'Anleitung &amp; Stammdaten'!$B$6:$C$26,2,FALSE()),"")</f>
        <v>Wirtschaftlicher Geschäftsbetrieb</v>
      </c>
      <c r="H34" s="24" t="s">
        <v>23</v>
      </c>
      <c r="I34" s="28">
        <v>1140</v>
      </c>
      <c r="J34" s="28"/>
    </row>
    <row r="35" spans="2:10" ht="23.25" customHeight="1" x14ac:dyDescent="0.25">
      <c r="B35" s="24">
        <f t="shared" si="0"/>
        <v>30</v>
      </c>
      <c r="C35" s="25">
        <v>46243</v>
      </c>
      <c r="D35" s="24" t="s">
        <v>124</v>
      </c>
      <c r="E35" s="26" t="s">
        <v>125</v>
      </c>
      <c r="F35" s="26" t="s">
        <v>78</v>
      </c>
      <c r="G35" s="27" t="str">
        <f>IFERROR(VLOOKUP($F35,'Anleitung &amp; Stammdaten'!$B$6:$C$26,2,FALSE()),"")</f>
        <v>Wirtschaftlicher Geschäftsbetrieb</v>
      </c>
      <c r="H35" s="24" t="s">
        <v>23</v>
      </c>
      <c r="I35" s="28"/>
      <c r="J35" s="28">
        <v>602.75</v>
      </c>
    </row>
    <row r="36" spans="2:10" ht="15" customHeight="1" x14ac:dyDescent="0.25">
      <c r="B36" s="24">
        <f t="shared" si="0"/>
        <v>31</v>
      </c>
      <c r="C36" s="25">
        <v>46245</v>
      </c>
      <c r="D36" s="24" t="s">
        <v>126</v>
      </c>
      <c r="E36" s="26" t="s">
        <v>127</v>
      </c>
      <c r="F36" s="26" t="s">
        <v>81</v>
      </c>
      <c r="G36" s="27" t="str">
        <f>IFERROR(VLOOKUP($F36,'Anleitung &amp; Stammdaten'!$B$6:$C$26,2,FALSE()),"")</f>
        <v>Zweckbetrieb</v>
      </c>
      <c r="H36" s="24" t="s">
        <v>24</v>
      </c>
      <c r="I36" s="28"/>
      <c r="J36" s="28">
        <v>189</v>
      </c>
    </row>
    <row r="37" spans="2:10" ht="15" customHeight="1" x14ac:dyDescent="0.25">
      <c r="B37" s="24">
        <f t="shared" si="0"/>
        <v>32</v>
      </c>
      <c r="C37" s="25">
        <v>46279</v>
      </c>
      <c r="D37" s="24" t="s">
        <v>128</v>
      </c>
      <c r="E37" s="26" t="s">
        <v>129</v>
      </c>
      <c r="F37" s="26" t="s">
        <v>57</v>
      </c>
      <c r="G37" s="27" t="str">
        <f>IFERROR(VLOOKUP($F37,'Anleitung &amp; Stammdaten'!$B$6:$C$26,2,FALSE()),"")</f>
        <v>Ideeller Bereich</v>
      </c>
      <c r="H37" s="24" t="s">
        <v>24</v>
      </c>
      <c r="I37" s="28">
        <v>865</v>
      </c>
      <c r="J37" s="28"/>
    </row>
    <row r="38" spans="2:10" ht="15" customHeight="1" x14ac:dyDescent="0.25">
      <c r="B38" s="24">
        <f t="shared" si="0"/>
        <v>33</v>
      </c>
      <c r="C38" s="25">
        <v>46286</v>
      </c>
      <c r="D38" s="24" t="s">
        <v>130</v>
      </c>
      <c r="E38" s="26" t="s">
        <v>131</v>
      </c>
      <c r="F38" s="26" t="s">
        <v>112</v>
      </c>
      <c r="G38" s="27" t="str">
        <f>IFERROR(VLOOKUP($F38,'Anleitung &amp; Stammdaten'!$B$6:$C$26,2,FALSE()),"")</f>
        <v>Vermögensverwaltung</v>
      </c>
      <c r="H38" s="24" t="s">
        <v>24</v>
      </c>
      <c r="I38" s="28"/>
      <c r="J38" s="28">
        <v>3450</v>
      </c>
    </row>
    <row r="39" spans="2:10" ht="15" customHeight="1" x14ac:dyDescent="0.25">
      <c r="B39" s="24">
        <f t="shared" si="0"/>
        <v>34</v>
      </c>
      <c r="C39" s="25">
        <v>46295</v>
      </c>
      <c r="D39" s="24" t="s">
        <v>132</v>
      </c>
      <c r="E39" s="26" t="s">
        <v>133</v>
      </c>
      <c r="F39" s="26" t="s">
        <v>60</v>
      </c>
      <c r="G39" s="27" t="str">
        <f>IFERROR(VLOOKUP($F39,'Anleitung &amp; Stammdaten'!$B$6:$C$26,2,FALSE()),"")</f>
        <v>Ideeller Bereich</v>
      </c>
      <c r="H39" s="24" t="s">
        <v>24</v>
      </c>
      <c r="I39" s="28"/>
      <c r="J39" s="28">
        <v>156.80000000000001</v>
      </c>
    </row>
    <row r="40" spans="2:10" ht="15" customHeight="1" x14ac:dyDescent="0.25">
      <c r="B40" s="24">
        <f t="shared" si="0"/>
        <v>35</v>
      </c>
      <c r="C40" s="25">
        <v>46301</v>
      </c>
      <c r="D40" s="24" t="s">
        <v>134</v>
      </c>
      <c r="E40" s="26" t="s">
        <v>135</v>
      </c>
      <c r="F40" s="26" t="s">
        <v>63</v>
      </c>
      <c r="G40" s="27" t="str">
        <f>IFERROR(VLOOKUP($F40,'Anleitung &amp; Stammdaten'!$B$6:$C$26,2,FALSE()),"")</f>
        <v>Zweckbetrieb</v>
      </c>
      <c r="H40" s="24" t="s">
        <v>24</v>
      </c>
      <c r="I40" s="28">
        <v>1040</v>
      </c>
      <c r="J40" s="28"/>
    </row>
    <row r="41" spans="2:10" ht="15" customHeight="1" x14ac:dyDescent="0.25">
      <c r="B41" s="24">
        <f t="shared" si="0"/>
        <v>36</v>
      </c>
      <c r="C41" s="25">
        <v>46303</v>
      </c>
      <c r="D41" s="24" t="s">
        <v>136</v>
      </c>
      <c r="E41" s="26" t="s">
        <v>137</v>
      </c>
      <c r="F41" s="26" t="s">
        <v>51</v>
      </c>
      <c r="G41" s="27" t="str">
        <f>IFERROR(VLOOKUP($F41,'Anleitung &amp; Stammdaten'!$B$6:$C$26,2,FALSE()),"")</f>
        <v>Ideeller Bereich</v>
      </c>
      <c r="H41" s="24" t="s">
        <v>24</v>
      </c>
      <c r="I41" s="28"/>
      <c r="J41" s="28">
        <v>540</v>
      </c>
    </row>
    <row r="42" spans="2:10" ht="15" customHeight="1" x14ac:dyDescent="0.25">
      <c r="B42" s="24">
        <f t="shared" si="0"/>
        <v>37</v>
      </c>
      <c r="C42" s="25">
        <v>46305</v>
      </c>
      <c r="D42" s="24" t="s">
        <v>138</v>
      </c>
      <c r="E42" s="26" t="s">
        <v>139</v>
      </c>
      <c r="F42" s="26" t="s">
        <v>66</v>
      </c>
      <c r="G42" s="27" t="str">
        <f>IFERROR(VLOOKUP($F42,'Anleitung &amp; Stammdaten'!$B$6:$C$26,2,FALSE()),"")</f>
        <v>Zweckbetrieb</v>
      </c>
      <c r="H42" s="24" t="s">
        <v>24</v>
      </c>
      <c r="I42" s="28"/>
      <c r="J42" s="28">
        <v>520</v>
      </c>
    </row>
    <row r="43" spans="2:10" ht="15" customHeight="1" x14ac:dyDescent="0.25">
      <c r="B43" s="24">
        <f t="shared" si="0"/>
        <v>38</v>
      </c>
      <c r="C43" s="25">
        <v>46323</v>
      </c>
      <c r="D43" s="24" t="s">
        <v>140</v>
      </c>
      <c r="E43" s="26" t="s">
        <v>141</v>
      </c>
      <c r="F43" s="26" t="s">
        <v>100</v>
      </c>
      <c r="G43" s="27" t="str">
        <f>IFERROR(VLOOKUP($F43,'Anleitung &amp; Stammdaten'!$B$6:$C$26,2,FALSE()),"")</f>
        <v>Vermögensverwaltung</v>
      </c>
      <c r="H43" s="24" t="s">
        <v>24</v>
      </c>
      <c r="I43" s="28">
        <v>220</v>
      </c>
      <c r="J43" s="28"/>
    </row>
    <row r="44" spans="2:10" ht="23.25" customHeight="1" x14ac:dyDescent="0.25">
      <c r="B44" s="24">
        <f t="shared" si="0"/>
        <v>39</v>
      </c>
      <c r="C44" s="25">
        <v>46341</v>
      </c>
      <c r="D44" s="24" t="s">
        <v>142</v>
      </c>
      <c r="E44" s="26" t="s">
        <v>143</v>
      </c>
      <c r="F44" s="26" t="s">
        <v>75</v>
      </c>
      <c r="G44" s="27" t="str">
        <f>IFERROR(VLOOKUP($F44,'Anleitung &amp; Stammdaten'!$B$6:$C$26,2,FALSE()),"")</f>
        <v>Wirtschaftlicher Geschäftsbetrieb</v>
      </c>
      <c r="H44" s="24" t="s">
        <v>23</v>
      </c>
      <c r="I44" s="28">
        <v>925</v>
      </c>
      <c r="J44" s="28"/>
    </row>
    <row r="45" spans="2:10" ht="23.25" customHeight="1" x14ac:dyDescent="0.25">
      <c r="B45" s="24">
        <f t="shared" si="0"/>
        <v>40</v>
      </c>
      <c r="C45" s="25">
        <v>46341</v>
      </c>
      <c r="D45" s="24" t="s">
        <v>144</v>
      </c>
      <c r="E45" s="26" t="s">
        <v>145</v>
      </c>
      <c r="F45" s="26" t="s">
        <v>78</v>
      </c>
      <c r="G45" s="27" t="str">
        <f>IFERROR(VLOOKUP($F45,'Anleitung &amp; Stammdaten'!$B$6:$C$26,2,FALSE()),"")</f>
        <v>Wirtschaftlicher Geschäftsbetrieb</v>
      </c>
      <c r="H45" s="24" t="s">
        <v>23</v>
      </c>
      <c r="I45" s="28"/>
      <c r="J45" s="28">
        <v>318.45</v>
      </c>
    </row>
    <row r="46" spans="2:10" ht="15" customHeight="1" x14ac:dyDescent="0.25">
      <c r="B46" s="24">
        <f t="shared" si="0"/>
        <v>41</v>
      </c>
      <c r="C46" s="25">
        <v>46346</v>
      </c>
      <c r="D46" s="24" t="s">
        <v>146</v>
      </c>
      <c r="E46" s="26" t="s">
        <v>147</v>
      </c>
      <c r="F46" s="26" t="s">
        <v>81</v>
      </c>
      <c r="G46" s="27" t="str">
        <f>IFERROR(VLOOKUP($F46,'Anleitung &amp; Stammdaten'!$B$6:$C$26,2,FALSE()),"")</f>
        <v>Zweckbetrieb</v>
      </c>
      <c r="H46" s="24" t="s">
        <v>23</v>
      </c>
      <c r="I46" s="28"/>
      <c r="J46" s="28">
        <v>165</v>
      </c>
    </row>
    <row r="47" spans="2:10" ht="15" customHeight="1" x14ac:dyDescent="0.25">
      <c r="B47" s="24">
        <f t="shared" si="0"/>
        <v>42</v>
      </c>
      <c r="C47" s="25">
        <v>46357</v>
      </c>
      <c r="D47" s="24" t="s">
        <v>148</v>
      </c>
      <c r="E47" s="26" t="s">
        <v>149</v>
      </c>
      <c r="F47" s="26" t="s">
        <v>150</v>
      </c>
      <c r="G47" s="27" t="str">
        <f>IFERROR(VLOOKUP($F47,'Anleitung &amp; Stammdaten'!$B$6:$C$26,2,FALSE()),"")</f>
        <v>Vermögensverwaltung</v>
      </c>
      <c r="H47" s="24" t="s">
        <v>24</v>
      </c>
      <c r="I47" s="28">
        <v>64.2</v>
      </c>
      <c r="J47" s="28"/>
    </row>
    <row r="48" spans="2:10" ht="15" customHeight="1" x14ac:dyDescent="0.25">
      <c r="B48" s="24">
        <f t="shared" si="0"/>
        <v>43</v>
      </c>
      <c r="C48" s="25">
        <v>46361</v>
      </c>
      <c r="D48" s="24" t="s">
        <v>151</v>
      </c>
      <c r="E48" s="26" t="s">
        <v>152</v>
      </c>
      <c r="F48" s="26" t="s">
        <v>60</v>
      </c>
      <c r="G48" s="27" t="str">
        <f>IFERROR(VLOOKUP($F48,'Anleitung &amp; Stammdaten'!$B$6:$C$26,2,FALSE()),"")</f>
        <v>Ideeller Bereich</v>
      </c>
      <c r="H48" s="24" t="s">
        <v>24</v>
      </c>
      <c r="I48" s="28"/>
      <c r="J48" s="28">
        <v>199</v>
      </c>
    </row>
    <row r="49" spans="2:10" ht="15" customHeight="1" x14ac:dyDescent="0.25">
      <c r="B49" s="24">
        <f t="shared" si="0"/>
        <v>44</v>
      </c>
      <c r="C49" s="25">
        <v>46368</v>
      </c>
      <c r="D49" s="24" t="s">
        <v>153</v>
      </c>
      <c r="E49" s="26" t="s">
        <v>154</v>
      </c>
      <c r="F49" s="26" t="s">
        <v>103</v>
      </c>
      <c r="G49" s="27" t="str">
        <f>IFERROR(VLOOKUP($F49,'Anleitung &amp; Stammdaten'!$B$6:$C$26,2,FALSE()),"")</f>
        <v>Ideeller Bereich</v>
      </c>
      <c r="H49" s="24" t="s">
        <v>24</v>
      </c>
      <c r="I49" s="28"/>
      <c r="J49" s="28">
        <v>260</v>
      </c>
    </row>
    <row r="50" spans="2:10" ht="15" customHeight="1" x14ac:dyDescent="0.25">
      <c r="B50" s="24">
        <f t="shared" si="0"/>
        <v>45</v>
      </c>
      <c r="C50" s="25">
        <v>46386</v>
      </c>
      <c r="D50" s="24" t="s">
        <v>155</v>
      </c>
      <c r="E50" s="26" t="s">
        <v>156</v>
      </c>
      <c r="F50" s="26" t="s">
        <v>54</v>
      </c>
      <c r="G50" s="27" t="str">
        <f>IFERROR(VLOOKUP($F50,'Anleitung &amp; Stammdaten'!$B$6:$C$26,2,FALSE()),"")</f>
        <v>Vermögensverwaltung</v>
      </c>
      <c r="H50" s="24" t="s">
        <v>24</v>
      </c>
      <c r="I50" s="28"/>
      <c r="J50" s="28">
        <v>49.1</v>
      </c>
    </row>
    <row r="51" spans="2:10" ht="15" customHeight="1" x14ac:dyDescent="0.25">
      <c r="B51" s="24" t="str">
        <f t="shared" si="0"/>
        <v/>
      </c>
      <c r="C51" s="25"/>
      <c r="D51" s="24"/>
      <c r="E51" s="26"/>
      <c r="F51" s="26"/>
      <c r="G51" s="27" t="str">
        <f>IFERROR(VLOOKUP($F51,'Anleitung &amp; Stammdaten'!$B$6:$C$26,2,FALSE()),"")</f>
        <v/>
      </c>
      <c r="H51" s="24"/>
      <c r="I51" s="28"/>
      <c r="J51" s="28"/>
    </row>
    <row r="52" spans="2:10" ht="15" customHeight="1" x14ac:dyDescent="0.25">
      <c r="B52" s="24" t="str">
        <f t="shared" si="0"/>
        <v/>
      </c>
      <c r="C52" s="25"/>
      <c r="D52" s="24"/>
      <c r="E52" s="26"/>
      <c r="F52" s="26"/>
      <c r="G52" s="27" t="str">
        <f>IFERROR(VLOOKUP($F52,'Anleitung &amp; Stammdaten'!$B$6:$C$26,2,FALSE()),"")</f>
        <v/>
      </c>
      <c r="H52" s="24"/>
      <c r="I52" s="28"/>
      <c r="J52" s="28"/>
    </row>
    <row r="53" spans="2:10" ht="15" customHeight="1" x14ac:dyDescent="0.25">
      <c r="B53" s="24" t="str">
        <f t="shared" si="0"/>
        <v/>
      </c>
      <c r="C53" s="25"/>
      <c r="D53" s="24"/>
      <c r="E53" s="26"/>
      <c r="F53" s="26"/>
      <c r="G53" s="27" t="str">
        <f>IFERROR(VLOOKUP($F53,'Anleitung &amp; Stammdaten'!$B$6:$C$26,2,FALSE()),"")</f>
        <v/>
      </c>
      <c r="H53" s="24"/>
      <c r="I53" s="28"/>
      <c r="J53" s="28"/>
    </row>
    <row r="54" spans="2:10" ht="15" customHeight="1" x14ac:dyDescent="0.25">
      <c r="B54" s="24" t="str">
        <f t="shared" si="0"/>
        <v/>
      </c>
      <c r="C54" s="25"/>
      <c r="D54" s="24"/>
      <c r="E54" s="26"/>
      <c r="F54" s="26"/>
      <c r="G54" s="27" t="str">
        <f>IFERROR(VLOOKUP($F54,'Anleitung &amp; Stammdaten'!$B$6:$C$26,2,FALSE()),"")</f>
        <v/>
      </c>
      <c r="H54" s="24"/>
      <c r="I54" s="28"/>
      <c r="J54" s="28"/>
    </row>
    <row r="55" spans="2:10" ht="15" customHeight="1" x14ac:dyDescent="0.25">
      <c r="B55" s="24" t="str">
        <f t="shared" si="0"/>
        <v/>
      </c>
      <c r="C55" s="25"/>
      <c r="D55" s="24"/>
      <c r="E55" s="26"/>
      <c r="F55" s="26"/>
      <c r="G55" s="27" t="str">
        <f>IFERROR(VLOOKUP($F55,'Anleitung &amp; Stammdaten'!$B$6:$C$26,2,FALSE()),"")</f>
        <v/>
      </c>
      <c r="H55" s="24"/>
      <c r="I55" s="28"/>
      <c r="J55" s="28"/>
    </row>
    <row r="56" spans="2:10" ht="15" customHeight="1" x14ac:dyDescent="0.25">
      <c r="B56" s="24" t="str">
        <f t="shared" si="0"/>
        <v/>
      </c>
      <c r="C56" s="25"/>
      <c r="D56" s="24"/>
      <c r="E56" s="26"/>
      <c r="F56" s="26"/>
      <c r="G56" s="27" t="str">
        <f>IFERROR(VLOOKUP($F56,'Anleitung &amp; Stammdaten'!$B$6:$C$26,2,FALSE()),"")</f>
        <v/>
      </c>
      <c r="H56" s="24"/>
      <c r="I56" s="28"/>
      <c r="J56" s="28"/>
    </row>
    <row r="57" spans="2:10" ht="15" customHeight="1" x14ac:dyDescent="0.25">
      <c r="B57" s="24" t="str">
        <f t="shared" si="0"/>
        <v/>
      </c>
      <c r="C57" s="25"/>
      <c r="D57" s="24"/>
      <c r="E57" s="26"/>
      <c r="F57" s="26"/>
      <c r="G57" s="27" t="str">
        <f>IFERROR(VLOOKUP($F57,'Anleitung &amp; Stammdaten'!$B$6:$C$26,2,FALSE()),"")</f>
        <v/>
      </c>
      <c r="H57" s="24"/>
      <c r="I57" s="28"/>
      <c r="J57" s="28"/>
    </row>
    <row r="58" spans="2:10" ht="15" customHeight="1" x14ac:dyDescent="0.25">
      <c r="B58" s="24" t="str">
        <f t="shared" si="0"/>
        <v/>
      </c>
      <c r="C58" s="25"/>
      <c r="D58" s="24"/>
      <c r="E58" s="26"/>
      <c r="F58" s="26"/>
      <c r="G58" s="27" t="str">
        <f>IFERROR(VLOOKUP($F58,'Anleitung &amp; Stammdaten'!$B$6:$C$26,2,FALSE()),"")</f>
        <v/>
      </c>
      <c r="H58" s="24"/>
      <c r="I58" s="28"/>
      <c r="J58" s="28"/>
    </row>
    <row r="59" spans="2:10" ht="15" customHeight="1" x14ac:dyDescent="0.25">
      <c r="B59" s="24" t="str">
        <f t="shared" si="0"/>
        <v/>
      </c>
      <c r="C59" s="25"/>
      <c r="D59" s="24"/>
      <c r="E59" s="26"/>
      <c r="F59" s="26"/>
      <c r="G59" s="27" t="str">
        <f>IFERROR(VLOOKUP($F59,'Anleitung &amp; Stammdaten'!$B$6:$C$26,2,FALSE()),"")</f>
        <v/>
      </c>
      <c r="H59" s="24"/>
      <c r="I59" s="28"/>
      <c r="J59" s="28"/>
    </row>
    <row r="60" spans="2:10" ht="15" customHeight="1" x14ac:dyDescent="0.25">
      <c r="B60" s="24" t="str">
        <f t="shared" si="0"/>
        <v/>
      </c>
      <c r="C60" s="25"/>
      <c r="D60" s="24"/>
      <c r="E60" s="26"/>
      <c r="F60" s="26"/>
      <c r="G60" s="27" t="str">
        <f>IFERROR(VLOOKUP($F60,'Anleitung &amp; Stammdaten'!$B$6:$C$26,2,FALSE()),"")</f>
        <v/>
      </c>
      <c r="H60" s="24"/>
      <c r="I60" s="28"/>
      <c r="J60" s="28"/>
    </row>
    <row r="61" spans="2:10" ht="15" customHeight="1" x14ac:dyDescent="0.25">
      <c r="B61" s="24" t="str">
        <f t="shared" si="0"/>
        <v/>
      </c>
      <c r="C61" s="25"/>
      <c r="D61" s="24"/>
      <c r="E61" s="26"/>
      <c r="F61" s="26"/>
      <c r="G61" s="27" t="str">
        <f>IFERROR(VLOOKUP($F61,'Anleitung &amp; Stammdaten'!$B$6:$C$26,2,FALSE()),"")</f>
        <v/>
      </c>
      <c r="H61" s="24"/>
      <c r="I61" s="28"/>
      <c r="J61" s="28"/>
    </row>
    <row r="62" spans="2:10" ht="15" customHeight="1" x14ac:dyDescent="0.25">
      <c r="B62" s="24" t="str">
        <f t="shared" si="0"/>
        <v/>
      </c>
      <c r="C62" s="25"/>
      <c r="D62" s="24"/>
      <c r="E62" s="26"/>
      <c r="F62" s="26"/>
      <c r="G62" s="27" t="str">
        <f>IFERROR(VLOOKUP($F62,'Anleitung &amp; Stammdaten'!$B$6:$C$26,2,FALSE()),"")</f>
        <v/>
      </c>
      <c r="H62" s="24"/>
      <c r="I62" s="28"/>
      <c r="J62" s="28"/>
    </row>
    <row r="63" spans="2:10" ht="15" customHeight="1" x14ac:dyDescent="0.25">
      <c r="B63" s="24" t="str">
        <f t="shared" si="0"/>
        <v/>
      </c>
      <c r="C63" s="25"/>
      <c r="D63" s="24"/>
      <c r="E63" s="26"/>
      <c r="F63" s="26"/>
      <c r="G63" s="27" t="str">
        <f>IFERROR(VLOOKUP($F63,'Anleitung &amp; Stammdaten'!$B$6:$C$26,2,FALSE()),"")</f>
        <v/>
      </c>
      <c r="H63" s="24"/>
      <c r="I63" s="28"/>
      <c r="J63" s="28"/>
    </row>
    <row r="64" spans="2:10" ht="15" customHeight="1" x14ac:dyDescent="0.25">
      <c r="B64" s="24" t="str">
        <f t="shared" si="0"/>
        <v/>
      </c>
      <c r="C64" s="25"/>
      <c r="D64" s="24"/>
      <c r="E64" s="26"/>
      <c r="F64" s="26"/>
      <c r="G64" s="27" t="str">
        <f>IFERROR(VLOOKUP($F64,'Anleitung &amp; Stammdaten'!$B$6:$C$26,2,FALSE()),"")</f>
        <v/>
      </c>
      <c r="H64" s="24"/>
      <c r="I64" s="28"/>
      <c r="J64" s="28"/>
    </row>
    <row r="65" spans="2:10" ht="15" customHeight="1" x14ac:dyDescent="0.25">
      <c r="B65" s="24" t="str">
        <f t="shared" si="0"/>
        <v/>
      </c>
      <c r="C65" s="25"/>
      <c r="D65" s="24"/>
      <c r="E65" s="26"/>
      <c r="F65" s="26"/>
      <c r="G65" s="27" t="str">
        <f>IFERROR(VLOOKUP($F65,'Anleitung &amp; Stammdaten'!$B$6:$C$26,2,FALSE()),"")</f>
        <v/>
      </c>
      <c r="H65" s="24"/>
      <c r="I65" s="28"/>
      <c r="J65" s="28"/>
    </row>
    <row r="66" spans="2:10" ht="15" customHeight="1" x14ac:dyDescent="0.25">
      <c r="B66" s="24" t="str">
        <f t="shared" si="0"/>
        <v/>
      </c>
      <c r="C66" s="25"/>
      <c r="D66" s="24"/>
      <c r="E66" s="26"/>
      <c r="F66" s="26"/>
      <c r="G66" s="27" t="str">
        <f>IFERROR(VLOOKUP($F66,'Anleitung &amp; Stammdaten'!$B$6:$C$26,2,FALSE()),"")</f>
        <v/>
      </c>
      <c r="H66" s="24"/>
      <c r="I66" s="28"/>
      <c r="J66" s="28"/>
    </row>
    <row r="67" spans="2:10" ht="15" customHeight="1" x14ac:dyDescent="0.25">
      <c r="B67" s="24" t="str">
        <f t="shared" si="0"/>
        <v/>
      </c>
      <c r="C67" s="25"/>
      <c r="D67" s="24"/>
      <c r="E67" s="26"/>
      <c r="F67" s="26"/>
      <c r="G67" s="27" t="str">
        <f>IFERROR(VLOOKUP($F67,'Anleitung &amp; Stammdaten'!$B$6:$C$26,2,FALSE()),"")</f>
        <v/>
      </c>
      <c r="H67" s="24"/>
      <c r="I67" s="28"/>
      <c r="J67" s="28"/>
    </row>
    <row r="68" spans="2:10" ht="15" customHeight="1" x14ac:dyDescent="0.25">
      <c r="B68" s="24" t="str">
        <f t="shared" si="0"/>
        <v/>
      </c>
      <c r="C68" s="25"/>
      <c r="D68" s="24"/>
      <c r="E68" s="26"/>
      <c r="F68" s="26"/>
      <c r="G68" s="27" t="str">
        <f>IFERROR(VLOOKUP($F68,'Anleitung &amp; Stammdaten'!$B$6:$C$26,2,FALSE()),"")</f>
        <v/>
      </c>
      <c r="H68" s="24"/>
      <c r="I68" s="28"/>
      <c r="J68" s="28"/>
    </row>
    <row r="69" spans="2:10" ht="15" customHeight="1" x14ac:dyDescent="0.25">
      <c r="B69" s="24" t="str">
        <f t="shared" si="0"/>
        <v/>
      </c>
      <c r="C69" s="25"/>
      <c r="D69" s="24"/>
      <c r="E69" s="26"/>
      <c r="F69" s="26"/>
      <c r="G69" s="27" t="str">
        <f>IFERROR(VLOOKUP($F69,'Anleitung &amp; Stammdaten'!$B$6:$C$26,2,FALSE()),"")</f>
        <v/>
      </c>
      <c r="H69" s="24"/>
      <c r="I69" s="28"/>
      <c r="J69" s="28"/>
    </row>
    <row r="70" spans="2:10" ht="15" customHeight="1" x14ac:dyDescent="0.25">
      <c r="B70" s="24" t="str">
        <f t="shared" ref="B70:B133" si="1">IF($C70="","",ROW()-5)</f>
        <v/>
      </c>
      <c r="C70" s="25"/>
      <c r="D70" s="24"/>
      <c r="E70" s="26"/>
      <c r="F70" s="26"/>
      <c r="G70" s="27" t="str">
        <f>IFERROR(VLOOKUP($F70,'Anleitung &amp; Stammdaten'!$B$6:$C$26,2,FALSE()),"")</f>
        <v/>
      </c>
      <c r="H70" s="24"/>
      <c r="I70" s="28"/>
      <c r="J70" s="28"/>
    </row>
    <row r="71" spans="2:10" ht="15" customHeight="1" x14ac:dyDescent="0.25">
      <c r="B71" s="24" t="str">
        <f t="shared" si="1"/>
        <v/>
      </c>
      <c r="C71" s="25"/>
      <c r="D71" s="24"/>
      <c r="E71" s="26"/>
      <c r="F71" s="26"/>
      <c r="G71" s="27" t="str">
        <f>IFERROR(VLOOKUP($F71,'Anleitung &amp; Stammdaten'!$B$6:$C$26,2,FALSE()),"")</f>
        <v/>
      </c>
      <c r="H71" s="24"/>
      <c r="I71" s="28"/>
      <c r="J71" s="28"/>
    </row>
    <row r="72" spans="2:10" ht="15" customHeight="1" x14ac:dyDescent="0.25">
      <c r="B72" s="24" t="str">
        <f t="shared" si="1"/>
        <v/>
      </c>
      <c r="C72" s="25"/>
      <c r="D72" s="24"/>
      <c r="E72" s="26"/>
      <c r="F72" s="26"/>
      <c r="G72" s="27" t="str">
        <f>IFERROR(VLOOKUP($F72,'Anleitung &amp; Stammdaten'!$B$6:$C$26,2,FALSE()),"")</f>
        <v/>
      </c>
      <c r="H72" s="24"/>
      <c r="I72" s="28"/>
      <c r="J72" s="28"/>
    </row>
    <row r="73" spans="2:10" ht="15" customHeight="1" x14ac:dyDescent="0.25">
      <c r="B73" s="24" t="str">
        <f t="shared" si="1"/>
        <v/>
      </c>
      <c r="C73" s="25"/>
      <c r="D73" s="24"/>
      <c r="E73" s="26"/>
      <c r="F73" s="26"/>
      <c r="G73" s="27" t="str">
        <f>IFERROR(VLOOKUP($F73,'Anleitung &amp; Stammdaten'!$B$6:$C$26,2,FALSE()),"")</f>
        <v/>
      </c>
      <c r="H73" s="24"/>
      <c r="I73" s="28"/>
      <c r="J73" s="28"/>
    </row>
    <row r="74" spans="2:10" ht="15" customHeight="1" x14ac:dyDescent="0.25">
      <c r="B74" s="24" t="str">
        <f t="shared" si="1"/>
        <v/>
      </c>
      <c r="C74" s="25"/>
      <c r="D74" s="24"/>
      <c r="E74" s="26"/>
      <c r="F74" s="26"/>
      <c r="G74" s="27" t="str">
        <f>IFERROR(VLOOKUP($F74,'Anleitung &amp; Stammdaten'!$B$6:$C$26,2,FALSE()),"")</f>
        <v/>
      </c>
      <c r="H74" s="24"/>
      <c r="I74" s="28"/>
      <c r="J74" s="28"/>
    </row>
    <row r="75" spans="2:10" ht="15" customHeight="1" x14ac:dyDescent="0.25">
      <c r="B75" s="24" t="str">
        <f t="shared" si="1"/>
        <v/>
      </c>
      <c r="C75" s="25"/>
      <c r="D75" s="24"/>
      <c r="E75" s="26"/>
      <c r="F75" s="26"/>
      <c r="G75" s="27" t="str">
        <f>IFERROR(VLOOKUP($F75,'Anleitung &amp; Stammdaten'!$B$6:$C$26,2,FALSE()),"")</f>
        <v/>
      </c>
      <c r="H75" s="24"/>
      <c r="I75" s="28"/>
      <c r="J75" s="28"/>
    </row>
    <row r="76" spans="2:10" ht="15" customHeight="1" x14ac:dyDescent="0.25">
      <c r="B76" s="24" t="str">
        <f t="shared" si="1"/>
        <v/>
      </c>
      <c r="C76" s="25"/>
      <c r="D76" s="24"/>
      <c r="E76" s="26"/>
      <c r="F76" s="26"/>
      <c r="G76" s="27" t="str">
        <f>IFERROR(VLOOKUP($F76,'Anleitung &amp; Stammdaten'!$B$6:$C$26,2,FALSE()),"")</f>
        <v/>
      </c>
      <c r="H76" s="24"/>
      <c r="I76" s="28"/>
      <c r="J76" s="28"/>
    </row>
    <row r="77" spans="2:10" ht="15" customHeight="1" x14ac:dyDescent="0.25">
      <c r="B77" s="24" t="str">
        <f t="shared" si="1"/>
        <v/>
      </c>
      <c r="C77" s="25"/>
      <c r="D77" s="24"/>
      <c r="E77" s="26"/>
      <c r="F77" s="26"/>
      <c r="G77" s="27" t="str">
        <f>IFERROR(VLOOKUP($F77,'Anleitung &amp; Stammdaten'!$B$6:$C$26,2,FALSE()),"")</f>
        <v/>
      </c>
      <c r="H77" s="24"/>
      <c r="I77" s="28"/>
      <c r="J77" s="28"/>
    </row>
    <row r="78" spans="2:10" ht="15" customHeight="1" x14ac:dyDescent="0.25">
      <c r="B78" s="24" t="str">
        <f t="shared" si="1"/>
        <v/>
      </c>
      <c r="C78" s="25"/>
      <c r="D78" s="24"/>
      <c r="E78" s="26"/>
      <c r="F78" s="26"/>
      <c r="G78" s="27" t="str">
        <f>IFERROR(VLOOKUP($F78,'Anleitung &amp; Stammdaten'!$B$6:$C$26,2,FALSE()),"")</f>
        <v/>
      </c>
      <c r="H78" s="24"/>
      <c r="I78" s="28"/>
      <c r="J78" s="28"/>
    </row>
    <row r="79" spans="2:10" ht="15" customHeight="1" x14ac:dyDescent="0.25">
      <c r="B79" s="24" t="str">
        <f t="shared" si="1"/>
        <v/>
      </c>
      <c r="C79" s="25"/>
      <c r="D79" s="24"/>
      <c r="E79" s="26"/>
      <c r="F79" s="26"/>
      <c r="G79" s="27" t="str">
        <f>IFERROR(VLOOKUP($F79,'Anleitung &amp; Stammdaten'!$B$6:$C$26,2,FALSE()),"")</f>
        <v/>
      </c>
      <c r="H79" s="24"/>
      <c r="I79" s="28"/>
      <c r="J79" s="28"/>
    </row>
    <row r="80" spans="2:10" ht="15" customHeight="1" x14ac:dyDescent="0.25">
      <c r="B80" s="24" t="str">
        <f t="shared" si="1"/>
        <v/>
      </c>
      <c r="C80" s="25"/>
      <c r="D80" s="24"/>
      <c r="E80" s="26"/>
      <c r="F80" s="26"/>
      <c r="G80" s="27" t="str">
        <f>IFERROR(VLOOKUP($F80,'Anleitung &amp; Stammdaten'!$B$6:$C$26,2,FALSE()),"")</f>
        <v/>
      </c>
      <c r="H80" s="24"/>
      <c r="I80" s="28"/>
      <c r="J80" s="28"/>
    </row>
    <row r="81" spans="2:10" ht="15" customHeight="1" x14ac:dyDescent="0.25">
      <c r="B81" s="24" t="str">
        <f t="shared" si="1"/>
        <v/>
      </c>
      <c r="C81" s="25"/>
      <c r="D81" s="24"/>
      <c r="E81" s="26"/>
      <c r="F81" s="26"/>
      <c r="G81" s="27" t="str">
        <f>IFERROR(VLOOKUP($F81,'Anleitung &amp; Stammdaten'!$B$6:$C$26,2,FALSE()),"")</f>
        <v/>
      </c>
      <c r="H81" s="24"/>
      <c r="I81" s="28"/>
      <c r="J81" s="28"/>
    </row>
    <row r="82" spans="2:10" ht="15" customHeight="1" x14ac:dyDescent="0.25">
      <c r="B82" s="24" t="str">
        <f t="shared" si="1"/>
        <v/>
      </c>
      <c r="C82" s="25"/>
      <c r="D82" s="24"/>
      <c r="E82" s="26"/>
      <c r="F82" s="26"/>
      <c r="G82" s="27" t="str">
        <f>IFERROR(VLOOKUP($F82,'Anleitung &amp; Stammdaten'!$B$6:$C$26,2,FALSE()),"")</f>
        <v/>
      </c>
      <c r="H82" s="24"/>
      <c r="I82" s="28"/>
      <c r="J82" s="28"/>
    </row>
    <row r="83" spans="2:10" ht="15" customHeight="1" x14ac:dyDescent="0.25">
      <c r="B83" s="24" t="str">
        <f t="shared" si="1"/>
        <v/>
      </c>
      <c r="C83" s="25"/>
      <c r="D83" s="24"/>
      <c r="E83" s="26"/>
      <c r="F83" s="26"/>
      <c r="G83" s="27" t="str">
        <f>IFERROR(VLOOKUP($F83,'Anleitung &amp; Stammdaten'!$B$6:$C$26,2,FALSE()),"")</f>
        <v/>
      </c>
      <c r="H83" s="24"/>
      <c r="I83" s="28"/>
      <c r="J83" s="28"/>
    </row>
    <row r="84" spans="2:10" ht="15" customHeight="1" x14ac:dyDescent="0.25">
      <c r="B84" s="24" t="str">
        <f t="shared" si="1"/>
        <v/>
      </c>
      <c r="C84" s="25"/>
      <c r="D84" s="24"/>
      <c r="E84" s="26"/>
      <c r="F84" s="26"/>
      <c r="G84" s="27" t="str">
        <f>IFERROR(VLOOKUP($F84,'Anleitung &amp; Stammdaten'!$B$6:$C$26,2,FALSE()),"")</f>
        <v/>
      </c>
      <c r="H84" s="24"/>
      <c r="I84" s="28"/>
      <c r="J84" s="28"/>
    </row>
    <row r="85" spans="2:10" ht="15" customHeight="1" x14ac:dyDescent="0.25">
      <c r="B85" s="24" t="str">
        <f t="shared" si="1"/>
        <v/>
      </c>
      <c r="C85" s="25"/>
      <c r="D85" s="24"/>
      <c r="E85" s="26"/>
      <c r="F85" s="26"/>
      <c r="G85" s="27" t="str">
        <f>IFERROR(VLOOKUP($F85,'Anleitung &amp; Stammdaten'!$B$6:$C$26,2,FALSE()),"")</f>
        <v/>
      </c>
      <c r="H85" s="24"/>
      <c r="I85" s="28"/>
      <c r="J85" s="28"/>
    </row>
    <row r="86" spans="2:10" ht="15" customHeight="1" x14ac:dyDescent="0.25">
      <c r="B86" s="24" t="str">
        <f t="shared" si="1"/>
        <v/>
      </c>
      <c r="C86" s="25"/>
      <c r="D86" s="24"/>
      <c r="E86" s="26"/>
      <c r="F86" s="26"/>
      <c r="G86" s="27" t="str">
        <f>IFERROR(VLOOKUP($F86,'Anleitung &amp; Stammdaten'!$B$6:$C$26,2,FALSE()),"")</f>
        <v/>
      </c>
      <c r="H86" s="24"/>
      <c r="I86" s="28"/>
      <c r="J86" s="28"/>
    </row>
    <row r="87" spans="2:10" ht="15" customHeight="1" x14ac:dyDescent="0.25">
      <c r="B87" s="24" t="str">
        <f t="shared" si="1"/>
        <v/>
      </c>
      <c r="C87" s="25"/>
      <c r="D87" s="24"/>
      <c r="E87" s="26"/>
      <c r="F87" s="26"/>
      <c r="G87" s="27" t="str">
        <f>IFERROR(VLOOKUP($F87,'Anleitung &amp; Stammdaten'!$B$6:$C$26,2,FALSE()),"")</f>
        <v/>
      </c>
      <c r="H87" s="24"/>
      <c r="I87" s="28"/>
      <c r="J87" s="28"/>
    </row>
    <row r="88" spans="2:10" ht="15" customHeight="1" x14ac:dyDescent="0.25">
      <c r="B88" s="24" t="str">
        <f t="shared" si="1"/>
        <v/>
      </c>
      <c r="C88" s="25"/>
      <c r="D88" s="24"/>
      <c r="E88" s="26"/>
      <c r="F88" s="26"/>
      <c r="G88" s="27" t="str">
        <f>IFERROR(VLOOKUP($F88,'Anleitung &amp; Stammdaten'!$B$6:$C$26,2,FALSE()),"")</f>
        <v/>
      </c>
      <c r="H88" s="24"/>
      <c r="I88" s="28"/>
      <c r="J88" s="28"/>
    </row>
    <row r="89" spans="2:10" ht="15" customHeight="1" x14ac:dyDescent="0.25">
      <c r="B89" s="24" t="str">
        <f t="shared" si="1"/>
        <v/>
      </c>
      <c r="C89" s="25"/>
      <c r="D89" s="24"/>
      <c r="E89" s="26"/>
      <c r="F89" s="26"/>
      <c r="G89" s="27" t="str">
        <f>IFERROR(VLOOKUP($F89,'Anleitung &amp; Stammdaten'!$B$6:$C$26,2,FALSE()),"")</f>
        <v/>
      </c>
      <c r="H89" s="24"/>
      <c r="I89" s="28"/>
      <c r="J89" s="28"/>
    </row>
    <row r="90" spans="2:10" ht="15" customHeight="1" x14ac:dyDescent="0.25">
      <c r="B90" s="24" t="str">
        <f t="shared" si="1"/>
        <v/>
      </c>
      <c r="C90" s="25"/>
      <c r="D90" s="24"/>
      <c r="E90" s="26"/>
      <c r="F90" s="26"/>
      <c r="G90" s="27" t="str">
        <f>IFERROR(VLOOKUP($F90,'Anleitung &amp; Stammdaten'!$B$6:$C$26,2,FALSE()),"")</f>
        <v/>
      </c>
      <c r="H90" s="24"/>
      <c r="I90" s="28"/>
      <c r="J90" s="28"/>
    </row>
    <row r="91" spans="2:10" ht="15" customHeight="1" x14ac:dyDescent="0.25">
      <c r="B91" s="24" t="str">
        <f t="shared" si="1"/>
        <v/>
      </c>
      <c r="C91" s="25"/>
      <c r="D91" s="24"/>
      <c r="E91" s="26"/>
      <c r="F91" s="26"/>
      <c r="G91" s="27" t="str">
        <f>IFERROR(VLOOKUP($F91,'Anleitung &amp; Stammdaten'!$B$6:$C$26,2,FALSE()),"")</f>
        <v/>
      </c>
      <c r="H91" s="24"/>
      <c r="I91" s="28"/>
      <c r="J91" s="28"/>
    </row>
    <row r="92" spans="2:10" ht="15" customHeight="1" x14ac:dyDescent="0.25">
      <c r="B92" s="24" t="str">
        <f t="shared" si="1"/>
        <v/>
      </c>
      <c r="C92" s="25"/>
      <c r="D92" s="24"/>
      <c r="E92" s="26"/>
      <c r="F92" s="26"/>
      <c r="G92" s="27" t="str">
        <f>IFERROR(VLOOKUP($F92,'Anleitung &amp; Stammdaten'!$B$6:$C$26,2,FALSE()),"")</f>
        <v/>
      </c>
      <c r="H92" s="24"/>
      <c r="I92" s="28"/>
      <c r="J92" s="28"/>
    </row>
    <row r="93" spans="2:10" ht="15" customHeight="1" x14ac:dyDescent="0.25">
      <c r="B93" s="24" t="str">
        <f t="shared" si="1"/>
        <v/>
      </c>
      <c r="C93" s="25"/>
      <c r="D93" s="24"/>
      <c r="E93" s="26"/>
      <c r="F93" s="26"/>
      <c r="G93" s="27" t="str">
        <f>IFERROR(VLOOKUP($F93,'Anleitung &amp; Stammdaten'!$B$6:$C$26,2,FALSE()),"")</f>
        <v/>
      </c>
      <c r="H93" s="24"/>
      <c r="I93" s="28"/>
      <c r="J93" s="28"/>
    </row>
    <row r="94" spans="2:10" ht="15" customHeight="1" x14ac:dyDescent="0.25">
      <c r="B94" s="24" t="str">
        <f t="shared" si="1"/>
        <v/>
      </c>
      <c r="C94" s="25"/>
      <c r="D94" s="24"/>
      <c r="E94" s="26"/>
      <c r="F94" s="26"/>
      <c r="G94" s="27" t="str">
        <f>IFERROR(VLOOKUP($F94,'Anleitung &amp; Stammdaten'!$B$6:$C$26,2,FALSE()),"")</f>
        <v/>
      </c>
      <c r="H94" s="24"/>
      <c r="I94" s="28"/>
      <c r="J94" s="28"/>
    </row>
    <row r="95" spans="2:10" ht="15" customHeight="1" x14ac:dyDescent="0.25">
      <c r="B95" s="24" t="str">
        <f t="shared" si="1"/>
        <v/>
      </c>
      <c r="C95" s="25"/>
      <c r="D95" s="24"/>
      <c r="E95" s="26"/>
      <c r="F95" s="26"/>
      <c r="G95" s="27" t="str">
        <f>IFERROR(VLOOKUP($F95,'Anleitung &amp; Stammdaten'!$B$6:$C$26,2,FALSE()),"")</f>
        <v/>
      </c>
      <c r="H95" s="24"/>
      <c r="I95" s="28"/>
      <c r="J95" s="28"/>
    </row>
    <row r="96" spans="2:10" ht="15" customHeight="1" x14ac:dyDescent="0.25">
      <c r="B96" s="24" t="str">
        <f t="shared" si="1"/>
        <v/>
      </c>
      <c r="C96" s="25"/>
      <c r="D96" s="24"/>
      <c r="E96" s="26"/>
      <c r="F96" s="26"/>
      <c r="G96" s="27" t="str">
        <f>IFERROR(VLOOKUP($F96,'Anleitung &amp; Stammdaten'!$B$6:$C$26,2,FALSE()),"")</f>
        <v/>
      </c>
      <c r="H96" s="24"/>
      <c r="I96" s="28"/>
      <c r="J96" s="28"/>
    </row>
    <row r="97" spans="2:10" ht="15" customHeight="1" x14ac:dyDescent="0.25">
      <c r="B97" s="24" t="str">
        <f t="shared" si="1"/>
        <v/>
      </c>
      <c r="C97" s="25"/>
      <c r="D97" s="24"/>
      <c r="E97" s="26"/>
      <c r="F97" s="26"/>
      <c r="G97" s="27" t="str">
        <f>IFERROR(VLOOKUP($F97,'Anleitung &amp; Stammdaten'!$B$6:$C$26,2,FALSE()),"")</f>
        <v/>
      </c>
      <c r="H97" s="24"/>
      <c r="I97" s="28"/>
      <c r="J97" s="28"/>
    </row>
    <row r="98" spans="2:10" ht="15" customHeight="1" x14ac:dyDescent="0.25">
      <c r="B98" s="24" t="str">
        <f t="shared" si="1"/>
        <v/>
      </c>
      <c r="C98" s="25"/>
      <c r="D98" s="24"/>
      <c r="E98" s="26"/>
      <c r="F98" s="26"/>
      <c r="G98" s="27" t="str">
        <f>IFERROR(VLOOKUP($F98,'Anleitung &amp; Stammdaten'!$B$6:$C$26,2,FALSE()),"")</f>
        <v/>
      </c>
      <c r="H98" s="24"/>
      <c r="I98" s="28"/>
      <c r="J98" s="28"/>
    </row>
    <row r="99" spans="2:10" ht="15" customHeight="1" x14ac:dyDescent="0.25">
      <c r="B99" s="24" t="str">
        <f t="shared" si="1"/>
        <v/>
      </c>
      <c r="C99" s="25"/>
      <c r="D99" s="24"/>
      <c r="E99" s="26"/>
      <c r="F99" s="26"/>
      <c r="G99" s="27" t="str">
        <f>IFERROR(VLOOKUP($F99,'Anleitung &amp; Stammdaten'!$B$6:$C$26,2,FALSE()),"")</f>
        <v/>
      </c>
      <c r="H99" s="24"/>
      <c r="I99" s="28"/>
      <c r="J99" s="28"/>
    </row>
    <row r="100" spans="2:10" ht="15" customHeight="1" x14ac:dyDescent="0.25">
      <c r="B100" s="24" t="str">
        <f t="shared" si="1"/>
        <v/>
      </c>
      <c r="C100" s="25"/>
      <c r="D100" s="24"/>
      <c r="E100" s="26"/>
      <c r="F100" s="26"/>
      <c r="G100" s="27" t="str">
        <f>IFERROR(VLOOKUP($F100,'Anleitung &amp; Stammdaten'!$B$6:$C$26,2,FALSE()),"")</f>
        <v/>
      </c>
      <c r="H100" s="24"/>
      <c r="I100" s="28"/>
      <c r="J100" s="28"/>
    </row>
    <row r="101" spans="2:10" ht="15" customHeight="1" x14ac:dyDescent="0.25">
      <c r="B101" s="24" t="str">
        <f t="shared" si="1"/>
        <v/>
      </c>
      <c r="C101" s="25"/>
      <c r="D101" s="24"/>
      <c r="E101" s="26"/>
      <c r="F101" s="26"/>
      <c r="G101" s="27" t="str">
        <f>IFERROR(VLOOKUP($F101,'Anleitung &amp; Stammdaten'!$B$6:$C$26,2,FALSE()),"")</f>
        <v/>
      </c>
      <c r="H101" s="24"/>
      <c r="I101" s="28"/>
      <c r="J101" s="28"/>
    </row>
    <row r="102" spans="2:10" ht="15" customHeight="1" x14ac:dyDescent="0.25">
      <c r="B102" s="24" t="str">
        <f t="shared" si="1"/>
        <v/>
      </c>
      <c r="C102" s="25"/>
      <c r="D102" s="24"/>
      <c r="E102" s="26"/>
      <c r="F102" s="26"/>
      <c r="G102" s="27" t="str">
        <f>IFERROR(VLOOKUP($F102,'Anleitung &amp; Stammdaten'!$B$6:$C$26,2,FALSE()),"")</f>
        <v/>
      </c>
      <c r="H102" s="24"/>
      <c r="I102" s="28"/>
      <c r="J102" s="28"/>
    </row>
    <row r="103" spans="2:10" ht="15" customHeight="1" x14ac:dyDescent="0.25">
      <c r="B103" s="24" t="str">
        <f t="shared" si="1"/>
        <v/>
      </c>
      <c r="C103" s="25"/>
      <c r="D103" s="24"/>
      <c r="E103" s="26"/>
      <c r="F103" s="26"/>
      <c r="G103" s="27" t="str">
        <f>IFERROR(VLOOKUP($F103,'Anleitung &amp; Stammdaten'!$B$6:$C$26,2,FALSE()),"")</f>
        <v/>
      </c>
      <c r="H103" s="24"/>
      <c r="I103" s="28"/>
      <c r="J103" s="28"/>
    </row>
    <row r="104" spans="2:10" ht="15" customHeight="1" x14ac:dyDescent="0.25">
      <c r="B104" s="24" t="str">
        <f t="shared" si="1"/>
        <v/>
      </c>
      <c r="C104" s="25"/>
      <c r="D104" s="24"/>
      <c r="E104" s="26"/>
      <c r="F104" s="26"/>
      <c r="G104" s="27" t="str">
        <f>IFERROR(VLOOKUP($F104,'Anleitung &amp; Stammdaten'!$B$6:$C$26,2,FALSE()),"")</f>
        <v/>
      </c>
      <c r="H104" s="24"/>
      <c r="I104" s="28"/>
      <c r="J104" s="28"/>
    </row>
    <row r="105" spans="2:10" ht="15" customHeight="1" x14ac:dyDescent="0.25">
      <c r="B105" s="24" t="str">
        <f t="shared" si="1"/>
        <v/>
      </c>
      <c r="C105" s="25"/>
      <c r="D105" s="24"/>
      <c r="E105" s="26"/>
      <c r="F105" s="26"/>
      <c r="G105" s="27" t="str">
        <f>IFERROR(VLOOKUP($F105,'Anleitung &amp; Stammdaten'!$B$6:$C$26,2,FALSE()),"")</f>
        <v/>
      </c>
      <c r="H105" s="24"/>
      <c r="I105" s="28"/>
      <c r="J105" s="28"/>
    </row>
    <row r="106" spans="2:10" ht="15" customHeight="1" x14ac:dyDescent="0.25">
      <c r="B106" s="24" t="str">
        <f t="shared" si="1"/>
        <v/>
      </c>
      <c r="C106" s="25"/>
      <c r="D106" s="24"/>
      <c r="E106" s="26"/>
      <c r="F106" s="26"/>
      <c r="G106" s="27" t="str">
        <f>IFERROR(VLOOKUP($F106,'Anleitung &amp; Stammdaten'!$B$6:$C$26,2,FALSE()),"")</f>
        <v/>
      </c>
      <c r="H106" s="24"/>
      <c r="I106" s="28"/>
      <c r="J106" s="28"/>
    </row>
    <row r="107" spans="2:10" ht="15" customHeight="1" x14ac:dyDescent="0.25">
      <c r="B107" s="24" t="str">
        <f t="shared" si="1"/>
        <v/>
      </c>
      <c r="C107" s="25"/>
      <c r="D107" s="24"/>
      <c r="E107" s="26"/>
      <c r="F107" s="26"/>
      <c r="G107" s="27" t="str">
        <f>IFERROR(VLOOKUP($F107,'Anleitung &amp; Stammdaten'!$B$6:$C$26,2,FALSE()),"")</f>
        <v/>
      </c>
      <c r="H107" s="24"/>
      <c r="I107" s="28"/>
      <c r="J107" s="28"/>
    </row>
    <row r="108" spans="2:10" ht="15" customHeight="1" x14ac:dyDescent="0.25">
      <c r="B108" s="24" t="str">
        <f t="shared" si="1"/>
        <v/>
      </c>
      <c r="C108" s="25"/>
      <c r="D108" s="24"/>
      <c r="E108" s="26"/>
      <c r="F108" s="26"/>
      <c r="G108" s="27" t="str">
        <f>IFERROR(VLOOKUP($F108,'Anleitung &amp; Stammdaten'!$B$6:$C$26,2,FALSE()),"")</f>
        <v/>
      </c>
      <c r="H108" s="24"/>
      <c r="I108" s="28"/>
      <c r="J108" s="28"/>
    </row>
    <row r="109" spans="2:10" ht="15" customHeight="1" x14ac:dyDescent="0.25">
      <c r="B109" s="24" t="str">
        <f t="shared" si="1"/>
        <v/>
      </c>
      <c r="C109" s="25"/>
      <c r="D109" s="24"/>
      <c r="E109" s="26"/>
      <c r="F109" s="26"/>
      <c r="G109" s="27" t="str">
        <f>IFERROR(VLOOKUP($F109,'Anleitung &amp; Stammdaten'!$B$6:$C$26,2,FALSE()),"")</f>
        <v/>
      </c>
      <c r="H109" s="24"/>
      <c r="I109" s="28"/>
      <c r="J109" s="28"/>
    </row>
    <row r="110" spans="2:10" ht="15" customHeight="1" x14ac:dyDescent="0.25">
      <c r="B110" s="24" t="str">
        <f t="shared" si="1"/>
        <v/>
      </c>
      <c r="C110" s="25"/>
      <c r="D110" s="24"/>
      <c r="E110" s="26"/>
      <c r="F110" s="26"/>
      <c r="G110" s="27" t="str">
        <f>IFERROR(VLOOKUP($F110,'Anleitung &amp; Stammdaten'!$B$6:$C$26,2,FALSE()),"")</f>
        <v/>
      </c>
      <c r="H110" s="24"/>
      <c r="I110" s="28"/>
      <c r="J110" s="28"/>
    </row>
    <row r="111" spans="2:10" ht="15" customHeight="1" x14ac:dyDescent="0.25">
      <c r="B111" s="24" t="str">
        <f t="shared" si="1"/>
        <v/>
      </c>
      <c r="C111" s="25"/>
      <c r="D111" s="24"/>
      <c r="E111" s="26"/>
      <c r="F111" s="26"/>
      <c r="G111" s="27" t="str">
        <f>IFERROR(VLOOKUP($F111,'Anleitung &amp; Stammdaten'!$B$6:$C$26,2,FALSE()),"")</f>
        <v/>
      </c>
      <c r="H111" s="24"/>
      <c r="I111" s="28"/>
      <c r="J111" s="28"/>
    </row>
    <row r="112" spans="2:10" ht="15" customHeight="1" x14ac:dyDescent="0.25">
      <c r="B112" s="24" t="str">
        <f t="shared" si="1"/>
        <v/>
      </c>
      <c r="C112" s="25"/>
      <c r="D112" s="24"/>
      <c r="E112" s="26"/>
      <c r="F112" s="26"/>
      <c r="G112" s="27" t="str">
        <f>IFERROR(VLOOKUP($F112,'Anleitung &amp; Stammdaten'!$B$6:$C$26,2,FALSE()),"")</f>
        <v/>
      </c>
      <c r="H112" s="24"/>
      <c r="I112" s="28"/>
      <c r="J112" s="28"/>
    </row>
    <row r="113" spans="2:10" ht="15" customHeight="1" x14ac:dyDescent="0.25">
      <c r="B113" s="24" t="str">
        <f t="shared" si="1"/>
        <v/>
      </c>
      <c r="C113" s="25"/>
      <c r="D113" s="24"/>
      <c r="E113" s="26"/>
      <c r="F113" s="26"/>
      <c r="G113" s="27" t="str">
        <f>IFERROR(VLOOKUP($F113,'Anleitung &amp; Stammdaten'!$B$6:$C$26,2,FALSE()),"")</f>
        <v/>
      </c>
      <c r="H113" s="24"/>
      <c r="I113" s="28"/>
      <c r="J113" s="28"/>
    </row>
    <row r="114" spans="2:10" ht="15" customHeight="1" x14ac:dyDescent="0.25">
      <c r="B114" s="24" t="str">
        <f t="shared" si="1"/>
        <v/>
      </c>
      <c r="C114" s="25"/>
      <c r="D114" s="24"/>
      <c r="E114" s="26"/>
      <c r="F114" s="26"/>
      <c r="G114" s="27" t="str">
        <f>IFERROR(VLOOKUP($F114,'Anleitung &amp; Stammdaten'!$B$6:$C$26,2,FALSE()),"")</f>
        <v/>
      </c>
      <c r="H114" s="24"/>
      <c r="I114" s="28"/>
      <c r="J114" s="28"/>
    </row>
    <row r="115" spans="2:10" ht="15" customHeight="1" x14ac:dyDescent="0.25">
      <c r="B115" s="24" t="str">
        <f t="shared" si="1"/>
        <v/>
      </c>
      <c r="C115" s="25"/>
      <c r="D115" s="24"/>
      <c r="E115" s="26"/>
      <c r="F115" s="26"/>
      <c r="G115" s="27" t="str">
        <f>IFERROR(VLOOKUP($F115,'Anleitung &amp; Stammdaten'!$B$6:$C$26,2,FALSE()),"")</f>
        <v/>
      </c>
      <c r="H115" s="24"/>
      <c r="I115" s="28"/>
      <c r="J115" s="28"/>
    </row>
    <row r="116" spans="2:10" ht="15" customHeight="1" x14ac:dyDescent="0.25">
      <c r="B116" s="24" t="str">
        <f t="shared" si="1"/>
        <v/>
      </c>
      <c r="C116" s="25"/>
      <c r="D116" s="24"/>
      <c r="E116" s="26"/>
      <c r="F116" s="26"/>
      <c r="G116" s="27" t="str">
        <f>IFERROR(VLOOKUP($F116,'Anleitung &amp; Stammdaten'!$B$6:$C$26,2,FALSE()),"")</f>
        <v/>
      </c>
      <c r="H116" s="24"/>
      <c r="I116" s="28"/>
      <c r="J116" s="28"/>
    </row>
    <row r="117" spans="2:10" ht="15" customHeight="1" x14ac:dyDescent="0.25">
      <c r="B117" s="24" t="str">
        <f t="shared" si="1"/>
        <v/>
      </c>
      <c r="C117" s="25"/>
      <c r="D117" s="24"/>
      <c r="E117" s="26"/>
      <c r="F117" s="26"/>
      <c r="G117" s="27" t="str">
        <f>IFERROR(VLOOKUP($F117,'Anleitung &amp; Stammdaten'!$B$6:$C$26,2,FALSE()),"")</f>
        <v/>
      </c>
      <c r="H117" s="24"/>
      <c r="I117" s="28"/>
      <c r="J117" s="28"/>
    </row>
    <row r="118" spans="2:10" ht="15" customHeight="1" x14ac:dyDescent="0.25">
      <c r="B118" s="24" t="str">
        <f t="shared" si="1"/>
        <v/>
      </c>
      <c r="C118" s="25"/>
      <c r="D118" s="24"/>
      <c r="E118" s="26"/>
      <c r="F118" s="26"/>
      <c r="G118" s="27" t="str">
        <f>IFERROR(VLOOKUP($F118,'Anleitung &amp; Stammdaten'!$B$6:$C$26,2,FALSE()),"")</f>
        <v/>
      </c>
      <c r="H118" s="24"/>
      <c r="I118" s="28"/>
      <c r="J118" s="28"/>
    </row>
    <row r="119" spans="2:10" ht="15" customHeight="1" x14ac:dyDescent="0.25">
      <c r="B119" s="24" t="str">
        <f t="shared" si="1"/>
        <v/>
      </c>
      <c r="C119" s="25"/>
      <c r="D119" s="24"/>
      <c r="E119" s="26"/>
      <c r="F119" s="26"/>
      <c r="G119" s="27" t="str">
        <f>IFERROR(VLOOKUP($F119,'Anleitung &amp; Stammdaten'!$B$6:$C$26,2,FALSE()),"")</f>
        <v/>
      </c>
      <c r="H119" s="24"/>
      <c r="I119" s="28"/>
      <c r="J119" s="28"/>
    </row>
    <row r="120" spans="2:10" ht="15" customHeight="1" x14ac:dyDescent="0.25">
      <c r="B120" s="24" t="str">
        <f t="shared" si="1"/>
        <v/>
      </c>
      <c r="C120" s="25"/>
      <c r="D120" s="24"/>
      <c r="E120" s="26"/>
      <c r="F120" s="26"/>
      <c r="G120" s="27" t="str">
        <f>IFERROR(VLOOKUP($F120,'Anleitung &amp; Stammdaten'!$B$6:$C$26,2,FALSE()),"")</f>
        <v/>
      </c>
      <c r="H120" s="24"/>
      <c r="I120" s="28"/>
      <c r="J120" s="28"/>
    </row>
    <row r="121" spans="2:10" ht="15" customHeight="1" x14ac:dyDescent="0.25">
      <c r="B121" s="24" t="str">
        <f t="shared" si="1"/>
        <v/>
      </c>
      <c r="C121" s="25"/>
      <c r="D121" s="24"/>
      <c r="E121" s="26"/>
      <c r="F121" s="26"/>
      <c r="G121" s="27" t="str">
        <f>IFERROR(VLOOKUP($F121,'Anleitung &amp; Stammdaten'!$B$6:$C$26,2,FALSE()),"")</f>
        <v/>
      </c>
      <c r="H121" s="24"/>
      <c r="I121" s="28"/>
      <c r="J121" s="28"/>
    </row>
    <row r="122" spans="2:10" ht="15" customHeight="1" x14ac:dyDescent="0.25">
      <c r="B122" s="24" t="str">
        <f t="shared" si="1"/>
        <v/>
      </c>
      <c r="C122" s="25"/>
      <c r="D122" s="24"/>
      <c r="E122" s="26"/>
      <c r="F122" s="26"/>
      <c r="G122" s="27" t="str">
        <f>IFERROR(VLOOKUP($F122,'Anleitung &amp; Stammdaten'!$B$6:$C$26,2,FALSE()),"")</f>
        <v/>
      </c>
      <c r="H122" s="24"/>
      <c r="I122" s="28"/>
      <c r="J122" s="28"/>
    </row>
    <row r="123" spans="2:10" ht="15" customHeight="1" x14ac:dyDescent="0.25">
      <c r="B123" s="24" t="str">
        <f t="shared" si="1"/>
        <v/>
      </c>
      <c r="C123" s="25"/>
      <c r="D123" s="24"/>
      <c r="E123" s="26"/>
      <c r="F123" s="26"/>
      <c r="G123" s="27" t="str">
        <f>IFERROR(VLOOKUP($F123,'Anleitung &amp; Stammdaten'!$B$6:$C$26,2,FALSE()),"")</f>
        <v/>
      </c>
      <c r="H123" s="24"/>
      <c r="I123" s="28"/>
      <c r="J123" s="28"/>
    </row>
    <row r="124" spans="2:10" ht="15" customHeight="1" x14ac:dyDescent="0.25">
      <c r="B124" s="24" t="str">
        <f t="shared" si="1"/>
        <v/>
      </c>
      <c r="C124" s="25"/>
      <c r="D124" s="24"/>
      <c r="E124" s="26"/>
      <c r="F124" s="26"/>
      <c r="G124" s="27" t="str">
        <f>IFERROR(VLOOKUP($F124,'Anleitung &amp; Stammdaten'!$B$6:$C$26,2,FALSE()),"")</f>
        <v/>
      </c>
      <c r="H124" s="24"/>
      <c r="I124" s="28"/>
      <c r="J124" s="28"/>
    </row>
    <row r="125" spans="2:10" ht="15" customHeight="1" x14ac:dyDescent="0.25">
      <c r="B125" s="24" t="str">
        <f t="shared" si="1"/>
        <v/>
      </c>
      <c r="C125" s="25"/>
      <c r="D125" s="24"/>
      <c r="E125" s="26"/>
      <c r="F125" s="26"/>
      <c r="G125" s="27" t="str">
        <f>IFERROR(VLOOKUP($F125,'Anleitung &amp; Stammdaten'!$B$6:$C$26,2,FALSE()),"")</f>
        <v/>
      </c>
      <c r="H125" s="24"/>
      <c r="I125" s="28"/>
      <c r="J125" s="28"/>
    </row>
    <row r="126" spans="2:10" ht="15" customHeight="1" x14ac:dyDescent="0.25">
      <c r="B126" s="24" t="str">
        <f t="shared" si="1"/>
        <v/>
      </c>
      <c r="C126" s="25"/>
      <c r="D126" s="24"/>
      <c r="E126" s="26"/>
      <c r="F126" s="26"/>
      <c r="G126" s="27" t="str">
        <f>IFERROR(VLOOKUP($F126,'Anleitung &amp; Stammdaten'!$B$6:$C$26,2,FALSE()),"")</f>
        <v/>
      </c>
      <c r="H126" s="24"/>
      <c r="I126" s="28"/>
      <c r="J126" s="28"/>
    </row>
    <row r="127" spans="2:10" ht="15" customHeight="1" x14ac:dyDescent="0.25">
      <c r="B127" s="24" t="str">
        <f t="shared" si="1"/>
        <v/>
      </c>
      <c r="C127" s="25"/>
      <c r="D127" s="24"/>
      <c r="E127" s="26"/>
      <c r="F127" s="26"/>
      <c r="G127" s="27" t="str">
        <f>IFERROR(VLOOKUP($F127,'Anleitung &amp; Stammdaten'!$B$6:$C$26,2,FALSE()),"")</f>
        <v/>
      </c>
      <c r="H127" s="24"/>
      <c r="I127" s="28"/>
      <c r="J127" s="28"/>
    </row>
    <row r="128" spans="2:10" ht="15" customHeight="1" x14ac:dyDescent="0.25">
      <c r="B128" s="24" t="str">
        <f t="shared" si="1"/>
        <v/>
      </c>
      <c r="C128" s="25"/>
      <c r="D128" s="24"/>
      <c r="E128" s="26"/>
      <c r="F128" s="26"/>
      <c r="G128" s="27" t="str">
        <f>IFERROR(VLOOKUP($F128,'Anleitung &amp; Stammdaten'!$B$6:$C$26,2,FALSE()),"")</f>
        <v/>
      </c>
      <c r="H128" s="24"/>
      <c r="I128" s="28"/>
      <c r="J128" s="28"/>
    </row>
    <row r="129" spans="2:10" ht="15" customHeight="1" x14ac:dyDescent="0.25">
      <c r="B129" s="24" t="str">
        <f t="shared" si="1"/>
        <v/>
      </c>
      <c r="C129" s="25"/>
      <c r="D129" s="24"/>
      <c r="E129" s="26"/>
      <c r="F129" s="26"/>
      <c r="G129" s="27" t="str">
        <f>IFERROR(VLOOKUP($F129,'Anleitung &amp; Stammdaten'!$B$6:$C$26,2,FALSE()),"")</f>
        <v/>
      </c>
      <c r="H129" s="24"/>
      <c r="I129" s="28"/>
      <c r="J129" s="28"/>
    </row>
    <row r="130" spans="2:10" ht="15" customHeight="1" x14ac:dyDescent="0.25">
      <c r="B130" s="24" t="str">
        <f t="shared" si="1"/>
        <v/>
      </c>
      <c r="C130" s="25"/>
      <c r="D130" s="24"/>
      <c r="E130" s="26"/>
      <c r="F130" s="26"/>
      <c r="G130" s="27" t="str">
        <f>IFERROR(VLOOKUP($F130,'Anleitung &amp; Stammdaten'!$B$6:$C$26,2,FALSE()),"")</f>
        <v/>
      </c>
      <c r="H130" s="24"/>
      <c r="I130" s="28"/>
      <c r="J130" s="28"/>
    </row>
    <row r="131" spans="2:10" ht="15" customHeight="1" x14ac:dyDescent="0.25">
      <c r="B131" s="24" t="str">
        <f t="shared" si="1"/>
        <v/>
      </c>
      <c r="C131" s="25"/>
      <c r="D131" s="24"/>
      <c r="E131" s="26"/>
      <c r="F131" s="26"/>
      <c r="G131" s="27" t="str">
        <f>IFERROR(VLOOKUP($F131,'Anleitung &amp; Stammdaten'!$B$6:$C$26,2,FALSE()),"")</f>
        <v/>
      </c>
      <c r="H131" s="24"/>
      <c r="I131" s="28"/>
      <c r="J131" s="28"/>
    </row>
    <row r="132" spans="2:10" ht="15" customHeight="1" x14ac:dyDescent="0.25">
      <c r="B132" s="24" t="str">
        <f t="shared" si="1"/>
        <v/>
      </c>
      <c r="C132" s="25"/>
      <c r="D132" s="24"/>
      <c r="E132" s="26"/>
      <c r="F132" s="26"/>
      <c r="G132" s="27" t="str">
        <f>IFERROR(VLOOKUP($F132,'Anleitung &amp; Stammdaten'!$B$6:$C$26,2,FALSE()),"")</f>
        <v/>
      </c>
      <c r="H132" s="24"/>
      <c r="I132" s="28"/>
      <c r="J132" s="28"/>
    </row>
    <row r="133" spans="2:10" ht="15" customHeight="1" x14ac:dyDescent="0.25">
      <c r="B133" s="24" t="str">
        <f t="shared" si="1"/>
        <v/>
      </c>
      <c r="C133" s="25"/>
      <c r="D133" s="24"/>
      <c r="E133" s="26"/>
      <c r="F133" s="26"/>
      <c r="G133" s="27" t="str">
        <f>IFERROR(VLOOKUP($F133,'Anleitung &amp; Stammdaten'!$B$6:$C$26,2,FALSE()),"")</f>
        <v/>
      </c>
      <c r="H133" s="24"/>
      <c r="I133" s="28"/>
      <c r="J133" s="28"/>
    </row>
    <row r="134" spans="2:10" ht="15" customHeight="1" x14ac:dyDescent="0.25">
      <c r="B134" s="24" t="str">
        <f t="shared" ref="B134:B197" si="2">IF($C134="","",ROW()-5)</f>
        <v/>
      </c>
      <c r="C134" s="25"/>
      <c r="D134" s="24"/>
      <c r="E134" s="26"/>
      <c r="F134" s="26"/>
      <c r="G134" s="27" t="str">
        <f>IFERROR(VLOOKUP($F134,'Anleitung &amp; Stammdaten'!$B$6:$C$26,2,FALSE()),"")</f>
        <v/>
      </c>
      <c r="H134" s="24"/>
      <c r="I134" s="28"/>
      <c r="J134" s="28"/>
    </row>
    <row r="135" spans="2:10" ht="15" customHeight="1" x14ac:dyDescent="0.25">
      <c r="B135" s="24" t="str">
        <f t="shared" si="2"/>
        <v/>
      </c>
      <c r="C135" s="25"/>
      <c r="D135" s="24"/>
      <c r="E135" s="26"/>
      <c r="F135" s="26"/>
      <c r="G135" s="27" t="str">
        <f>IFERROR(VLOOKUP($F135,'Anleitung &amp; Stammdaten'!$B$6:$C$26,2,FALSE()),"")</f>
        <v/>
      </c>
      <c r="H135" s="24"/>
      <c r="I135" s="28"/>
      <c r="J135" s="28"/>
    </row>
    <row r="136" spans="2:10" ht="15" customHeight="1" x14ac:dyDescent="0.25">
      <c r="B136" s="24" t="str">
        <f t="shared" si="2"/>
        <v/>
      </c>
      <c r="C136" s="25"/>
      <c r="D136" s="24"/>
      <c r="E136" s="26"/>
      <c r="F136" s="26"/>
      <c r="G136" s="27" t="str">
        <f>IFERROR(VLOOKUP($F136,'Anleitung &amp; Stammdaten'!$B$6:$C$26,2,FALSE()),"")</f>
        <v/>
      </c>
      <c r="H136" s="24"/>
      <c r="I136" s="28"/>
      <c r="J136" s="28"/>
    </row>
    <row r="137" spans="2:10" ht="15" customHeight="1" x14ac:dyDescent="0.25">
      <c r="B137" s="24" t="str">
        <f t="shared" si="2"/>
        <v/>
      </c>
      <c r="C137" s="25"/>
      <c r="D137" s="24"/>
      <c r="E137" s="26"/>
      <c r="F137" s="26"/>
      <c r="G137" s="27" t="str">
        <f>IFERROR(VLOOKUP($F137,'Anleitung &amp; Stammdaten'!$B$6:$C$26,2,FALSE()),"")</f>
        <v/>
      </c>
      <c r="H137" s="24"/>
      <c r="I137" s="28"/>
      <c r="J137" s="28"/>
    </row>
    <row r="138" spans="2:10" ht="15" customHeight="1" x14ac:dyDescent="0.25">
      <c r="B138" s="24" t="str">
        <f t="shared" si="2"/>
        <v/>
      </c>
      <c r="C138" s="25"/>
      <c r="D138" s="24"/>
      <c r="E138" s="26"/>
      <c r="F138" s="26"/>
      <c r="G138" s="27" t="str">
        <f>IFERROR(VLOOKUP($F138,'Anleitung &amp; Stammdaten'!$B$6:$C$26,2,FALSE()),"")</f>
        <v/>
      </c>
      <c r="H138" s="24"/>
      <c r="I138" s="28"/>
      <c r="J138" s="28"/>
    </row>
    <row r="139" spans="2:10" ht="15" customHeight="1" x14ac:dyDescent="0.25">
      <c r="B139" s="24" t="str">
        <f t="shared" si="2"/>
        <v/>
      </c>
      <c r="C139" s="25"/>
      <c r="D139" s="24"/>
      <c r="E139" s="26"/>
      <c r="F139" s="26"/>
      <c r="G139" s="27" t="str">
        <f>IFERROR(VLOOKUP($F139,'Anleitung &amp; Stammdaten'!$B$6:$C$26,2,FALSE()),"")</f>
        <v/>
      </c>
      <c r="H139" s="24"/>
      <c r="I139" s="28"/>
      <c r="J139" s="28"/>
    </row>
    <row r="140" spans="2:10" ht="15" customHeight="1" x14ac:dyDescent="0.25">
      <c r="B140" s="24" t="str">
        <f t="shared" si="2"/>
        <v/>
      </c>
      <c r="C140" s="25"/>
      <c r="D140" s="24"/>
      <c r="E140" s="26"/>
      <c r="F140" s="26"/>
      <c r="G140" s="27" t="str">
        <f>IFERROR(VLOOKUP($F140,'Anleitung &amp; Stammdaten'!$B$6:$C$26,2,FALSE()),"")</f>
        <v/>
      </c>
      <c r="H140" s="24"/>
      <c r="I140" s="28"/>
      <c r="J140" s="28"/>
    </row>
    <row r="141" spans="2:10" ht="15" customHeight="1" x14ac:dyDescent="0.25">
      <c r="B141" s="24" t="str">
        <f t="shared" si="2"/>
        <v/>
      </c>
      <c r="C141" s="25"/>
      <c r="D141" s="24"/>
      <c r="E141" s="26"/>
      <c r="F141" s="26"/>
      <c r="G141" s="27" t="str">
        <f>IFERROR(VLOOKUP($F141,'Anleitung &amp; Stammdaten'!$B$6:$C$26,2,FALSE()),"")</f>
        <v/>
      </c>
      <c r="H141" s="24"/>
      <c r="I141" s="28"/>
      <c r="J141" s="28"/>
    </row>
    <row r="142" spans="2:10" ht="15" customHeight="1" x14ac:dyDescent="0.25">
      <c r="B142" s="24" t="str">
        <f t="shared" si="2"/>
        <v/>
      </c>
      <c r="C142" s="25"/>
      <c r="D142" s="24"/>
      <c r="E142" s="26"/>
      <c r="F142" s="26"/>
      <c r="G142" s="27" t="str">
        <f>IFERROR(VLOOKUP($F142,'Anleitung &amp; Stammdaten'!$B$6:$C$26,2,FALSE()),"")</f>
        <v/>
      </c>
      <c r="H142" s="24"/>
      <c r="I142" s="28"/>
      <c r="J142" s="28"/>
    </row>
    <row r="143" spans="2:10" ht="15" customHeight="1" x14ac:dyDescent="0.25">
      <c r="B143" s="24" t="str">
        <f t="shared" si="2"/>
        <v/>
      </c>
      <c r="C143" s="25"/>
      <c r="D143" s="24"/>
      <c r="E143" s="26"/>
      <c r="F143" s="26"/>
      <c r="G143" s="27" t="str">
        <f>IFERROR(VLOOKUP($F143,'Anleitung &amp; Stammdaten'!$B$6:$C$26,2,FALSE()),"")</f>
        <v/>
      </c>
      <c r="H143" s="24"/>
      <c r="I143" s="28"/>
      <c r="J143" s="28"/>
    </row>
    <row r="144" spans="2:10" ht="15" customHeight="1" x14ac:dyDescent="0.25">
      <c r="B144" s="24" t="str">
        <f t="shared" si="2"/>
        <v/>
      </c>
      <c r="C144" s="25"/>
      <c r="D144" s="24"/>
      <c r="E144" s="26"/>
      <c r="F144" s="26"/>
      <c r="G144" s="27" t="str">
        <f>IFERROR(VLOOKUP($F144,'Anleitung &amp; Stammdaten'!$B$6:$C$26,2,FALSE()),"")</f>
        <v/>
      </c>
      <c r="H144" s="24"/>
      <c r="I144" s="28"/>
      <c r="J144" s="28"/>
    </row>
    <row r="145" spans="2:10" ht="15" customHeight="1" x14ac:dyDescent="0.25">
      <c r="B145" s="24" t="str">
        <f t="shared" si="2"/>
        <v/>
      </c>
      <c r="C145" s="25"/>
      <c r="D145" s="24"/>
      <c r="E145" s="26"/>
      <c r="F145" s="26"/>
      <c r="G145" s="27" t="str">
        <f>IFERROR(VLOOKUP($F145,'Anleitung &amp; Stammdaten'!$B$6:$C$26,2,FALSE()),"")</f>
        <v/>
      </c>
      <c r="H145" s="24"/>
      <c r="I145" s="28"/>
      <c r="J145" s="28"/>
    </row>
    <row r="146" spans="2:10" ht="15" customHeight="1" x14ac:dyDescent="0.25">
      <c r="B146" s="24" t="str">
        <f t="shared" si="2"/>
        <v/>
      </c>
      <c r="C146" s="25"/>
      <c r="D146" s="24"/>
      <c r="E146" s="26"/>
      <c r="F146" s="26"/>
      <c r="G146" s="27" t="str">
        <f>IFERROR(VLOOKUP($F146,'Anleitung &amp; Stammdaten'!$B$6:$C$26,2,FALSE()),"")</f>
        <v/>
      </c>
      <c r="H146" s="24"/>
      <c r="I146" s="28"/>
      <c r="J146" s="28"/>
    </row>
    <row r="147" spans="2:10" ht="15" customHeight="1" x14ac:dyDescent="0.25">
      <c r="B147" s="24" t="str">
        <f t="shared" si="2"/>
        <v/>
      </c>
      <c r="C147" s="25"/>
      <c r="D147" s="24"/>
      <c r="E147" s="26"/>
      <c r="F147" s="26"/>
      <c r="G147" s="27" t="str">
        <f>IFERROR(VLOOKUP($F147,'Anleitung &amp; Stammdaten'!$B$6:$C$26,2,FALSE()),"")</f>
        <v/>
      </c>
      <c r="H147" s="24"/>
      <c r="I147" s="28"/>
      <c r="J147" s="28"/>
    </row>
    <row r="148" spans="2:10" ht="15" customHeight="1" x14ac:dyDescent="0.25">
      <c r="B148" s="24" t="str">
        <f t="shared" si="2"/>
        <v/>
      </c>
      <c r="C148" s="25"/>
      <c r="D148" s="24"/>
      <c r="E148" s="26"/>
      <c r="F148" s="26"/>
      <c r="G148" s="27" t="str">
        <f>IFERROR(VLOOKUP($F148,'Anleitung &amp; Stammdaten'!$B$6:$C$26,2,FALSE()),"")</f>
        <v/>
      </c>
      <c r="H148" s="24"/>
      <c r="I148" s="28"/>
      <c r="J148" s="28"/>
    </row>
    <row r="149" spans="2:10" ht="15" customHeight="1" x14ac:dyDescent="0.25">
      <c r="B149" s="24" t="str">
        <f t="shared" si="2"/>
        <v/>
      </c>
      <c r="C149" s="25"/>
      <c r="D149" s="24"/>
      <c r="E149" s="26"/>
      <c r="F149" s="26"/>
      <c r="G149" s="27" t="str">
        <f>IFERROR(VLOOKUP($F149,'Anleitung &amp; Stammdaten'!$B$6:$C$26,2,FALSE()),"")</f>
        <v/>
      </c>
      <c r="H149" s="24"/>
      <c r="I149" s="28"/>
      <c r="J149" s="28"/>
    </row>
    <row r="150" spans="2:10" ht="15" customHeight="1" x14ac:dyDescent="0.25">
      <c r="B150" s="24" t="str">
        <f t="shared" si="2"/>
        <v/>
      </c>
      <c r="C150" s="25"/>
      <c r="D150" s="24"/>
      <c r="E150" s="26"/>
      <c r="F150" s="26"/>
      <c r="G150" s="27" t="str">
        <f>IFERROR(VLOOKUP($F150,'Anleitung &amp; Stammdaten'!$B$6:$C$26,2,FALSE()),"")</f>
        <v/>
      </c>
      <c r="H150" s="24"/>
      <c r="I150" s="28"/>
      <c r="J150" s="28"/>
    </row>
    <row r="151" spans="2:10" ht="15" customHeight="1" x14ac:dyDescent="0.25">
      <c r="B151" s="24" t="str">
        <f t="shared" si="2"/>
        <v/>
      </c>
      <c r="C151" s="25"/>
      <c r="D151" s="24"/>
      <c r="E151" s="26"/>
      <c r="F151" s="26"/>
      <c r="G151" s="27" t="str">
        <f>IFERROR(VLOOKUP($F151,'Anleitung &amp; Stammdaten'!$B$6:$C$26,2,FALSE()),"")</f>
        <v/>
      </c>
      <c r="H151" s="24"/>
      <c r="I151" s="28"/>
      <c r="J151" s="28"/>
    </row>
    <row r="152" spans="2:10" ht="15" customHeight="1" x14ac:dyDescent="0.25">
      <c r="B152" s="24" t="str">
        <f t="shared" si="2"/>
        <v/>
      </c>
      <c r="C152" s="25"/>
      <c r="D152" s="24"/>
      <c r="E152" s="26"/>
      <c r="F152" s="26"/>
      <c r="G152" s="27" t="str">
        <f>IFERROR(VLOOKUP($F152,'Anleitung &amp; Stammdaten'!$B$6:$C$26,2,FALSE()),"")</f>
        <v/>
      </c>
      <c r="H152" s="24"/>
      <c r="I152" s="28"/>
      <c r="J152" s="28"/>
    </row>
    <row r="153" spans="2:10" ht="15" customHeight="1" x14ac:dyDescent="0.25">
      <c r="B153" s="24" t="str">
        <f t="shared" si="2"/>
        <v/>
      </c>
      <c r="C153" s="25"/>
      <c r="D153" s="24"/>
      <c r="E153" s="26"/>
      <c r="F153" s="26"/>
      <c r="G153" s="27" t="str">
        <f>IFERROR(VLOOKUP($F153,'Anleitung &amp; Stammdaten'!$B$6:$C$26,2,FALSE()),"")</f>
        <v/>
      </c>
      <c r="H153" s="24"/>
      <c r="I153" s="28"/>
      <c r="J153" s="28"/>
    </row>
    <row r="154" spans="2:10" ht="15" customHeight="1" x14ac:dyDescent="0.25">
      <c r="B154" s="24" t="str">
        <f t="shared" si="2"/>
        <v/>
      </c>
      <c r="C154" s="25"/>
      <c r="D154" s="24"/>
      <c r="E154" s="26"/>
      <c r="F154" s="26"/>
      <c r="G154" s="27" t="str">
        <f>IFERROR(VLOOKUP($F154,'Anleitung &amp; Stammdaten'!$B$6:$C$26,2,FALSE()),"")</f>
        <v/>
      </c>
      <c r="H154" s="24"/>
      <c r="I154" s="28"/>
      <c r="J154" s="28"/>
    </row>
    <row r="155" spans="2:10" ht="15" customHeight="1" x14ac:dyDescent="0.25">
      <c r="B155" s="24" t="str">
        <f t="shared" si="2"/>
        <v/>
      </c>
      <c r="C155" s="25"/>
      <c r="D155" s="24"/>
      <c r="E155" s="26"/>
      <c r="F155" s="26"/>
      <c r="G155" s="27" t="str">
        <f>IFERROR(VLOOKUP($F155,'Anleitung &amp; Stammdaten'!$B$6:$C$26,2,FALSE()),"")</f>
        <v/>
      </c>
      <c r="H155" s="24"/>
      <c r="I155" s="28"/>
      <c r="J155" s="28"/>
    </row>
    <row r="156" spans="2:10" ht="15" customHeight="1" x14ac:dyDescent="0.25">
      <c r="B156" s="24" t="str">
        <f t="shared" si="2"/>
        <v/>
      </c>
      <c r="C156" s="25"/>
      <c r="D156" s="24"/>
      <c r="E156" s="26"/>
      <c r="F156" s="26"/>
      <c r="G156" s="27" t="str">
        <f>IFERROR(VLOOKUP($F156,'Anleitung &amp; Stammdaten'!$B$6:$C$26,2,FALSE()),"")</f>
        <v/>
      </c>
      <c r="H156" s="24"/>
      <c r="I156" s="28"/>
      <c r="J156" s="28"/>
    </row>
    <row r="157" spans="2:10" ht="15" customHeight="1" x14ac:dyDescent="0.25">
      <c r="B157" s="24" t="str">
        <f t="shared" si="2"/>
        <v/>
      </c>
      <c r="C157" s="25"/>
      <c r="D157" s="24"/>
      <c r="E157" s="26"/>
      <c r="F157" s="26"/>
      <c r="G157" s="27" t="str">
        <f>IFERROR(VLOOKUP($F157,'Anleitung &amp; Stammdaten'!$B$6:$C$26,2,FALSE()),"")</f>
        <v/>
      </c>
      <c r="H157" s="24"/>
      <c r="I157" s="28"/>
      <c r="J157" s="28"/>
    </row>
    <row r="158" spans="2:10" ht="15" customHeight="1" x14ac:dyDescent="0.25">
      <c r="B158" s="24" t="str">
        <f t="shared" si="2"/>
        <v/>
      </c>
      <c r="C158" s="25"/>
      <c r="D158" s="24"/>
      <c r="E158" s="26"/>
      <c r="F158" s="26"/>
      <c r="G158" s="27" t="str">
        <f>IFERROR(VLOOKUP($F158,'Anleitung &amp; Stammdaten'!$B$6:$C$26,2,FALSE()),"")</f>
        <v/>
      </c>
      <c r="H158" s="24"/>
      <c r="I158" s="28"/>
      <c r="J158" s="28"/>
    </row>
    <row r="159" spans="2:10" ht="15" customHeight="1" x14ac:dyDescent="0.25">
      <c r="B159" s="24" t="str">
        <f t="shared" si="2"/>
        <v/>
      </c>
      <c r="C159" s="25"/>
      <c r="D159" s="24"/>
      <c r="E159" s="26"/>
      <c r="F159" s="26"/>
      <c r="G159" s="27" t="str">
        <f>IFERROR(VLOOKUP($F159,'Anleitung &amp; Stammdaten'!$B$6:$C$26,2,FALSE()),"")</f>
        <v/>
      </c>
      <c r="H159" s="24"/>
      <c r="I159" s="28"/>
      <c r="J159" s="28"/>
    </row>
    <row r="160" spans="2:10" ht="15" customHeight="1" x14ac:dyDescent="0.25">
      <c r="B160" s="24" t="str">
        <f t="shared" si="2"/>
        <v/>
      </c>
      <c r="C160" s="25"/>
      <c r="D160" s="24"/>
      <c r="E160" s="26"/>
      <c r="F160" s="26"/>
      <c r="G160" s="27" t="str">
        <f>IFERROR(VLOOKUP($F160,'Anleitung &amp; Stammdaten'!$B$6:$C$26,2,FALSE()),"")</f>
        <v/>
      </c>
      <c r="H160" s="24"/>
      <c r="I160" s="28"/>
      <c r="J160" s="28"/>
    </row>
    <row r="161" spans="2:10" ht="15" customHeight="1" x14ac:dyDescent="0.25">
      <c r="B161" s="24" t="str">
        <f t="shared" si="2"/>
        <v/>
      </c>
      <c r="C161" s="25"/>
      <c r="D161" s="24"/>
      <c r="E161" s="26"/>
      <c r="F161" s="26"/>
      <c r="G161" s="27" t="str">
        <f>IFERROR(VLOOKUP($F161,'Anleitung &amp; Stammdaten'!$B$6:$C$26,2,FALSE()),"")</f>
        <v/>
      </c>
      <c r="H161" s="24"/>
      <c r="I161" s="28"/>
      <c r="J161" s="28"/>
    </row>
    <row r="162" spans="2:10" ht="15" customHeight="1" x14ac:dyDescent="0.25">
      <c r="B162" s="24" t="str">
        <f t="shared" si="2"/>
        <v/>
      </c>
      <c r="C162" s="25"/>
      <c r="D162" s="24"/>
      <c r="E162" s="26"/>
      <c r="F162" s="26"/>
      <c r="G162" s="27" t="str">
        <f>IFERROR(VLOOKUP($F162,'Anleitung &amp; Stammdaten'!$B$6:$C$26,2,FALSE()),"")</f>
        <v/>
      </c>
      <c r="H162" s="24"/>
      <c r="I162" s="28"/>
      <c r="J162" s="28"/>
    </row>
    <row r="163" spans="2:10" ht="15" customHeight="1" x14ac:dyDescent="0.25">
      <c r="B163" s="24" t="str">
        <f t="shared" si="2"/>
        <v/>
      </c>
      <c r="C163" s="25"/>
      <c r="D163" s="24"/>
      <c r="E163" s="26"/>
      <c r="F163" s="26"/>
      <c r="G163" s="27" t="str">
        <f>IFERROR(VLOOKUP($F163,'Anleitung &amp; Stammdaten'!$B$6:$C$26,2,FALSE()),"")</f>
        <v/>
      </c>
      <c r="H163" s="24"/>
      <c r="I163" s="28"/>
      <c r="J163" s="28"/>
    </row>
    <row r="164" spans="2:10" ht="15" customHeight="1" x14ac:dyDescent="0.25">
      <c r="B164" s="24" t="str">
        <f t="shared" si="2"/>
        <v/>
      </c>
      <c r="C164" s="25"/>
      <c r="D164" s="24"/>
      <c r="E164" s="26"/>
      <c r="F164" s="26"/>
      <c r="G164" s="27" t="str">
        <f>IFERROR(VLOOKUP($F164,'Anleitung &amp; Stammdaten'!$B$6:$C$26,2,FALSE()),"")</f>
        <v/>
      </c>
      <c r="H164" s="24"/>
      <c r="I164" s="28"/>
      <c r="J164" s="28"/>
    </row>
    <row r="165" spans="2:10" ht="15" customHeight="1" x14ac:dyDescent="0.25">
      <c r="B165" s="24" t="str">
        <f t="shared" si="2"/>
        <v/>
      </c>
      <c r="C165" s="25"/>
      <c r="D165" s="24"/>
      <c r="E165" s="26"/>
      <c r="F165" s="26"/>
      <c r="G165" s="27" t="str">
        <f>IFERROR(VLOOKUP($F165,'Anleitung &amp; Stammdaten'!$B$6:$C$26,2,FALSE()),"")</f>
        <v/>
      </c>
      <c r="H165" s="24"/>
      <c r="I165" s="28"/>
      <c r="J165" s="28"/>
    </row>
    <row r="166" spans="2:10" ht="15" customHeight="1" x14ac:dyDescent="0.25">
      <c r="B166" s="24" t="str">
        <f t="shared" si="2"/>
        <v/>
      </c>
      <c r="C166" s="25"/>
      <c r="D166" s="24"/>
      <c r="E166" s="26"/>
      <c r="F166" s="26"/>
      <c r="G166" s="27" t="str">
        <f>IFERROR(VLOOKUP($F166,'Anleitung &amp; Stammdaten'!$B$6:$C$26,2,FALSE()),"")</f>
        <v/>
      </c>
      <c r="H166" s="24"/>
      <c r="I166" s="28"/>
      <c r="J166" s="28"/>
    </row>
    <row r="167" spans="2:10" ht="15" customHeight="1" x14ac:dyDescent="0.25">
      <c r="B167" s="24" t="str">
        <f t="shared" si="2"/>
        <v/>
      </c>
      <c r="C167" s="25"/>
      <c r="D167" s="24"/>
      <c r="E167" s="26"/>
      <c r="F167" s="26"/>
      <c r="G167" s="27" t="str">
        <f>IFERROR(VLOOKUP($F167,'Anleitung &amp; Stammdaten'!$B$6:$C$26,2,FALSE()),"")</f>
        <v/>
      </c>
      <c r="H167" s="24"/>
      <c r="I167" s="28"/>
      <c r="J167" s="28"/>
    </row>
    <row r="168" spans="2:10" ht="15" customHeight="1" x14ac:dyDescent="0.25">
      <c r="B168" s="24" t="str">
        <f t="shared" si="2"/>
        <v/>
      </c>
      <c r="C168" s="25"/>
      <c r="D168" s="24"/>
      <c r="E168" s="26"/>
      <c r="F168" s="26"/>
      <c r="G168" s="27" t="str">
        <f>IFERROR(VLOOKUP($F168,'Anleitung &amp; Stammdaten'!$B$6:$C$26,2,FALSE()),"")</f>
        <v/>
      </c>
      <c r="H168" s="24"/>
      <c r="I168" s="28"/>
      <c r="J168" s="28"/>
    </row>
    <row r="169" spans="2:10" ht="15" customHeight="1" x14ac:dyDescent="0.25">
      <c r="B169" s="24" t="str">
        <f t="shared" si="2"/>
        <v/>
      </c>
      <c r="C169" s="25"/>
      <c r="D169" s="24"/>
      <c r="E169" s="26"/>
      <c r="F169" s="26"/>
      <c r="G169" s="27" t="str">
        <f>IFERROR(VLOOKUP($F169,'Anleitung &amp; Stammdaten'!$B$6:$C$26,2,FALSE()),"")</f>
        <v/>
      </c>
      <c r="H169" s="24"/>
      <c r="I169" s="28"/>
      <c r="J169" s="28"/>
    </row>
    <row r="170" spans="2:10" ht="15" customHeight="1" x14ac:dyDescent="0.25">
      <c r="B170" s="24" t="str">
        <f t="shared" si="2"/>
        <v/>
      </c>
      <c r="C170" s="25"/>
      <c r="D170" s="24"/>
      <c r="E170" s="26"/>
      <c r="F170" s="26"/>
      <c r="G170" s="27" t="str">
        <f>IFERROR(VLOOKUP($F170,'Anleitung &amp; Stammdaten'!$B$6:$C$26,2,FALSE()),"")</f>
        <v/>
      </c>
      <c r="H170" s="24"/>
      <c r="I170" s="28"/>
      <c r="J170" s="28"/>
    </row>
    <row r="171" spans="2:10" ht="15" customHeight="1" x14ac:dyDescent="0.25">
      <c r="B171" s="24" t="str">
        <f t="shared" si="2"/>
        <v/>
      </c>
      <c r="C171" s="25"/>
      <c r="D171" s="24"/>
      <c r="E171" s="26"/>
      <c r="F171" s="26"/>
      <c r="G171" s="27" t="str">
        <f>IFERROR(VLOOKUP($F171,'Anleitung &amp; Stammdaten'!$B$6:$C$26,2,FALSE()),"")</f>
        <v/>
      </c>
      <c r="H171" s="24"/>
      <c r="I171" s="28"/>
      <c r="J171" s="28"/>
    </row>
    <row r="172" spans="2:10" ht="15" customHeight="1" x14ac:dyDescent="0.25">
      <c r="B172" s="24" t="str">
        <f t="shared" si="2"/>
        <v/>
      </c>
      <c r="C172" s="25"/>
      <c r="D172" s="24"/>
      <c r="E172" s="26"/>
      <c r="F172" s="26"/>
      <c r="G172" s="27" t="str">
        <f>IFERROR(VLOOKUP($F172,'Anleitung &amp; Stammdaten'!$B$6:$C$26,2,FALSE()),"")</f>
        <v/>
      </c>
      <c r="H172" s="24"/>
      <c r="I172" s="28"/>
      <c r="J172" s="28"/>
    </row>
    <row r="173" spans="2:10" ht="15" customHeight="1" x14ac:dyDescent="0.25">
      <c r="B173" s="24" t="str">
        <f t="shared" si="2"/>
        <v/>
      </c>
      <c r="C173" s="25"/>
      <c r="D173" s="24"/>
      <c r="E173" s="26"/>
      <c r="F173" s="26"/>
      <c r="G173" s="27" t="str">
        <f>IFERROR(VLOOKUP($F173,'Anleitung &amp; Stammdaten'!$B$6:$C$26,2,FALSE()),"")</f>
        <v/>
      </c>
      <c r="H173" s="24"/>
      <c r="I173" s="28"/>
      <c r="J173" s="28"/>
    </row>
    <row r="174" spans="2:10" ht="15" customHeight="1" x14ac:dyDescent="0.25">
      <c r="B174" s="24" t="str">
        <f t="shared" si="2"/>
        <v/>
      </c>
      <c r="C174" s="25"/>
      <c r="D174" s="24"/>
      <c r="E174" s="26"/>
      <c r="F174" s="26"/>
      <c r="G174" s="27" t="str">
        <f>IFERROR(VLOOKUP($F174,'Anleitung &amp; Stammdaten'!$B$6:$C$26,2,FALSE()),"")</f>
        <v/>
      </c>
      <c r="H174" s="24"/>
      <c r="I174" s="28"/>
      <c r="J174" s="28"/>
    </row>
    <row r="175" spans="2:10" ht="15" customHeight="1" x14ac:dyDescent="0.25">
      <c r="B175" s="24" t="str">
        <f t="shared" si="2"/>
        <v/>
      </c>
      <c r="C175" s="25"/>
      <c r="D175" s="24"/>
      <c r="E175" s="26"/>
      <c r="F175" s="26"/>
      <c r="G175" s="27" t="str">
        <f>IFERROR(VLOOKUP($F175,'Anleitung &amp; Stammdaten'!$B$6:$C$26,2,FALSE()),"")</f>
        <v/>
      </c>
      <c r="H175" s="24"/>
      <c r="I175" s="28"/>
      <c r="J175" s="28"/>
    </row>
    <row r="176" spans="2:10" ht="15" customHeight="1" x14ac:dyDescent="0.25">
      <c r="B176" s="24" t="str">
        <f t="shared" si="2"/>
        <v/>
      </c>
      <c r="C176" s="25"/>
      <c r="D176" s="24"/>
      <c r="E176" s="26"/>
      <c r="F176" s="26"/>
      <c r="G176" s="27" t="str">
        <f>IFERROR(VLOOKUP($F176,'Anleitung &amp; Stammdaten'!$B$6:$C$26,2,FALSE()),"")</f>
        <v/>
      </c>
      <c r="H176" s="24"/>
      <c r="I176" s="28"/>
      <c r="J176" s="28"/>
    </row>
    <row r="177" spans="2:10" ht="15" customHeight="1" x14ac:dyDescent="0.25">
      <c r="B177" s="24" t="str">
        <f t="shared" si="2"/>
        <v/>
      </c>
      <c r="C177" s="25"/>
      <c r="D177" s="24"/>
      <c r="E177" s="26"/>
      <c r="F177" s="26"/>
      <c r="G177" s="27" t="str">
        <f>IFERROR(VLOOKUP($F177,'Anleitung &amp; Stammdaten'!$B$6:$C$26,2,FALSE()),"")</f>
        <v/>
      </c>
      <c r="H177" s="24"/>
      <c r="I177" s="28"/>
      <c r="J177" s="28"/>
    </row>
    <row r="178" spans="2:10" ht="15" customHeight="1" x14ac:dyDescent="0.25">
      <c r="B178" s="24" t="str">
        <f t="shared" si="2"/>
        <v/>
      </c>
      <c r="C178" s="25"/>
      <c r="D178" s="24"/>
      <c r="E178" s="26"/>
      <c r="F178" s="26"/>
      <c r="G178" s="27" t="str">
        <f>IFERROR(VLOOKUP($F178,'Anleitung &amp; Stammdaten'!$B$6:$C$26,2,FALSE()),"")</f>
        <v/>
      </c>
      <c r="H178" s="24"/>
      <c r="I178" s="28"/>
      <c r="J178" s="28"/>
    </row>
    <row r="179" spans="2:10" ht="15" customHeight="1" x14ac:dyDescent="0.25">
      <c r="B179" s="24" t="str">
        <f t="shared" si="2"/>
        <v/>
      </c>
      <c r="C179" s="25"/>
      <c r="D179" s="24"/>
      <c r="E179" s="26"/>
      <c r="F179" s="26"/>
      <c r="G179" s="27" t="str">
        <f>IFERROR(VLOOKUP($F179,'Anleitung &amp; Stammdaten'!$B$6:$C$26,2,FALSE()),"")</f>
        <v/>
      </c>
      <c r="H179" s="24"/>
      <c r="I179" s="28"/>
      <c r="J179" s="28"/>
    </row>
    <row r="180" spans="2:10" ht="15" customHeight="1" x14ac:dyDescent="0.25">
      <c r="B180" s="24" t="str">
        <f t="shared" si="2"/>
        <v/>
      </c>
      <c r="C180" s="25"/>
      <c r="D180" s="24"/>
      <c r="E180" s="26"/>
      <c r="F180" s="26"/>
      <c r="G180" s="27" t="str">
        <f>IFERROR(VLOOKUP($F180,'Anleitung &amp; Stammdaten'!$B$6:$C$26,2,FALSE()),"")</f>
        <v/>
      </c>
      <c r="H180" s="24"/>
      <c r="I180" s="28"/>
      <c r="J180" s="28"/>
    </row>
    <row r="181" spans="2:10" ht="15" customHeight="1" x14ac:dyDescent="0.25">
      <c r="B181" s="24" t="str">
        <f t="shared" si="2"/>
        <v/>
      </c>
      <c r="C181" s="25"/>
      <c r="D181" s="24"/>
      <c r="E181" s="26"/>
      <c r="F181" s="26"/>
      <c r="G181" s="27" t="str">
        <f>IFERROR(VLOOKUP($F181,'Anleitung &amp; Stammdaten'!$B$6:$C$26,2,FALSE()),"")</f>
        <v/>
      </c>
      <c r="H181" s="24"/>
      <c r="I181" s="28"/>
      <c r="J181" s="28"/>
    </row>
    <row r="182" spans="2:10" ht="15" customHeight="1" x14ac:dyDescent="0.25">
      <c r="B182" s="24" t="str">
        <f t="shared" si="2"/>
        <v/>
      </c>
      <c r="C182" s="25"/>
      <c r="D182" s="24"/>
      <c r="E182" s="26"/>
      <c r="F182" s="26"/>
      <c r="G182" s="27" t="str">
        <f>IFERROR(VLOOKUP($F182,'Anleitung &amp; Stammdaten'!$B$6:$C$26,2,FALSE()),"")</f>
        <v/>
      </c>
      <c r="H182" s="24"/>
      <c r="I182" s="28"/>
      <c r="J182" s="28"/>
    </row>
    <row r="183" spans="2:10" ht="15" customHeight="1" x14ac:dyDescent="0.25">
      <c r="B183" s="24" t="str">
        <f t="shared" si="2"/>
        <v/>
      </c>
      <c r="C183" s="25"/>
      <c r="D183" s="24"/>
      <c r="E183" s="26"/>
      <c r="F183" s="26"/>
      <c r="G183" s="27" t="str">
        <f>IFERROR(VLOOKUP($F183,'Anleitung &amp; Stammdaten'!$B$6:$C$26,2,FALSE()),"")</f>
        <v/>
      </c>
      <c r="H183" s="24"/>
      <c r="I183" s="28"/>
      <c r="J183" s="28"/>
    </row>
    <row r="184" spans="2:10" ht="15" customHeight="1" x14ac:dyDescent="0.25">
      <c r="B184" s="24" t="str">
        <f t="shared" si="2"/>
        <v/>
      </c>
      <c r="C184" s="25"/>
      <c r="D184" s="24"/>
      <c r="E184" s="26"/>
      <c r="F184" s="26"/>
      <c r="G184" s="27" t="str">
        <f>IFERROR(VLOOKUP($F184,'Anleitung &amp; Stammdaten'!$B$6:$C$26,2,FALSE()),"")</f>
        <v/>
      </c>
      <c r="H184" s="24"/>
      <c r="I184" s="28"/>
      <c r="J184" s="28"/>
    </row>
    <row r="185" spans="2:10" ht="15" customHeight="1" x14ac:dyDescent="0.25">
      <c r="B185" s="24" t="str">
        <f t="shared" si="2"/>
        <v/>
      </c>
      <c r="C185" s="25"/>
      <c r="D185" s="24"/>
      <c r="E185" s="26"/>
      <c r="F185" s="26"/>
      <c r="G185" s="27" t="str">
        <f>IFERROR(VLOOKUP($F185,'Anleitung &amp; Stammdaten'!$B$6:$C$26,2,FALSE()),"")</f>
        <v/>
      </c>
      <c r="H185" s="24"/>
      <c r="I185" s="28"/>
      <c r="J185" s="28"/>
    </row>
    <row r="186" spans="2:10" ht="15" customHeight="1" x14ac:dyDescent="0.25">
      <c r="B186" s="24" t="str">
        <f t="shared" si="2"/>
        <v/>
      </c>
      <c r="C186" s="25"/>
      <c r="D186" s="24"/>
      <c r="E186" s="26"/>
      <c r="F186" s="26"/>
      <c r="G186" s="27" t="str">
        <f>IFERROR(VLOOKUP($F186,'Anleitung &amp; Stammdaten'!$B$6:$C$26,2,FALSE()),"")</f>
        <v/>
      </c>
      <c r="H186" s="24"/>
      <c r="I186" s="28"/>
      <c r="J186" s="28"/>
    </row>
    <row r="187" spans="2:10" ht="15" customHeight="1" x14ac:dyDescent="0.25">
      <c r="B187" s="24" t="str">
        <f t="shared" si="2"/>
        <v/>
      </c>
      <c r="C187" s="25"/>
      <c r="D187" s="24"/>
      <c r="E187" s="26"/>
      <c r="F187" s="26"/>
      <c r="G187" s="27" t="str">
        <f>IFERROR(VLOOKUP($F187,'Anleitung &amp; Stammdaten'!$B$6:$C$26,2,FALSE()),"")</f>
        <v/>
      </c>
      <c r="H187" s="24"/>
      <c r="I187" s="28"/>
      <c r="J187" s="28"/>
    </row>
    <row r="188" spans="2:10" ht="15" customHeight="1" x14ac:dyDescent="0.25">
      <c r="B188" s="24" t="str">
        <f t="shared" si="2"/>
        <v/>
      </c>
      <c r="C188" s="25"/>
      <c r="D188" s="24"/>
      <c r="E188" s="26"/>
      <c r="F188" s="26"/>
      <c r="G188" s="27" t="str">
        <f>IFERROR(VLOOKUP($F188,'Anleitung &amp; Stammdaten'!$B$6:$C$26,2,FALSE()),"")</f>
        <v/>
      </c>
      <c r="H188" s="24"/>
      <c r="I188" s="28"/>
      <c r="J188" s="28"/>
    </row>
    <row r="189" spans="2:10" ht="15" customHeight="1" x14ac:dyDescent="0.25">
      <c r="B189" s="24" t="str">
        <f t="shared" si="2"/>
        <v/>
      </c>
      <c r="C189" s="25"/>
      <c r="D189" s="24"/>
      <c r="E189" s="26"/>
      <c r="F189" s="26"/>
      <c r="G189" s="27" t="str">
        <f>IFERROR(VLOOKUP($F189,'Anleitung &amp; Stammdaten'!$B$6:$C$26,2,FALSE()),"")</f>
        <v/>
      </c>
      <c r="H189" s="24"/>
      <c r="I189" s="28"/>
      <c r="J189" s="28"/>
    </row>
    <row r="190" spans="2:10" ht="15" customHeight="1" x14ac:dyDescent="0.25">
      <c r="B190" s="24" t="str">
        <f t="shared" si="2"/>
        <v/>
      </c>
      <c r="C190" s="25"/>
      <c r="D190" s="24"/>
      <c r="E190" s="26"/>
      <c r="F190" s="26"/>
      <c r="G190" s="27" t="str">
        <f>IFERROR(VLOOKUP($F190,'Anleitung &amp; Stammdaten'!$B$6:$C$26,2,FALSE()),"")</f>
        <v/>
      </c>
      <c r="H190" s="24"/>
      <c r="I190" s="28"/>
      <c r="J190" s="28"/>
    </row>
    <row r="191" spans="2:10" ht="15" customHeight="1" x14ac:dyDescent="0.25">
      <c r="B191" s="24" t="str">
        <f t="shared" si="2"/>
        <v/>
      </c>
      <c r="C191" s="25"/>
      <c r="D191" s="24"/>
      <c r="E191" s="26"/>
      <c r="F191" s="26"/>
      <c r="G191" s="27" t="str">
        <f>IFERROR(VLOOKUP($F191,'Anleitung &amp; Stammdaten'!$B$6:$C$26,2,FALSE()),"")</f>
        <v/>
      </c>
      <c r="H191" s="24"/>
      <c r="I191" s="28"/>
      <c r="J191" s="28"/>
    </row>
    <row r="192" spans="2:10" ht="15" customHeight="1" x14ac:dyDescent="0.25">
      <c r="B192" s="24" t="str">
        <f t="shared" si="2"/>
        <v/>
      </c>
      <c r="C192" s="25"/>
      <c r="D192" s="24"/>
      <c r="E192" s="26"/>
      <c r="F192" s="26"/>
      <c r="G192" s="27" t="str">
        <f>IFERROR(VLOOKUP($F192,'Anleitung &amp; Stammdaten'!$B$6:$C$26,2,FALSE()),"")</f>
        <v/>
      </c>
      <c r="H192" s="24"/>
      <c r="I192" s="28"/>
      <c r="J192" s="28"/>
    </row>
    <row r="193" spans="2:10" ht="15" customHeight="1" x14ac:dyDescent="0.25">
      <c r="B193" s="24" t="str">
        <f t="shared" si="2"/>
        <v/>
      </c>
      <c r="C193" s="25"/>
      <c r="D193" s="24"/>
      <c r="E193" s="26"/>
      <c r="F193" s="26"/>
      <c r="G193" s="27" t="str">
        <f>IFERROR(VLOOKUP($F193,'Anleitung &amp; Stammdaten'!$B$6:$C$26,2,FALSE()),"")</f>
        <v/>
      </c>
      <c r="H193" s="24"/>
      <c r="I193" s="28"/>
      <c r="J193" s="28"/>
    </row>
    <row r="194" spans="2:10" ht="15" customHeight="1" x14ac:dyDescent="0.25">
      <c r="B194" s="24" t="str">
        <f t="shared" si="2"/>
        <v/>
      </c>
      <c r="C194" s="25"/>
      <c r="D194" s="24"/>
      <c r="E194" s="26"/>
      <c r="F194" s="26"/>
      <c r="G194" s="27" t="str">
        <f>IFERROR(VLOOKUP($F194,'Anleitung &amp; Stammdaten'!$B$6:$C$26,2,FALSE()),"")</f>
        <v/>
      </c>
      <c r="H194" s="24"/>
      <c r="I194" s="28"/>
      <c r="J194" s="28"/>
    </row>
    <row r="195" spans="2:10" ht="15" customHeight="1" x14ac:dyDescent="0.25">
      <c r="B195" s="24" t="str">
        <f t="shared" si="2"/>
        <v/>
      </c>
      <c r="C195" s="25"/>
      <c r="D195" s="24"/>
      <c r="E195" s="26"/>
      <c r="F195" s="26"/>
      <c r="G195" s="27" t="str">
        <f>IFERROR(VLOOKUP($F195,'Anleitung &amp; Stammdaten'!$B$6:$C$26,2,FALSE()),"")</f>
        <v/>
      </c>
      <c r="H195" s="24"/>
      <c r="I195" s="28"/>
      <c r="J195" s="28"/>
    </row>
    <row r="196" spans="2:10" ht="15" customHeight="1" x14ac:dyDescent="0.25">
      <c r="B196" s="24" t="str">
        <f t="shared" si="2"/>
        <v/>
      </c>
      <c r="C196" s="25"/>
      <c r="D196" s="24"/>
      <c r="E196" s="26"/>
      <c r="F196" s="26"/>
      <c r="G196" s="27" t="str">
        <f>IFERROR(VLOOKUP($F196,'Anleitung &amp; Stammdaten'!$B$6:$C$26,2,FALSE()),"")</f>
        <v/>
      </c>
      <c r="H196" s="24"/>
      <c r="I196" s="28"/>
      <c r="J196" s="28"/>
    </row>
    <row r="197" spans="2:10" ht="15" customHeight="1" x14ac:dyDescent="0.25">
      <c r="B197" s="24" t="str">
        <f t="shared" si="2"/>
        <v/>
      </c>
      <c r="C197" s="25"/>
      <c r="D197" s="24"/>
      <c r="E197" s="26"/>
      <c r="F197" s="26"/>
      <c r="G197" s="27" t="str">
        <f>IFERROR(VLOOKUP($F197,'Anleitung &amp; Stammdaten'!$B$6:$C$26,2,FALSE()),"")</f>
        <v/>
      </c>
      <c r="H197" s="24"/>
      <c r="I197" s="28"/>
      <c r="J197" s="28"/>
    </row>
    <row r="198" spans="2:10" ht="15" customHeight="1" x14ac:dyDescent="0.25">
      <c r="B198" s="24" t="str">
        <f t="shared" ref="B198:B220" si="3">IF($C198="","",ROW()-5)</f>
        <v/>
      </c>
      <c r="C198" s="25"/>
      <c r="D198" s="24"/>
      <c r="E198" s="26"/>
      <c r="F198" s="26"/>
      <c r="G198" s="27" t="str">
        <f>IFERROR(VLOOKUP($F198,'Anleitung &amp; Stammdaten'!$B$6:$C$26,2,FALSE()),"")</f>
        <v/>
      </c>
      <c r="H198" s="24"/>
      <c r="I198" s="28"/>
      <c r="J198" s="28"/>
    </row>
    <row r="199" spans="2:10" ht="15" customHeight="1" x14ac:dyDescent="0.25">
      <c r="B199" s="24" t="str">
        <f t="shared" si="3"/>
        <v/>
      </c>
      <c r="C199" s="25"/>
      <c r="D199" s="24"/>
      <c r="E199" s="26"/>
      <c r="F199" s="26"/>
      <c r="G199" s="27" t="str">
        <f>IFERROR(VLOOKUP($F199,'Anleitung &amp; Stammdaten'!$B$6:$C$26,2,FALSE()),"")</f>
        <v/>
      </c>
      <c r="H199" s="24"/>
      <c r="I199" s="28"/>
      <c r="J199" s="28"/>
    </row>
    <row r="200" spans="2:10" ht="15" customHeight="1" x14ac:dyDescent="0.25">
      <c r="B200" s="24" t="str">
        <f t="shared" si="3"/>
        <v/>
      </c>
      <c r="C200" s="25"/>
      <c r="D200" s="24"/>
      <c r="E200" s="26"/>
      <c r="F200" s="26"/>
      <c r="G200" s="27" t="str">
        <f>IFERROR(VLOOKUP($F200,'Anleitung &amp; Stammdaten'!$B$6:$C$26,2,FALSE()),"")</f>
        <v/>
      </c>
      <c r="H200" s="24"/>
      <c r="I200" s="28"/>
      <c r="J200" s="28"/>
    </row>
    <row r="201" spans="2:10" ht="15" customHeight="1" x14ac:dyDescent="0.25">
      <c r="B201" s="24" t="str">
        <f t="shared" si="3"/>
        <v/>
      </c>
      <c r="C201" s="25"/>
      <c r="D201" s="24"/>
      <c r="E201" s="26"/>
      <c r="F201" s="26"/>
      <c r="G201" s="27" t="str">
        <f>IFERROR(VLOOKUP($F201,'Anleitung &amp; Stammdaten'!$B$6:$C$26,2,FALSE()),"")</f>
        <v/>
      </c>
      <c r="H201" s="24"/>
      <c r="I201" s="28"/>
      <c r="J201" s="28"/>
    </row>
    <row r="202" spans="2:10" ht="15" customHeight="1" x14ac:dyDescent="0.25">
      <c r="B202" s="24" t="str">
        <f t="shared" si="3"/>
        <v/>
      </c>
      <c r="C202" s="25"/>
      <c r="D202" s="24"/>
      <c r="E202" s="26"/>
      <c r="F202" s="26"/>
      <c r="G202" s="27" t="str">
        <f>IFERROR(VLOOKUP($F202,'Anleitung &amp; Stammdaten'!$B$6:$C$26,2,FALSE()),"")</f>
        <v/>
      </c>
      <c r="H202" s="24"/>
      <c r="I202" s="28"/>
      <c r="J202" s="28"/>
    </row>
    <row r="203" spans="2:10" ht="15" customHeight="1" x14ac:dyDescent="0.25">
      <c r="B203" s="24" t="str">
        <f t="shared" si="3"/>
        <v/>
      </c>
      <c r="C203" s="25"/>
      <c r="D203" s="24"/>
      <c r="E203" s="26"/>
      <c r="F203" s="26"/>
      <c r="G203" s="27" t="str">
        <f>IFERROR(VLOOKUP($F203,'Anleitung &amp; Stammdaten'!$B$6:$C$26,2,FALSE()),"")</f>
        <v/>
      </c>
      <c r="H203" s="24"/>
      <c r="I203" s="28"/>
      <c r="J203" s="28"/>
    </row>
    <row r="204" spans="2:10" ht="15" customHeight="1" x14ac:dyDescent="0.25">
      <c r="B204" s="24" t="str">
        <f t="shared" si="3"/>
        <v/>
      </c>
      <c r="C204" s="25"/>
      <c r="D204" s="24"/>
      <c r="E204" s="26"/>
      <c r="F204" s="26"/>
      <c r="G204" s="27" t="str">
        <f>IFERROR(VLOOKUP($F204,'Anleitung &amp; Stammdaten'!$B$6:$C$26,2,FALSE()),"")</f>
        <v/>
      </c>
      <c r="H204" s="24"/>
      <c r="I204" s="28"/>
      <c r="J204" s="28"/>
    </row>
    <row r="205" spans="2:10" ht="15" customHeight="1" x14ac:dyDescent="0.25">
      <c r="B205" s="24" t="str">
        <f t="shared" si="3"/>
        <v/>
      </c>
      <c r="C205" s="25"/>
      <c r="D205" s="24"/>
      <c r="E205" s="26"/>
      <c r="F205" s="26"/>
      <c r="G205" s="27" t="str">
        <f>IFERROR(VLOOKUP($F205,'Anleitung &amp; Stammdaten'!$B$6:$C$26,2,FALSE()),"")</f>
        <v/>
      </c>
      <c r="H205" s="24"/>
      <c r="I205" s="28"/>
      <c r="J205" s="28"/>
    </row>
    <row r="206" spans="2:10" ht="15" customHeight="1" x14ac:dyDescent="0.25">
      <c r="B206" s="24" t="str">
        <f t="shared" si="3"/>
        <v/>
      </c>
      <c r="C206" s="25"/>
      <c r="D206" s="24"/>
      <c r="E206" s="26"/>
      <c r="F206" s="26"/>
      <c r="G206" s="27" t="str">
        <f>IFERROR(VLOOKUP($F206,'Anleitung &amp; Stammdaten'!$B$6:$C$26,2,FALSE()),"")</f>
        <v/>
      </c>
      <c r="H206" s="24"/>
      <c r="I206" s="28"/>
      <c r="J206" s="28"/>
    </row>
    <row r="207" spans="2:10" ht="15" customHeight="1" x14ac:dyDescent="0.25">
      <c r="B207" s="24" t="str">
        <f t="shared" si="3"/>
        <v/>
      </c>
      <c r="C207" s="25"/>
      <c r="D207" s="24"/>
      <c r="E207" s="26"/>
      <c r="F207" s="26"/>
      <c r="G207" s="27" t="str">
        <f>IFERROR(VLOOKUP($F207,'Anleitung &amp; Stammdaten'!$B$6:$C$26,2,FALSE()),"")</f>
        <v/>
      </c>
      <c r="H207" s="24"/>
      <c r="I207" s="28"/>
      <c r="J207" s="28"/>
    </row>
    <row r="208" spans="2:10" ht="15" customHeight="1" x14ac:dyDescent="0.25">
      <c r="B208" s="24" t="str">
        <f t="shared" si="3"/>
        <v/>
      </c>
      <c r="C208" s="25"/>
      <c r="D208" s="24"/>
      <c r="E208" s="26"/>
      <c r="F208" s="26"/>
      <c r="G208" s="27" t="str">
        <f>IFERROR(VLOOKUP($F208,'Anleitung &amp; Stammdaten'!$B$6:$C$26,2,FALSE()),"")</f>
        <v/>
      </c>
      <c r="H208" s="24"/>
      <c r="I208" s="28"/>
      <c r="J208" s="28"/>
    </row>
    <row r="209" spans="2:10" ht="15" customHeight="1" x14ac:dyDescent="0.25">
      <c r="B209" s="24" t="str">
        <f t="shared" si="3"/>
        <v/>
      </c>
      <c r="C209" s="25"/>
      <c r="D209" s="24"/>
      <c r="E209" s="26"/>
      <c r="F209" s="26"/>
      <c r="G209" s="27" t="str">
        <f>IFERROR(VLOOKUP($F209,'Anleitung &amp; Stammdaten'!$B$6:$C$26,2,FALSE()),"")</f>
        <v/>
      </c>
      <c r="H209" s="24"/>
      <c r="I209" s="28"/>
      <c r="J209" s="28"/>
    </row>
    <row r="210" spans="2:10" ht="15" customHeight="1" x14ac:dyDescent="0.25">
      <c r="B210" s="24" t="str">
        <f t="shared" si="3"/>
        <v/>
      </c>
      <c r="C210" s="25"/>
      <c r="D210" s="24"/>
      <c r="E210" s="26"/>
      <c r="F210" s="26"/>
      <c r="G210" s="27" t="str">
        <f>IFERROR(VLOOKUP($F210,'Anleitung &amp; Stammdaten'!$B$6:$C$26,2,FALSE()),"")</f>
        <v/>
      </c>
      <c r="H210" s="24"/>
      <c r="I210" s="28"/>
      <c r="J210" s="28"/>
    </row>
    <row r="211" spans="2:10" ht="15" customHeight="1" x14ac:dyDescent="0.25">
      <c r="B211" s="24" t="str">
        <f t="shared" si="3"/>
        <v/>
      </c>
      <c r="C211" s="25"/>
      <c r="D211" s="24"/>
      <c r="E211" s="26"/>
      <c r="F211" s="26"/>
      <c r="G211" s="27" t="str">
        <f>IFERROR(VLOOKUP($F211,'Anleitung &amp; Stammdaten'!$B$6:$C$26,2,FALSE()),"")</f>
        <v/>
      </c>
      <c r="H211" s="24"/>
      <c r="I211" s="28"/>
      <c r="J211" s="28"/>
    </row>
    <row r="212" spans="2:10" ht="15" customHeight="1" x14ac:dyDescent="0.25">
      <c r="B212" s="24" t="str">
        <f t="shared" si="3"/>
        <v/>
      </c>
      <c r="C212" s="25"/>
      <c r="D212" s="24"/>
      <c r="E212" s="26"/>
      <c r="F212" s="26"/>
      <c r="G212" s="27" t="str">
        <f>IFERROR(VLOOKUP($F212,'Anleitung &amp; Stammdaten'!$B$6:$C$26,2,FALSE()),"")</f>
        <v/>
      </c>
      <c r="H212" s="24"/>
      <c r="I212" s="28"/>
      <c r="J212" s="28"/>
    </row>
    <row r="213" spans="2:10" ht="15" customHeight="1" x14ac:dyDescent="0.25">
      <c r="B213" s="24" t="str">
        <f t="shared" si="3"/>
        <v/>
      </c>
      <c r="C213" s="25"/>
      <c r="D213" s="24"/>
      <c r="E213" s="26"/>
      <c r="F213" s="26"/>
      <c r="G213" s="27" t="str">
        <f>IFERROR(VLOOKUP($F213,'Anleitung &amp; Stammdaten'!$B$6:$C$26,2,FALSE()),"")</f>
        <v/>
      </c>
      <c r="H213" s="24"/>
      <c r="I213" s="28"/>
      <c r="J213" s="28"/>
    </row>
    <row r="214" spans="2:10" ht="15" customHeight="1" x14ac:dyDescent="0.25">
      <c r="B214" s="24" t="str">
        <f t="shared" si="3"/>
        <v/>
      </c>
      <c r="C214" s="25"/>
      <c r="D214" s="24"/>
      <c r="E214" s="26"/>
      <c r="F214" s="26"/>
      <c r="G214" s="27" t="str">
        <f>IFERROR(VLOOKUP($F214,'Anleitung &amp; Stammdaten'!$B$6:$C$26,2,FALSE()),"")</f>
        <v/>
      </c>
      <c r="H214" s="24"/>
      <c r="I214" s="28"/>
      <c r="J214" s="28"/>
    </row>
    <row r="215" spans="2:10" ht="15" customHeight="1" x14ac:dyDescent="0.25">
      <c r="B215" s="24" t="str">
        <f t="shared" si="3"/>
        <v/>
      </c>
      <c r="C215" s="25"/>
      <c r="D215" s="24"/>
      <c r="E215" s="26"/>
      <c r="F215" s="26"/>
      <c r="G215" s="27" t="str">
        <f>IFERROR(VLOOKUP($F215,'Anleitung &amp; Stammdaten'!$B$6:$C$26,2,FALSE()),"")</f>
        <v/>
      </c>
      <c r="H215" s="24"/>
      <c r="I215" s="28"/>
      <c r="J215" s="28"/>
    </row>
    <row r="216" spans="2:10" ht="15" customHeight="1" x14ac:dyDescent="0.25">
      <c r="B216" s="24" t="str">
        <f t="shared" si="3"/>
        <v/>
      </c>
      <c r="C216" s="25"/>
      <c r="D216" s="24"/>
      <c r="E216" s="26"/>
      <c r="F216" s="26"/>
      <c r="G216" s="27" t="str">
        <f>IFERROR(VLOOKUP($F216,'Anleitung &amp; Stammdaten'!$B$6:$C$26,2,FALSE()),"")</f>
        <v/>
      </c>
      <c r="H216" s="24"/>
      <c r="I216" s="28"/>
      <c r="J216" s="28"/>
    </row>
    <row r="217" spans="2:10" ht="15" customHeight="1" x14ac:dyDescent="0.25">
      <c r="B217" s="24" t="str">
        <f t="shared" si="3"/>
        <v/>
      </c>
      <c r="C217" s="25"/>
      <c r="D217" s="24"/>
      <c r="E217" s="26"/>
      <c r="F217" s="26"/>
      <c r="G217" s="27" t="str">
        <f>IFERROR(VLOOKUP($F217,'Anleitung &amp; Stammdaten'!$B$6:$C$26,2,FALSE()),"")</f>
        <v/>
      </c>
      <c r="H217" s="24"/>
      <c r="I217" s="28"/>
      <c r="J217" s="28"/>
    </row>
    <row r="218" spans="2:10" ht="15" customHeight="1" x14ac:dyDescent="0.25">
      <c r="B218" s="24" t="str">
        <f t="shared" si="3"/>
        <v/>
      </c>
      <c r="C218" s="25"/>
      <c r="D218" s="24"/>
      <c r="E218" s="26"/>
      <c r="F218" s="26"/>
      <c r="G218" s="27" t="str">
        <f>IFERROR(VLOOKUP($F218,'Anleitung &amp; Stammdaten'!$B$6:$C$26,2,FALSE()),"")</f>
        <v/>
      </c>
      <c r="H218" s="24"/>
      <c r="I218" s="28"/>
      <c r="J218" s="28"/>
    </row>
    <row r="219" spans="2:10" ht="15" customHeight="1" x14ac:dyDescent="0.25">
      <c r="B219" s="24" t="str">
        <f t="shared" si="3"/>
        <v/>
      </c>
      <c r="C219" s="25"/>
      <c r="D219" s="24"/>
      <c r="E219" s="26"/>
      <c r="F219" s="26"/>
      <c r="G219" s="27" t="str">
        <f>IFERROR(VLOOKUP($F219,'Anleitung &amp; Stammdaten'!$B$6:$C$26,2,FALSE()),"")</f>
        <v/>
      </c>
      <c r="H219" s="24"/>
      <c r="I219" s="28"/>
      <c r="J219" s="28"/>
    </row>
    <row r="220" spans="2:10" ht="15" customHeight="1" x14ac:dyDescent="0.25">
      <c r="B220" s="24" t="str">
        <f t="shared" si="3"/>
        <v/>
      </c>
      <c r="C220" s="25"/>
      <c r="D220" s="24"/>
      <c r="E220" s="26"/>
      <c r="F220" s="26"/>
      <c r="G220" s="27" t="str">
        <f>IFERROR(VLOOKUP($F220,'Anleitung &amp; Stammdaten'!$B$6:$C$26,2,FALSE()),"")</f>
        <v/>
      </c>
      <c r="H220" s="24"/>
      <c r="I220" s="28"/>
      <c r="J220" s="28"/>
    </row>
    <row r="221" spans="2:10" ht="15" customHeight="1" x14ac:dyDescent="0.25">
      <c r="B221" s="29"/>
      <c r="C221" s="29"/>
      <c r="D221" s="29"/>
      <c r="E221" s="30" t="s">
        <v>157</v>
      </c>
      <c r="F221" s="29"/>
      <c r="G221" s="29"/>
      <c r="H221" s="29"/>
      <c r="I221" s="31">
        <f>SUM(I6:I220)</f>
        <v>22059.200000000001</v>
      </c>
      <c r="J221" s="31">
        <f>SUM(J6:J220)</f>
        <v>12843.09</v>
      </c>
    </row>
  </sheetData>
  <mergeCells count="2">
    <mergeCell ref="B2:J2"/>
    <mergeCell ref="B3:J3"/>
  </mergeCells>
  <conditionalFormatting sqref="B6:J220">
    <cfRule type="expression" dxfId="6" priority="2">
      <formula>AND($C6&lt;&gt;"",$I6&lt;&gt;"")</formula>
    </cfRule>
    <cfRule type="expression" dxfId="5" priority="3">
      <formula>AND($C6&lt;&gt;"",$J6&lt;&gt;"")</formula>
    </cfRule>
    <cfRule type="expression" dxfId="4" priority="4">
      <formula>AND($I6&lt;&gt;"",$J6&lt;&gt;"")</formula>
    </cfRule>
  </conditionalFormatting>
  <dataValidations count="1">
    <dataValidation type="list" allowBlank="1" sqref="H6:H220" xr:uid="{00000000-0002-0000-0100-000001000000}">
      <formula1>"Kasse,Bank"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'Anleitung &amp; Stammdaten'!$B$6:$B$26</xm:f>
          </x14:formula1>
          <x14:formula2>
            <xm:f>0</xm:f>
          </x14:formula2>
          <xm:sqref>F6:F220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5E8C"/>
  </sheetPr>
  <dimension ref="B2:F48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8" customWidth="1"/>
    <col min="3" max="5" width="15" customWidth="1"/>
    <col min="6" max="6" width="14" customWidth="1"/>
  </cols>
  <sheetData>
    <row r="2" spans="2:6" ht="21.75" customHeight="1" x14ac:dyDescent="0.35">
      <c r="B2" s="13" t="s">
        <v>158</v>
      </c>
      <c r="C2" s="13"/>
      <c r="D2" s="13"/>
      <c r="E2" s="13"/>
      <c r="F2" s="13"/>
    </row>
    <row r="3" spans="2:6" ht="15" customHeight="1" x14ac:dyDescent="0.25">
      <c r="B3" s="12" t="s">
        <v>159</v>
      </c>
      <c r="C3" s="12"/>
      <c r="D3" s="12"/>
      <c r="E3" s="12"/>
      <c r="F3" s="12"/>
    </row>
    <row r="5" spans="2:6" ht="15" customHeight="1" x14ac:dyDescent="0.25">
      <c r="B5" s="20" t="s">
        <v>22</v>
      </c>
      <c r="C5" s="20" t="s">
        <v>160</v>
      </c>
      <c r="D5" s="20" t="s">
        <v>161</v>
      </c>
      <c r="E5" s="20" t="s">
        <v>162</v>
      </c>
      <c r="F5" s="20" t="s">
        <v>163</v>
      </c>
    </row>
    <row r="6" spans="2:6" ht="15" customHeight="1" x14ac:dyDescent="0.25">
      <c r="B6" s="3" t="s">
        <v>164</v>
      </c>
      <c r="C6" s="3"/>
      <c r="D6" s="3"/>
      <c r="E6" s="3"/>
      <c r="F6" s="3"/>
    </row>
    <row r="7" spans="2:6" ht="15" customHeight="1" x14ac:dyDescent="0.25">
      <c r="B7" s="2" t="s">
        <v>7</v>
      </c>
      <c r="C7" s="2"/>
      <c r="D7" s="2"/>
      <c r="E7" s="2"/>
      <c r="F7" s="2"/>
    </row>
    <row r="8" spans="2:6" ht="15" customHeight="1" x14ac:dyDescent="0.25">
      <c r="B8" s="26" t="s">
        <v>48</v>
      </c>
      <c r="C8" s="28">
        <f>SUMIF(Buchungsjournal!$F$6:$F$220,$B8,Buchungsjournal!$I$6:$I$220)</f>
        <v>8820</v>
      </c>
      <c r="D8" s="23">
        <v>8600</v>
      </c>
      <c r="E8" s="28">
        <f>C8-D8</f>
        <v>220</v>
      </c>
      <c r="F8" s="33">
        <f>IFERROR(C8/$C$20,0)</f>
        <v>0.39983317618045983</v>
      </c>
    </row>
    <row r="9" spans="2:6" ht="15" customHeight="1" x14ac:dyDescent="0.25">
      <c r="B9" s="26" t="s">
        <v>57</v>
      </c>
      <c r="C9" s="28">
        <f>SUMIF(Buchungsjournal!$F$6:$F$220,$B9,Buchungsjournal!$I$6:$I$220)</f>
        <v>1545</v>
      </c>
      <c r="D9" s="23">
        <v>1100</v>
      </c>
      <c r="E9" s="28">
        <f>C9-D9</f>
        <v>445</v>
      </c>
      <c r="F9" s="33">
        <f>IFERROR(C9/$C$20,0)</f>
        <v>7.0038804671066948E-2</v>
      </c>
    </row>
    <row r="10" spans="2:6" ht="15" customHeight="1" x14ac:dyDescent="0.25">
      <c r="B10" s="26" t="s">
        <v>86</v>
      </c>
      <c r="C10" s="28">
        <f>SUMIF(Buchungsjournal!$F$6:$F$220,$B10,Buchungsjournal!$I$6:$I$220)</f>
        <v>1500</v>
      </c>
      <c r="D10" s="23">
        <v>1500</v>
      </c>
      <c r="E10" s="28">
        <f>C10-D10</f>
        <v>0</v>
      </c>
      <c r="F10" s="33">
        <f>IFERROR(C10/$C$20,0)</f>
        <v>6.7998839486472756E-2</v>
      </c>
    </row>
    <row r="11" spans="2:6" ht="15" customHeight="1" x14ac:dyDescent="0.25">
      <c r="B11" s="2" t="s">
        <v>11</v>
      </c>
      <c r="C11" s="2"/>
      <c r="D11" s="2"/>
      <c r="E11" s="2"/>
      <c r="F11" s="2"/>
    </row>
    <row r="12" spans="2:6" ht="15" customHeight="1" x14ac:dyDescent="0.25">
      <c r="B12" s="26" t="s">
        <v>150</v>
      </c>
      <c r="C12" s="28">
        <f>SUMIF(Buchungsjournal!$F$6:$F$220,$B12,Buchungsjournal!$I$6:$I$220)</f>
        <v>64.2</v>
      </c>
      <c r="D12" s="23">
        <v>41</v>
      </c>
      <c r="E12" s="28">
        <f>C12-D12</f>
        <v>23.200000000000003</v>
      </c>
      <c r="F12" s="33">
        <f>IFERROR(C12/$C$20,0)</f>
        <v>2.9103503300210343E-3</v>
      </c>
    </row>
    <row r="13" spans="2:6" ht="15" customHeight="1" x14ac:dyDescent="0.25">
      <c r="B13" s="26" t="s">
        <v>100</v>
      </c>
      <c r="C13" s="28">
        <f>SUMIF(Buchungsjournal!$F$6:$F$220,$B13,Buchungsjournal!$I$6:$I$220)</f>
        <v>440</v>
      </c>
      <c r="D13" s="23">
        <v>330</v>
      </c>
      <c r="E13" s="28">
        <f>C13-D13</f>
        <v>110</v>
      </c>
      <c r="F13" s="33">
        <f>IFERROR(C13/$C$20,0)</f>
        <v>1.9946326249365345E-2</v>
      </c>
    </row>
    <row r="14" spans="2:6" ht="15" customHeight="1" x14ac:dyDescent="0.25">
      <c r="B14" s="2" t="s">
        <v>13</v>
      </c>
      <c r="C14" s="2"/>
      <c r="D14" s="2"/>
      <c r="E14" s="2"/>
      <c r="F14" s="2"/>
    </row>
    <row r="15" spans="2:6" ht="15" customHeight="1" x14ac:dyDescent="0.25">
      <c r="B15" s="26" t="s">
        <v>63</v>
      </c>
      <c r="C15" s="28">
        <f>SUMIF(Buchungsjournal!$F$6:$F$220,$B15,Buchungsjournal!$I$6:$I$220)</f>
        <v>3120</v>
      </c>
      <c r="D15" s="23">
        <v>2780</v>
      </c>
      <c r="E15" s="28">
        <f>C15-D15</f>
        <v>340</v>
      </c>
      <c r="F15" s="33">
        <f>IFERROR(C15/$C$20,0)</f>
        <v>0.14143758613186336</v>
      </c>
    </row>
    <row r="16" spans="2:6" ht="15" customHeight="1" x14ac:dyDescent="0.25">
      <c r="B16" s="26" t="s">
        <v>72</v>
      </c>
      <c r="C16" s="28">
        <f>SUMIF(Buchungsjournal!$F$6:$F$220,$B16,Buchungsjournal!$I$6:$I$220)</f>
        <v>2925</v>
      </c>
      <c r="D16" s="23">
        <v>2540</v>
      </c>
      <c r="E16" s="28">
        <f>C16-D16</f>
        <v>385</v>
      </c>
      <c r="F16" s="33">
        <f>IFERROR(C16/$C$20,0)</f>
        <v>0.13259773699862187</v>
      </c>
    </row>
    <row r="17" spans="2:6" ht="15" customHeight="1" x14ac:dyDescent="0.25">
      <c r="B17" s="2" t="s">
        <v>16</v>
      </c>
      <c r="C17" s="2"/>
      <c r="D17" s="2"/>
      <c r="E17" s="2"/>
      <c r="F17" s="2"/>
    </row>
    <row r="18" spans="2:6" ht="15" customHeight="1" x14ac:dyDescent="0.25">
      <c r="B18" s="26" t="s">
        <v>75</v>
      </c>
      <c r="C18" s="28">
        <f>SUMIF(Buchungsjournal!$F$6:$F$220,$B18,Buchungsjournal!$I$6:$I$220)</f>
        <v>2895</v>
      </c>
      <c r="D18" s="23">
        <v>2410</v>
      </c>
      <c r="E18" s="28">
        <f>C18-D18</f>
        <v>485</v>
      </c>
      <c r="F18" s="33">
        <f>IFERROR(C18/$C$20,0)</f>
        <v>0.13123776020889244</v>
      </c>
    </row>
    <row r="19" spans="2:6" ht="15" customHeight="1" x14ac:dyDescent="0.25">
      <c r="B19" s="26" t="s">
        <v>97</v>
      </c>
      <c r="C19" s="28">
        <f>SUMIF(Buchungsjournal!$F$6:$F$220,$B19,Buchungsjournal!$I$6:$I$220)</f>
        <v>750</v>
      </c>
      <c r="D19" s="23">
        <v>500</v>
      </c>
      <c r="E19" s="28">
        <f>C19-D19</f>
        <v>250</v>
      </c>
      <c r="F19" s="33">
        <f>IFERROR(C19/$C$20,0)</f>
        <v>3.3999419743236378E-2</v>
      </c>
    </row>
    <row r="20" spans="2:6" ht="15" customHeight="1" x14ac:dyDescent="0.25">
      <c r="B20" s="34" t="s">
        <v>165</v>
      </c>
      <c r="C20" s="35">
        <f>C8+C9+C10+C12+C13+C15+C16+C18+C19</f>
        <v>22059.200000000001</v>
      </c>
      <c r="D20" s="35">
        <f>D8+D9+D10+D12+D13+D15+D16+D18+D19</f>
        <v>19801</v>
      </c>
      <c r="E20" s="35">
        <f>C20-D20</f>
        <v>2258.2000000000007</v>
      </c>
      <c r="F20" s="36"/>
    </row>
    <row r="21" spans="2:6" ht="15" customHeight="1" x14ac:dyDescent="0.25">
      <c r="B21" s="37"/>
      <c r="C21" s="37"/>
      <c r="D21" s="37"/>
      <c r="E21" s="37"/>
      <c r="F21" s="37"/>
    </row>
    <row r="22" spans="2:6" ht="15" customHeight="1" x14ac:dyDescent="0.25">
      <c r="B22" s="3" t="s">
        <v>166</v>
      </c>
      <c r="C22" s="3"/>
      <c r="D22" s="3"/>
      <c r="E22" s="3"/>
      <c r="F22" s="3"/>
    </row>
    <row r="23" spans="2:6" ht="15" customHeight="1" x14ac:dyDescent="0.25">
      <c r="B23" s="2" t="s">
        <v>7</v>
      </c>
      <c r="C23" s="2"/>
      <c r="D23" s="2"/>
      <c r="E23" s="2"/>
      <c r="F23" s="2"/>
    </row>
    <row r="24" spans="2:6" ht="15" customHeight="1" x14ac:dyDescent="0.25">
      <c r="B24" s="26" t="s">
        <v>60</v>
      </c>
      <c r="C24" s="28">
        <f>SUMIF(Buchungsjournal!$F$6:$F$220,$B24,Buchungsjournal!$J$6:$J$220)</f>
        <v>542.29999999999995</v>
      </c>
      <c r="D24" s="23">
        <v>298</v>
      </c>
      <c r="E24" s="28">
        <f>C24-D24</f>
        <v>244.29999999999995</v>
      </c>
      <c r="F24" s="33">
        <f>IFERROR(C24/$C$39,0)</f>
        <v>4.222504085854728E-2</v>
      </c>
    </row>
    <row r="25" spans="2:6" ht="15" customHeight="1" x14ac:dyDescent="0.25">
      <c r="B25" s="26" t="s">
        <v>51</v>
      </c>
      <c r="C25" s="28">
        <f>SUMIF(Buchungsjournal!$F$6:$F$220,$B25,Buchungsjournal!$J$6:$J$220)</f>
        <v>2160</v>
      </c>
      <c r="D25" s="23">
        <v>2120</v>
      </c>
      <c r="E25" s="28">
        <f>C25-D25</f>
        <v>40</v>
      </c>
      <c r="F25" s="33">
        <f>IFERROR(C25/$C$39,0)</f>
        <v>0.16818382492063824</v>
      </c>
    </row>
    <row r="26" spans="2:6" ht="15" customHeight="1" x14ac:dyDescent="0.25">
      <c r="B26" s="26" t="s">
        <v>89</v>
      </c>
      <c r="C26" s="28">
        <f>SUMIF(Buchungsjournal!$F$6:$F$220,$B26,Buchungsjournal!$J$6:$J$220)</f>
        <v>74.3</v>
      </c>
      <c r="D26" s="23">
        <v>141</v>
      </c>
      <c r="E26" s="28">
        <f>C26-D26</f>
        <v>-66.7</v>
      </c>
      <c r="F26" s="33">
        <f>IFERROR(C26/$C$39,0)</f>
        <v>5.7852121257423251E-3</v>
      </c>
    </row>
    <row r="27" spans="2:6" ht="15" customHeight="1" x14ac:dyDescent="0.25">
      <c r="B27" s="26" t="s">
        <v>69</v>
      </c>
      <c r="C27" s="28">
        <f>SUMIF(Buchungsjournal!$F$6:$F$220,$B27,Buchungsjournal!$J$6:$J$220)</f>
        <v>342</v>
      </c>
      <c r="D27" s="23">
        <v>335</v>
      </c>
      <c r="E27" s="28">
        <f>C27-D27</f>
        <v>7</v>
      </c>
      <c r="F27" s="33">
        <f>IFERROR(C27/$C$39,0)</f>
        <v>2.6629105612434392E-2</v>
      </c>
    </row>
    <row r="28" spans="2:6" ht="15" customHeight="1" x14ac:dyDescent="0.25">
      <c r="B28" s="26" t="s">
        <v>103</v>
      </c>
      <c r="C28" s="28">
        <f>SUMIF(Buchungsjournal!$F$6:$F$220,$B28,Buchungsjournal!$J$6:$J$220)</f>
        <v>408.6</v>
      </c>
      <c r="D28" s="23">
        <v>355</v>
      </c>
      <c r="E28" s="28">
        <f>C28-D28</f>
        <v>53.600000000000023</v>
      </c>
      <c r="F28" s="33">
        <f>IFERROR(C28/$C$39,0)</f>
        <v>3.1814773547487407E-2</v>
      </c>
    </row>
    <row r="29" spans="2:6" ht="15" customHeight="1" x14ac:dyDescent="0.25">
      <c r="B29" s="2" t="s">
        <v>11</v>
      </c>
      <c r="C29" s="2"/>
      <c r="D29" s="2"/>
      <c r="E29" s="2"/>
      <c r="F29" s="2"/>
    </row>
    <row r="30" spans="2:6" ht="15" customHeight="1" x14ac:dyDescent="0.25">
      <c r="B30" s="26" t="s">
        <v>54</v>
      </c>
      <c r="C30" s="28">
        <f>SUMIF(Buchungsjournal!$F$6:$F$220,$B30,Buchungsjournal!$J$6:$J$220)</f>
        <v>58</v>
      </c>
      <c r="D30" s="23">
        <v>118</v>
      </c>
      <c r="E30" s="28">
        <f>C30-D30</f>
        <v>-60</v>
      </c>
      <c r="F30" s="33">
        <f>IFERROR(C30/$C$39,0)</f>
        <v>4.5160471506467681E-3</v>
      </c>
    </row>
    <row r="31" spans="2:6" ht="15" customHeight="1" x14ac:dyDescent="0.25">
      <c r="B31" s="26" t="s">
        <v>112</v>
      </c>
      <c r="C31" s="28">
        <f>SUMIF(Buchungsjournal!$F$6:$F$220,$B31,Buchungsjournal!$J$6:$J$220)</f>
        <v>3683.4</v>
      </c>
      <c r="D31" s="23">
        <v>410</v>
      </c>
      <c r="E31" s="28">
        <f>C31-D31</f>
        <v>3273.4</v>
      </c>
      <c r="F31" s="33">
        <f>IFERROR(C31/$C$39,0)</f>
        <v>0.28680013921883285</v>
      </c>
    </row>
    <row r="32" spans="2:6" ht="15" customHeight="1" x14ac:dyDescent="0.25">
      <c r="B32" s="2" t="s">
        <v>13</v>
      </c>
      <c r="C32" s="2"/>
      <c r="D32" s="2"/>
      <c r="E32" s="2"/>
      <c r="F32" s="2"/>
    </row>
    <row r="33" spans="2:6" ht="15" customHeight="1" x14ac:dyDescent="0.25">
      <c r="B33" s="26" t="s">
        <v>66</v>
      </c>
      <c r="C33" s="28">
        <f>SUMIF(Buchungsjournal!$F$6:$F$220,$B33,Buchungsjournal!$J$6:$J$220)</f>
        <v>1560</v>
      </c>
      <c r="D33" s="23">
        <v>1440</v>
      </c>
      <c r="E33" s="28">
        <f>C33-D33</f>
        <v>120</v>
      </c>
      <c r="F33" s="33">
        <f>IFERROR(C33/$C$39,0)</f>
        <v>0.12146609577601651</v>
      </c>
    </row>
    <row r="34" spans="2:6" ht="15" customHeight="1" x14ac:dyDescent="0.25">
      <c r="B34" s="26" t="s">
        <v>94</v>
      </c>
      <c r="C34" s="28">
        <f>SUMIF(Buchungsjournal!$F$6:$F$220,$B34,Buchungsjournal!$J$6:$J$220)</f>
        <v>1635.29</v>
      </c>
      <c r="D34" s="23">
        <v>520</v>
      </c>
      <c r="E34" s="28">
        <f>C34-D34</f>
        <v>1115.29</v>
      </c>
      <c r="F34" s="33">
        <f>IFERROR(C34/$C$39,0)</f>
        <v>0.12732839215484745</v>
      </c>
    </row>
    <row r="35" spans="2:6" ht="15" customHeight="1" x14ac:dyDescent="0.25">
      <c r="B35" s="26" t="s">
        <v>81</v>
      </c>
      <c r="C35" s="28">
        <f>SUMIF(Buchungsjournal!$F$6:$F$220,$B35,Buchungsjournal!$J$6:$J$220)</f>
        <v>914</v>
      </c>
      <c r="D35" s="23">
        <v>705</v>
      </c>
      <c r="E35" s="28">
        <f>C35-D35</f>
        <v>209</v>
      </c>
      <c r="F35" s="33">
        <f>IFERROR(C35/$C$39,0)</f>
        <v>7.1166674063640453E-2</v>
      </c>
    </row>
    <row r="36" spans="2:6" ht="15" customHeight="1" x14ac:dyDescent="0.25">
      <c r="B36" s="2" t="s">
        <v>16</v>
      </c>
      <c r="C36" s="2"/>
      <c r="D36" s="2"/>
      <c r="E36" s="2"/>
      <c r="F36" s="2"/>
    </row>
    <row r="37" spans="2:6" ht="15" customHeight="1" x14ac:dyDescent="0.25">
      <c r="B37" s="26" t="s">
        <v>78</v>
      </c>
      <c r="C37" s="28">
        <f>SUMIF(Buchungsjournal!$F$6:$F$220,$B37,Buchungsjournal!$J$6:$J$220)</f>
        <v>1336.2</v>
      </c>
      <c r="D37" s="23">
        <v>1230</v>
      </c>
      <c r="E37" s="28">
        <f>C37-D37</f>
        <v>106.20000000000005</v>
      </c>
      <c r="F37" s="33">
        <f>IFERROR(C37/$C$39,0)</f>
        <v>0.10404038280507261</v>
      </c>
    </row>
    <row r="38" spans="2:6" ht="15" customHeight="1" x14ac:dyDescent="0.25">
      <c r="B38" s="26" t="s">
        <v>119</v>
      </c>
      <c r="C38" s="28">
        <f>SUMIF(Buchungsjournal!$F$6:$F$220,$B38,Buchungsjournal!$J$6:$J$220)</f>
        <v>129</v>
      </c>
      <c r="D38" s="23">
        <v>95</v>
      </c>
      <c r="E38" s="28">
        <f>C38-D38</f>
        <v>34</v>
      </c>
      <c r="F38" s="33">
        <f>IFERROR(C38/$C$39,0)</f>
        <v>1.0044311766093673E-2</v>
      </c>
    </row>
    <row r="39" spans="2:6" ht="15" customHeight="1" x14ac:dyDescent="0.25">
      <c r="B39" s="34" t="s">
        <v>167</v>
      </c>
      <c r="C39" s="35">
        <f>C24+C25+C26+C27+C28+C30+C31+C33+C34+C35+C37+C38</f>
        <v>12843.09</v>
      </c>
      <c r="D39" s="35">
        <f>D24+D25+D26+D27+D28+D30+D31+D33+D34+D35+D37+D38</f>
        <v>7767</v>
      </c>
      <c r="E39" s="35">
        <f>C39-D39</f>
        <v>5076.09</v>
      </c>
      <c r="F39" s="36"/>
    </row>
    <row r="40" spans="2:6" ht="15" customHeight="1" x14ac:dyDescent="0.25">
      <c r="B40" s="37"/>
      <c r="C40" s="37"/>
      <c r="D40" s="37"/>
      <c r="E40" s="37"/>
      <c r="F40" s="37"/>
    </row>
    <row r="41" spans="2:6" ht="15" customHeight="1" x14ac:dyDescent="0.25">
      <c r="B41" s="32" t="s">
        <v>168</v>
      </c>
      <c r="C41" s="38">
        <f>C20-C39</f>
        <v>9216.11</v>
      </c>
      <c r="D41" s="38">
        <f>D20-D39</f>
        <v>12034</v>
      </c>
      <c r="E41" s="38">
        <f>C41-D41</f>
        <v>-2817.8899999999994</v>
      </c>
      <c r="F41" s="32"/>
    </row>
    <row r="43" spans="2:6" ht="15" customHeight="1" x14ac:dyDescent="0.25">
      <c r="B43" s="15" t="s">
        <v>3</v>
      </c>
    </row>
    <row r="44" spans="2:6" ht="15" customHeight="1" x14ac:dyDescent="0.25">
      <c r="B44" s="20" t="s">
        <v>169</v>
      </c>
      <c r="C44" s="20" t="s">
        <v>170</v>
      </c>
      <c r="D44" s="20" t="s">
        <v>171</v>
      </c>
      <c r="E44" s="20" t="s">
        <v>172</v>
      </c>
    </row>
    <row r="45" spans="2:6" ht="15" customHeight="1" x14ac:dyDescent="0.25">
      <c r="B45" s="39" t="s">
        <v>7</v>
      </c>
      <c r="C45" s="40">
        <f>SUMIF(Buchungsjournal!$G$6:$G$220,$B45,Buchungsjournal!$I$6:$I$220)</f>
        <v>11865</v>
      </c>
      <c r="D45" s="40">
        <f>SUMIF(Buchungsjournal!$G$6:$G$220,$B45,Buchungsjournal!$J$6:$J$220)</f>
        <v>3527.2</v>
      </c>
      <c r="E45" s="40">
        <f>C45-D45</f>
        <v>8337.7999999999993</v>
      </c>
    </row>
    <row r="46" spans="2:6" ht="15" customHeight="1" x14ac:dyDescent="0.25">
      <c r="B46" s="26" t="s">
        <v>11</v>
      </c>
      <c r="C46" s="28">
        <f>SUMIF(Buchungsjournal!$G$6:$G$220,$B46,Buchungsjournal!$I$6:$I$220)</f>
        <v>504.2</v>
      </c>
      <c r="D46" s="28">
        <f>SUMIF(Buchungsjournal!$G$6:$G$220,$B46,Buchungsjournal!$J$6:$J$220)</f>
        <v>3741.4</v>
      </c>
      <c r="E46" s="28">
        <f>C46-D46</f>
        <v>-3237.2000000000003</v>
      </c>
    </row>
    <row r="47" spans="2:6" ht="15" customHeight="1" x14ac:dyDescent="0.25">
      <c r="B47" s="39" t="s">
        <v>13</v>
      </c>
      <c r="C47" s="40">
        <f>SUMIF(Buchungsjournal!$G$6:$G$220,$B47,Buchungsjournal!$I$6:$I$220)</f>
        <v>6045</v>
      </c>
      <c r="D47" s="40">
        <f>SUMIF(Buchungsjournal!$G$6:$G$220,$B47,Buchungsjournal!$J$6:$J$220)</f>
        <v>4109.29</v>
      </c>
      <c r="E47" s="40">
        <f>C47-D47</f>
        <v>1935.71</v>
      </c>
    </row>
    <row r="48" spans="2:6" ht="15" customHeight="1" x14ac:dyDescent="0.25">
      <c r="B48" s="26" t="s">
        <v>16</v>
      </c>
      <c r="C48" s="28">
        <f>SUMIF(Buchungsjournal!$G$6:$G$220,$B48,Buchungsjournal!$I$6:$I$220)</f>
        <v>3645</v>
      </c>
      <c r="D48" s="28">
        <f>SUMIF(Buchungsjournal!$G$6:$G$220,$B48,Buchungsjournal!$J$6:$J$220)</f>
        <v>1465.2</v>
      </c>
      <c r="E48" s="28">
        <f>C48-D48</f>
        <v>2179.8000000000002</v>
      </c>
    </row>
  </sheetData>
  <mergeCells count="12">
    <mergeCell ref="B32:F32"/>
    <mergeCell ref="B36:F36"/>
    <mergeCell ref="B14:F14"/>
    <mergeCell ref="B17:F17"/>
    <mergeCell ref="B22:F22"/>
    <mergeCell ref="B23:F23"/>
    <mergeCell ref="B29:F29"/>
    <mergeCell ref="B2:F2"/>
    <mergeCell ref="B3:F3"/>
    <mergeCell ref="B6:F6"/>
    <mergeCell ref="B7:F7"/>
    <mergeCell ref="B11:F11"/>
  </mergeCells>
  <conditionalFormatting sqref="C41">
    <cfRule type="cellIs" dxfId="3" priority="3" operator="lessThan">
      <formula>0</formula>
    </cfRule>
  </conditionalFormatting>
  <conditionalFormatting sqref="E7:E41">
    <cfRule type="cellIs" dxfId="2" priority="2" operator="lessThan">
      <formula>0</formula>
    </cfRule>
  </conditionalFormatting>
  <conditionalFormatting sqref="E45:E48">
    <cfRule type="cellIs" dxfId="1" priority="4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E7F8C"/>
  </sheetPr>
  <dimension ref="B2:F18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5" width="14" customWidth="1"/>
    <col min="6" max="6" width="16" customWidth="1"/>
  </cols>
  <sheetData>
    <row r="2" spans="2:6" ht="21.75" customHeight="1" x14ac:dyDescent="0.35">
      <c r="B2" s="13" t="s">
        <v>173</v>
      </c>
      <c r="C2" s="13"/>
      <c r="D2" s="13"/>
      <c r="E2" s="13"/>
      <c r="F2" s="13"/>
    </row>
    <row r="3" spans="2:6" ht="15" customHeight="1" x14ac:dyDescent="0.25">
      <c r="B3" s="12" t="s">
        <v>174</v>
      </c>
      <c r="C3" s="12"/>
      <c r="D3" s="12"/>
      <c r="E3" s="12"/>
      <c r="F3" s="12"/>
    </row>
    <row r="5" spans="2:6" ht="15" customHeight="1" x14ac:dyDescent="0.25">
      <c r="B5" s="20" t="s">
        <v>175</v>
      </c>
      <c r="C5" s="20" t="s">
        <v>170</v>
      </c>
      <c r="D5" s="20" t="s">
        <v>171</v>
      </c>
      <c r="E5" s="20" t="s">
        <v>176</v>
      </c>
      <c r="F5" s="20" t="s">
        <v>177</v>
      </c>
    </row>
    <row r="6" spans="2:6" ht="15" customHeight="1" x14ac:dyDescent="0.25">
      <c r="B6" s="26" t="s">
        <v>178</v>
      </c>
      <c r="C6" s="28">
        <f>SUMIFS(Buchungsjournal!$I$6:$I$220,Buchungsjournal!$C$6:$C$220,"&gt;="&amp;DATE(Übersicht!$C$8,1,1),Buchungsjournal!$C$6:$C$220,"&lt;"&amp;DATE(Übersicht!$C$8,1+1,1))</f>
        <v>4910</v>
      </c>
      <c r="D6" s="28">
        <f>SUMIFS(Buchungsjournal!$J$6:$J$220,Buchungsjournal!$C$6:$C$220,"&gt;="&amp;DATE(Übersicht!$C$8,1,1),Buchungsjournal!$C$6:$C$220,"&lt;"&amp;DATE(Übersicht!$C$8,1+1,1))</f>
        <v>548.9</v>
      </c>
      <c r="E6" s="28">
        <f t="shared" ref="E6:E18" si="0">C6-D6</f>
        <v>4361.1000000000004</v>
      </c>
      <c r="F6" s="28">
        <f>SUM($E$6:E6)</f>
        <v>4361.1000000000004</v>
      </c>
    </row>
    <row r="7" spans="2:6" ht="15" customHeight="1" x14ac:dyDescent="0.25">
      <c r="B7" s="39" t="s">
        <v>179</v>
      </c>
      <c r="C7" s="40">
        <f>SUMIFS(Buchungsjournal!$I$6:$I$220,Buchungsjournal!$C$6:$C$220,"&gt;="&amp;DATE(Übersicht!$C$8,2,1),Buchungsjournal!$C$6:$C$220,"&lt;"&amp;DATE(Übersicht!$C$8,2+1,1))</f>
        <v>960</v>
      </c>
      <c r="D7" s="40">
        <f>SUMIFS(Buchungsjournal!$J$6:$J$220,Buchungsjournal!$C$6:$C$220,"&gt;="&amp;DATE(Übersicht!$C$8,2,1),Buchungsjournal!$C$6:$C$220,"&lt;"&amp;DATE(Übersicht!$C$8,2+1,1))</f>
        <v>1008.5</v>
      </c>
      <c r="E7" s="40">
        <f t="shared" si="0"/>
        <v>-48.5</v>
      </c>
      <c r="F7" s="40">
        <f>SUM($E$6:E7)</f>
        <v>4312.6000000000004</v>
      </c>
    </row>
    <row r="8" spans="2:6" ht="15" customHeight="1" x14ac:dyDescent="0.25">
      <c r="B8" s="26" t="s">
        <v>180</v>
      </c>
      <c r="C8" s="28">
        <f>SUMIFS(Buchungsjournal!$I$6:$I$220,Buchungsjournal!$C$6:$C$220,"&gt;="&amp;DATE(Übersicht!$C$8,3,1),Buchungsjournal!$C$6:$C$220,"&lt;"&amp;DATE(Übersicht!$C$8,3+1,1))</f>
        <v>3750</v>
      </c>
      <c r="D8" s="28">
        <f>SUMIFS(Buchungsjournal!$J$6:$J$220,Buchungsjournal!$C$6:$C$220,"&gt;="&amp;DATE(Übersicht!$C$8,3,1),Buchungsjournal!$C$6:$C$220,"&lt;"&amp;DATE(Übersicht!$C$8,3+1,1))</f>
        <v>975</v>
      </c>
      <c r="E8" s="28">
        <f t="shared" si="0"/>
        <v>2775</v>
      </c>
      <c r="F8" s="28">
        <f>SUM($E$6:E8)</f>
        <v>7087.6</v>
      </c>
    </row>
    <row r="9" spans="2:6" ht="15" customHeight="1" x14ac:dyDescent="0.25">
      <c r="B9" s="39" t="s">
        <v>181</v>
      </c>
      <c r="C9" s="40">
        <f>SUMIFS(Buchungsjournal!$I$6:$I$220,Buchungsjournal!$C$6:$C$220,"&gt;="&amp;DATE(Übersicht!$C$8,4,1),Buchungsjournal!$C$6:$C$220,"&lt;"&amp;DATE(Übersicht!$C$8,4+1,1))</f>
        <v>750</v>
      </c>
      <c r="D9" s="40">
        <f>SUMIFS(Buchungsjournal!$J$6:$J$220,Buchungsjournal!$C$6:$C$220,"&gt;="&amp;DATE(Übersicht!$C$8,4,1),Buchungsjournal!$C$6:$C$220,"&lt;"&amp;DATE(Übersicht!$C$8,4+1,1))</f>
        <v>1304.29</v>
      </c>
      <c r="E9" s="40">
        <f t="shared" si="0"/>
        <v>-554.29</v>
      </c>
      <c r="F9" s="40">
        <f>SUM($E$6:E9)</f>
        <v>6533.31</v>
      </c>
    </row>
    <row r="10" spans="2:6" ht="15" customHeight="1" x14ac:dyDescent="0.25">
      <c r="B10" s="26" t="s">
        <v>182</v>
      </c>
      <c r="C10" s="28">
        <f>SUMIFS(Buchungsjournal!$I$6:$I$220,Buchungsjournal!$C$6:$C$220,"&gt;="&amp;DATE(Übersicht!$C$8,5,1),Buchungsjournal!$C$6:$C$220,"&lt;"&amp;DATE(Übersicht!$C$8,5+1,1))</f>
        <v>220</v>
      </c>
      <c r="D10" s="28">
        <f>SUMIFS(Buchungsjournal!$J$6:$J$220,Buchungsjournal!$C$6:$C$220,"&gt;="&amp;DATE(Übersicht!$C$8,5,1),Buchungsjournal!$C$6:$C$220,"&lt;"&amp;DATE(Übersicht!$C$8,5+1,1))</f>
        <v>1093.8999999999999</v>
      </c>
      <c r="E10" s="28">
        <f t="shared" si="0"/>
        <v>-873.89999999999986</v>
      </c>
      <c r="F10" s="28">
        <f>SUM($E$6:E10)</f>
        <v>5659.4100000000008</v>
      </c>
    </row>
    <row r="11" spans="2:6" ht="15" customHeight="1" x14ac:dyDescent="0.25">
      <c r="B11" s="39" t="s">
        <v>183</v>
      </c>
      <c r="C11" s="40">
        <f>SUMIFS(Buchungsjournal!$I$6:$I$220,Buchungsjournal!$C$6:$C$220,"&gt;="&amp;DATE(Übersicht!$C$8,6,1),Buchungsjournal!$C$6:$C$220,"&lt;"&amp;DATE(Übersicht!$C$8,6+1,1))</f>
        <v>1120</v>
      </c>
      <c r="D11" s="40">
        <f>SUMIFS(Buchungsjournal!$J$6:$J$220,Buchungsjournal!$C$6:$C$220,"&gt;="&amp;DATE(Übersicht!$C$8,6,1),Buchungsjournal!$C$6:$C$220,"&lt;"&amp;DATE(Übersicht!$C$8,6+1,1))</f>
        <v>793.4</v>
      </c>
      <c r="E11" s="40">
        <f t="shared" si="0"/>
        <v>326.60000000000002</v>
      </c>
      <c r="F11" s="40">
        <f>SUM($E$6:E11)</f>
        <v>5986.0100000000011</v>
      </c>
    </row>
    <row r="12" spans="2:6" ht="15" customHeight="1" x14ac:dyDescent="0.25">
      <c r="B12" s="26" t="s">
        <v>184</v>
      </c>
      <c r="C12" s="28">
        <f>SUMIFS(Buchungsjournal!$I$6:$I$220,Buchungsjournal!$C$6:$C$220,"&gt;="&amp;DATE(Übersicht!$C$8,7,1),Buchungsjournal!$C$6:$C$220,"&lt;"&amp;DATE(Übersicht!$C$8,7+1,1))</f>
        <v>4410</v>
      </c>
      <c r="D12" s="28">
        <f>SUMIFS(Buchungsjournal!$J$6:$J$220,Buchungsjournal!$C$6:$C$220,"&gt;="&amp;DATE(Übersicht!$C$8,7,1),Buchungsjournal!$C$6:$C$220,"&lt;"&amp;DATE(Übersicht!$C$8,7+1,1))</f>
        <v>669</v>
      </c>
      <c r="E12" s="28">
        <f t="shared" si="0"/>
        <v>3741</v>
      </c>
      <c r="F12" s="28">
        <f>SUM($E$6:E12)</f>
        <v>9727.010000000002</v>
      </c>
    </row>
    <row r="13" spans="2:6" ht="15" customHeight="1" x14ac:dyDescent="0.25">
      <c r="B13" s="39" t="s">
        <v>185</v>
      </c>
      <c r="C13" s="40">
        <f>SUMIFS(Buchungsjournal!$I$6:$I$220,Buchungsjournal!$C$6:$C$220,"&gt;="&amp;DATE(Übersicht!$C$8,8,1),Buchungsjournal!$C$6:$C$220,"&lt;"&amp;DATE(Übersicht!$C$8,8+1,1))</f>
        <v>2825</v>
      </c>
      <c r="D13" s="40">
        <f>SUMIFS(Buchungsjournal!$J$6:$J$220,Buchungsjournal!$C$6:$C$220,"&gt;="&amp;DATE(Übersicht!$C$8,8,1),Buchungsjournal!$C$6:$C$220,"&lt;"&amp;DATE(Übersicht!$C$8,8+1,1))</f>
        <v>791.75</v>
      </c>
      <c r="E13" s="40">
        <f t="shared" si="0"/>
        <v>2033.25</v>
      </c>
      <c r="F13" s="40">
        <f>SUM($E$6:E13)</f>
        <v>11760.260000000002</v>
      </c>
    </row>
    <row r="14" spans="2:6" ht="15" customHeight="1" x14ac:dyDescent="0.25">
      <c r="B14" s="26" t="s">
        <v>186</v>
      </c>
      <c r="C14" s="28">
        <f>SUMIFS(Buchungsjournal!$I$6:$I$220,Buchungsjournal!$C$6:$C$220,"&gt;="&amp;DATE(Übersicht!$C$8,9,1),Buchungsjournal!$C$6:$C$220,"&lt;"&amp;DATE(Übersicht!$C$8,9+1,1))</f>
        <v>865</v>
      </c>
      <c r="D14" s="28">
        <f>SUMIFS(Buchungsjournal!$J$6:$J$220,Buchungsjournal!$C$6:$C$220,"&gt;="&amp;DATE(Übersicht!$C$8,9,1),Buchungsjournal!$C$6:$C$220,"&lt;"&amp;DATE(Übersicht!$C$8,9+1,1))</f>
        <v>3606.8</v>
      </c>
      <c r="E14" s="28">
        <f t="shared" si="0"/>
        <v>-2741.8</v>
      </c>
      <c r="F14" s="28">
        <f>SUM($E$6:E14)</f>
        <v>9018.4600000000028</v>
      </c>
    </row>
    <row r="15" spans="2:6" ht="15" customHeight="1" x14ac:dyDescent="0.25">
      <c r="B15" s="39" t="s">
        <v>187</v>
      </c>
      <c r="C15" s="40">
        <f>SUMIFS(Buchungsjournal!$I$6:$I$220,Buchungsjournal!$C$6:$C$220,"&gt;="&amp;DATE(Übersicht!$C$8,10,1),Buchungsjournal!$C$6:$C$220,"&lt;"&amp;DATE(Übersicht!$C$8,10+1,1))</f>
        <v>1260</v>
      </c>
      <c r="D15" s="40">
        <f>SUMIFS(Buchungsjournal!$J$6:$J$220,Buchungsjournal!$C$6:$C$220,"&gt;="&amp;DATE(Übersicht!$C$8,10,1),Buchungsjournal!$C$6:$C$220,"&lt;"&amp;DATE(Übersicht!$C$8,10+1,1))</f>
        <v>1060</v>
      </c>
      <c r="E15" s="40">
        <f t="shared" si="0"/>
        <v>200</v>
      </c>
      <c r="F15" s="40">
        <f>SUM($E$6:E15)</f>
        <v>9218.4600000000028</v>
      </c>
    </row>
    <row r="16" spans="2:6" ht="15" customHeight="1" x14ac:dyDescent="0.25">
      <c r="B16" s="26" t="s">
        <v>188</v>
      </c>
      <c r="C16" s="28">
        <f>SUMIFS(Buchungsjournal!$I$6:$I$220,Buchungsjournal!$C$6:$C$220,"&gt;="&amp;DATE(Übersicht!$C$8,11,1),Buchungsjournal!$C$6:$C$220,"&lt;"&amp;DATE(Übersicht!$C$8,11+1,1))</f>
        <v>925</v>
      </c>
      <c r="D16" s="28">
        <f>SUMIFS(Buchungsjournal!$J$6:$J$220,Buchungsjournal!$C$6:$C$220,"&gt;="&amp;DATE(Übersicht!$C$8,11,1),Buchungsjournal!$C$6:$C$220,"&lt;"&amp;DATE(Übersicht!$C$8,11+1,1))</f>
        <v>483.45</v>
      </c>
      <c r="E16" s="28">
        <f t="shared" si="0"/>
        <v>441.55</v>
      </c>
      <c r="F16" s="28">
        <f>SUM($E$6:E16)</f>
        <v>9660.010000000002</v>
      </c>
    </row>
    <row r="17" spans="2:6" ht="15" customHeight="1" x14ac:dyDescent="0.25">
      <c r="B17" s="39" t="s">
        <v>189</v>
      </c>
      <c r="C17" s="40">
        <f>SUMIFS(Buchungsjournal!$I$6:$I$220,Buchungsjournal!$C$6:$C$220,"&gt;="&amp;DATE(Übersicht!$C$8,12,1),Buchungsjournal!$C$6:$C$220,"&lt;"&amp;DATE(Übersicht!$C$8,12+1,1))</f>
        <v>64.2</v>
      </c>
      <c r="D17" s="40">
        <f>SUMIFS(Buchungsjournal!$J$6:$J$220,Buchungsjournal!$C$6:$C$220,"&gt;="&amp;DATE(Übersicht!$C$8,12,1),Buchungsjournal!$C$6:$C$220,"&lt;"&amp;DATE(Übersicht!$C$8,12+1,1))</f>
        <v>508.1</v>
      </c>
      <c r="E17" s="40">
        <f t="shared" si="0"/>
        <v>-443.90000000000003</v>
      </c>
      <c r="F17" s="40">
        <f>SUM($E$6:E17)</f>
        <v>9216.1100000000024</v>
      </c>
    </row>
    <row r="18" spans="2:6" ht="15" customHeight="1" x14ac:dyDescent="0.25">
      <c r="B18" s="30" t="s">
        <v>190</v>
      </c>
      <c r="C18" s="31">
        <f>SUM(C6:C17)</f>
        <v>22059.200000000001</v>
      </c>
      <c r="D18" s="31">
        <f>SUM(D6:D17)</f>
        <v>12843.090000000002</v>
      </c>
      <c r="E18" s="31">
        <f t="shared" si="0"/>
        <v>9216.1099999999988</v>
      </c>
      <c r="F18" s="29"/>
    </row>
  </sheetData>
  <mergeCells count="2">
    <mergeCell ref="B2:F2"/>
    <mergeCell ref="B3:F3"/>
  </mergeCells>
  <conditionalFormatting sqref="E6:E17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C6E50"/>
  </sheetPr>
  <dimension ref="B2:E31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34" customWidth="1"/>
    <col min="3" max="5" width="16" customWidth="1"/>
  </cols>
  <sheetData>
    <row r="2" spans="2:5" ht="21.75" customHeight="1" x14ac:dyDescent="0.35">
      <c r="B2" s="13" t="s">
        <v>191</v>
      </c>
      <c r="C2" s="13"/>
      <c r="D2" s="13"/>
      <c r="E2" s="13"/>
    </row>
    <row r="3" spans="2:5" ht="15" customHeight="1" x14ac:dyDescent="0.25">
      <c r="B3" s="11" t="str">
        <f>Übersicht!C6</f>
        <v>Verein für Freizeit &amp; Begegnung e.V.</v>
      </c>
      <c r="C3" s="11"/>
      <c r="D3" s="11"/>
      <c r="E3" s="11"/>
    </row>
    <row r="4" spans="2:5" ht="15" customHeight="1" x14ac:dyDescent="0.25">
      <c r="B4" s="12" t="str">
        <f>CONCATENATE("Geschäftsjahr: ",Übersicht!C9," · Kassenwart/in: ",Übersicht!C10)</f>
        <v>Geschäftsjahr: 01.01.2026 – 31.12.2026 · Kassenwart/in: Max Mustermann</v>
      </c>
      <c r="C4" s="12"/>
      <c r="D4" s="12"/>
      <c r="E4" s="12"/>
    </row>
    <row r="6" spans="2:5" ht="15" customHeight="1" x14ac:dyDescent="0.25">
      <c r="B6" s="15" t="s">
        <v>192</v>
      </c>
    </row>
    <row r="7" spans="2:5" ht="15" customHeight="1" x14ac:dyDescent="0.25">
      <c r="B7" s="20" t="s">
        <v>169</v>
      </c>
      <c r="C7" s="20" t="s">
        <v>170</v>
      </c>
      <c r="D7" s="20" t="s">
        <v>171</v>
      </c>
      <c r="E7" s="20" t="s">
        <v>172</v>
      </c>
    </row>
    <row r="8" spans="2:5" ht="15" customHeight="1" x14ac:dyDescent="0.25">
      <c r="B8" s="39" t="s">
        <v>7</v>
      </c>
      <c r="C8" s="40">
        <f>Jahresrechnung!C45</f>
        <v>11865</v>
      </c>
      <c r="D8" s="40">
        <f>Jahresrechnung!D45</f>
        <v>3527.2</v>
      </c>
      <c r="E8" s="40">
        <f>Jahresrechnung!E45</f>
        <v>8337.7999999999993</v>
      </c>
    </row>
    <row r="9" spans="2:5" ht="15" customHeight="1" x14ac:dyDescent="0.25">
      <c r="B9" s="26" t="s">
        <v>11</v>
      </c>
      <c r="C9" s="28">
        <f>Jahresrechnung!C46</f>
        <v>504.2</v>
      </c>
      <c r="D9" s="28">
        <f>Jahresrechnung!D46</f>
        <v>3741.4</v>
      </c>
      <c r="E9" s="28">
        <f>Jahresrechnung!E46</f>
        <v>-3237.2000000000003</v>
      </c>
    </row>
    <row r="10" spans="2:5" ht="15" customHeight="1" x14ac:dyDescent="0.25">
      <c r="B10" s="39" t="s">
        <v>13</v>
      </c>
      <c r="C10" s="40">
        <f>Jahresrechnung!C47</f>
        <v>6045</v>
      </c>
      <c r="D10" s="40">
        <f>Jahresrechnung!D47</f>
        <v>4109.29</v>
      </c>
      <c r="E10" s="40">
        <f>Jahresrechnung!E47</f>
        <v>1935.71</v>
      </c>
    </row>
    <row r="11" spans="2:5" ht="15" customHeight="1" x14ac:dyDescent="0.25">
      <c r="B11" s="26" t="s">
        <v>16</v>
      </c>
      <c r="C11" s="28">
        <f>Jahresrechnung!C48</f>
        <v>3645</v>
      </c>
      <c r="D11" s="28">
        <f>Jahresrechnung!D48</f>
        <v>1465.2</v>
      </c>
      <c r="E11" s="28">
        <f>Jahresrechnung!E48</f>
        <v>2179.8000000000002</v>
      </c>
    </row>
    <row r="12" spans="2:5" ht="15" customHeight="1" x14ac:dyDescent="0.25">
      <c r="B12" s="30" t="s">
        <v>190</v>
      </c>
      <c r="C12" s="31">
        <f>SUM(C8:C11)</f>
        <v>22059.200000000001</v>
      </c>
      <c r="D12" s="31">
        <f>SUM(D8:D11)</f>
        <v>12843.09</v>
      </c>
      <c r="E12" s="31">
        <f>SUM(E8:E11)</f>
        <v>9216.1099999999988</v>
      </c>
    </row>
    <row r="14" spans="2:5" ht="15" customHeight="1" x14ac:dyDescent="0.25">
      <c r="B14" s="15" t="s">
        <v>193</v>
      </c>
    </row>
    <row r="15" spans="2:5" ht="15" customHeight="1" x14ac:dyDescent="0.25">
      <c r="B15" s="20" t="s">
        <v>22</v>
      </c>
      <c r="C15" s="20" t="s">
        <v>23</v>
      </c>
      <c r="D15" s="20" t="s">
        <v>24</v>
      </c>
      <c r="E15" s="20" t="s">
        <v>25</v>
      </c>
    </row>
    <row r="16" spans="2:5" ht="15" customHeight="1" x14ac:dyDescent="0.25">
      <c r="B16" s="26" t="s">
        <v>194</v>
      </c>
      <c r="C16" s="28">
        <f>Übersicht!C15</f>
        <v>310.5</v>
      </c>
      <c r="D16" s="28">
        <f>Übersicht!D15</f>
        <v>9485.2000000000007</v>
      </c>
      <c r="E16" s="28">
        <f>Übersicht!E15</f>
        <v>9795.7000000000007</v>
      </c>
    </row>
    <row r="17" spans="2:5" ht="15" customHeight="1" x14ac:dyDescent="0.25">
      <c r="B17" s="26" t="s">
        <v>195</v>
      </c>
      <c r="C17" s="28">
        <f>Übersicht!C18</f>
        <v>4660.7</v>
      </c>
      <c r="D17" s="28">
        <f>Übersicht!D18</f>
        <v>14351.110000000002</v>
      </c>
      <c r="E17" s="28">
        <f>Übersicht!E18</f>
        <v>19011.810000000001</v>
      </c>
    </row>
    <row r="18" spans="2:5" ht="15" customHeight="1" x14ac:dyDescent="0.25">
      <c r="B18" s="41" t="s">
        <v>196</v>
      </c>
      <c r="C18" s="28">
        <f>C17-C16</f>
        <v>4350.2</v>
      </c>
      <c r="D18" s="28">
        <f>D17-D16</f>
        <v>4865.9100000000017</v>
      </c>
      <c r="E18" s="28">
        <f>E17-E16</f>
        <v>9216.11</v>
      </c>
    </row>
    <row r="20" spans="2:5" ht="15" customHeight="1" x14ac:dyDescent="0.25">
      <c r="B20" s="1" t="str">
        <f>CONCATENATE("Das Geschäftsjahr ",Übersicht!C8," schließt mit einem ",IF(Jahresrechnung!C41&gt;=0,"Überschuss","Fehlbetrag")," von ",TEXT(ABS(Jahresrechnung!C41),"#,##0.00")," € ab. Die Buchführung wurde chronologisch und vollständig im Buchungsjournal geführt; Kassen- und Bankbestände wurden zum 31.12. abgestimmt.")</f>
        <v>Das Geschäftsjahr 2026 schließt mit einem Überschuss von 9216,11000 € ab. Die Buchführung wurde chronologisch und vollständig im Buchungsjournal geführt; Kassen- und Bankbestände wurden zum 31.12. abgestimmt.</v>
      </c>
      <c r="C20" s="1"/>
      <c r="D20" s="1"/>
      <c r="E20" s="1"/>
    </row>
    <row r="21" spans="2:5" ht="15" customHeight="1" x14ac:dyDescent="0.25">
      <c r="B21" s="1"/>
      <c r="C21" s="1"/>
      <c r="D21" s="1"/>
      <c r="E21" s="1"/>
    </row>
    <row r="23" spans="2:5" ht="15" customHeight="1" x14ac:dyDescent="0.25">
      <c r="B23" s="15" t="s">
        <v>197</v>
      </c>
    </row>
    <row r="25" spans="2:5" ht="15" customHeight="1" x14ac:dyDescent="0.25">
      <c r="B25" s="42" t="s">
        <v>198</v>
      </c>
      <c r="D25" s="42" t="s">
        <v>198</v>
      </c>
    </row>
    <row r="26" spans="2:5" ht="15" customHeight="1" x14ac:dyDescent="0.25">
      <c r="B26" s="14" t="s">
        <v>17</v>
      </c>
      <c r="D26" s="14" t="s">
        <v>199</v>
      </c>
    </row>
    <row r="28" spans="2:5" ht="15" customHeight="1" x14ac:dyDescent="0.25">
      <c r="B28" s="42" t="s">
        <v>198</v>
      </c>
      <c r="D28" s="42" t="s">
        <v>198</v>
      </c>
    </row>
    <row r="29" spans="2:5" ht="15" customHeight="1" x14ac:dyDescent="0.25">
      <c r="B29" s="14" t="s">
        <v>200</v>
      </c>
      <c r="D29" s="14" t="s">
        <v>201</v>
      </c>
    </row>
    <row r="31" spans="2:5" ht="15" customHeight="1" x14ac:dyDescent="0.25">
      <c r="B31" s="42" t="s">
        <v>202</v>
      </c>
    </row>
  </sheetData>
  <mergeCells count="4">
    <mergeCell ref="B2:E2"/>
    <mergeCell ref="B3:E3"/>
    <mergeCell ref="B4:E4"/>
    <mergeCell ref="B20:E2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B7682"/>
  </sheetPr>
  <dimension ref="B2:G2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6" customWidth="1"/>
    <col min="3" max="3" width="30" customWidth="1"/>
    <col min="4" max="4" width="16" customWidth="1"/>
    <col min="5" max="5" width="3" customWidth="1"/>
    <col min="6" max="6" width="34" customWidth="1"/>
    <col min="7" max="7" width="56" customWidth="1"/>
  </cols>
  <sheetData>
    <row r="2" spans="2:7" ht="21.75" customHeight="1" x14ac:dyDescent="0.35">
      <c r="B2" s="13" t="s">
        <v>203</v>
      </c>
      <c r="C2" s="13"/>
      <c r="D2" s="13"/>
      <c r="E2" s="13"/>
      <c r="F2" s="13"/>
      <c r="G2" s="13"/>
    </row>
    <row r="3" spans="2:7" ht="15" customHeight="1" x14ac:dyDescent="0.25">
      <c r="B3" s="12" t="s">
        <v>204</v>
      </c>
      <c r="C3" s="12"/>
      <c r="D3" s="12"/>
      <c r="E3" s="12"/>
      <c r="F3" s="12"/>
      <c r="G3" s="12"/>
    </row>
    <row r="5" spans="2:7" ht="15" customHeight="1" x14ac:dyDescent="0.25">
      <c r="B5" s="20" t="s">
        <v>41</v>
      </c>
      <c r="C5" s="20" t="s">
        <v>205</v>
      </c>
      <c r="D5" s="20" t="s">
        <v>206</v>
      </c>
      <c r="F5" s="15" t="s">
        <v>207</v>
      </c>
    </row>
    <row r="6" spans="2:7" ht="30" customHeight="1" x14ac:dyDescent="0.25">
      <c r="B6" s="39" t="s">
        <v>48</v>
      </c>
      <c r="C6" s="39" t="s">
        <v>7</v>
      </c>
      <c r="D6" s="43" t="s">
        <v>44</v>
      </c>
      <c r="F6" s="44" t="s">
        <v>208</v>
      </c>
      <c r="G6" s="45" t="s">
        <v>209</v>
      </c>
    </row>
    <row r="7" spans="2:7" ht="30" customHeight="1" x14ac:dyDescent="0.25">
      <c r="B7" s="26" t="s">
        <v>57</v>
      </c>
      <c r="C7" s="26" t="s">
        <v>7</v>
      </c>
      <c r="D7" s="24" t="s">
        <v>44</v>
      </c>
      <c r="F7" s="44" t="s">
        <v>210</v>
      </c>
      <c r="G7" s="45" t="s">
        <v>211</v>
      </c>
    </row>
    <row r="8" spans="2:7" ht="30" customHeight="1" x14ac:dyDescent="0.25">
      <c r="B8" s="39" t="s">
        <v>86</v>
      </c>
      <c r="C8" s="39" t="s">
        <v>7</v>
      </c>
      <c r="D8" s="43" t="s">
        <v>44</v>
      </c>
      <c r="F8" s="44" t="s">
        <v>212</v>
      </c>
      <c r="G8" s="45" t="s">
        <v>213</v>
      </c>
    </row>
    <row r="9" spans="2:7" ht="30" customHeight="1" x14ac:dyDescent="0.25">
      <c r="B9" s="26" t="s">
        <v>150</v>
      </c>
      <c r="C9" s="26" t="s">
        <v>11</v>
      </c>
      <c r="D9" s="24" t="s">
        <v>44</v>
      </c>
      <c r="F9" s="44" t="s">
        <v>214</v>
      </c>
      <c r="G9" s="45" t="s">
        <v>215</v>
      </c>
    </row>
    <row r="10" spans="2:7" ht="30" customHeight="1" x14ac:dyDescent="0.25">
      <c r="B10" s="39" t="s">
        <v>100</v>
      </c>
      <c r="C10" s="39" t="s">
        <v>11</v>
      </c>
      <c r="D10" s="43" t="s">
        <v>44</v>
      </c>
      <c r="F10" s="44" t="s">
        <v>216</v>
      </c>
      <c r="G10" s="45" t="s">
        <v>217</v>
      </c>
    </row>
    <row r="11" spans="2:7" ht="15" customHeight="1" x14ac:dyDescent="0.25">
      <c r="B11" s="26" t="s">
        <v>63</v>
      </c>
      <c r="C11" s="26" t="s">
        <v>13</v>
      </c>
      <c r="D11" s="24" t="s">
        <v>44</v>
      </c>
    </row>
    <row r="12" spans="2:7" ht="15" customHeight="1" x14ac:dyDescent="0.25">
      <c r="B12" s="39" t="s">
        <v>72</v>
      </c>
      <c r="C12" s="39" t="s">
        <v>13</v>
      </c>
      <c r="D12" s="43" t="s">
        <v>44</v>
      </c>
      <c r="F12" s="15" t="s">
        <v>218</v>
      </c>
    </row>
    <row r="13" spans="2:7" ht="15" customHeight="1" x14ac:dyDescent="0.25">
      <c r="B13" s="26" t="s">
        <v>75</v>
      </c>
      <c r="C13" s="26" t="s">
        <v>16</v>
      </c>
      <c r="D13" s="24" t="s">
        <v>44</v>
      </c>
      <c r="F13" s="46" t="s">
        <v>7</v>
      </c>
      <c r="G13" s="42" t="s">
        <v>219</v>
      </c>
    </row>
    <row r="14" spans="2:7" ht="15" customHeight="1" x14ac:dyDescent="0.25">
      <c r="B14" s="39" t="s">
        <v>97</v>
      </c>
      <c r="C14" s="39" t="s">
        <v>16</v>
      </c>
      <c r="D14" s="43" t="s">
        <v>44</v>
      </c>
      <c r="F14" s="46" t="s">
        <v>11</v>
      </c>
      <c r="G14" s="42" t="s">
        <v>220</v>
      </c>
    </row>
    <row r="15" spans="2:7" ht="15" customHeight="1" x14ac:dyDescent="0.25">
      <c r="B15" s="26" t="s">
        <v>60</v>
      </c>
      <c r="C15" s="26" t="s">
        <v>7</v>
      </c>
      <c r="D15" s="24" t="s">
        <v>45</v>
      </c>
      <c r="F15" s="46" t="s">
        <v>13</v>
      </c>
      <c r="G15" s="42" t="s">
        <v>221</v>
      </c>
    </row>
    <row r="16" spans="2:7" ht="15" customHeight="1" x14ac:dyDescent="0.25">
      <c r="B16" s="39" t="s">
        <v>51</v>
      </c>
      <c r="C16" s="39" t="s">
        <v>7</v>
      </c>
      <c r="D16" s="43" t="s">
        <v>45</v>
      </c>
      <c r="F16" s="46" t="s">
        <v>16</v>
      </c>
      <c r="G16" s="42" t="s">
        <v>222</v>
      </c>
    </row>
    <row r="17" spans="2:6" ht="15" customHeight="1" x14ac:dyDescent="0.25">
      <c r="B17" s="26" t="s">
        <v>89</v>
      </c>
      <c r="C17" s="26" t="s">
        <v>7</v>
      </c>
      <c r="D17" s="24" t="s">
        <v>45</v>
      </c>
    </row>
    <row r="18" spans="2:6" ht="15" customHeight="1" x14ac:dyDescent="0.25">
      <c r="B18" s="39" t="s">
        <v>69</v>
      </c>
      <c r="C18" s="39" t="s">
        <v>7</v>
      </c>
      <c r="D18" s="43" t="s">
        <v>45</v>
      </c>
      <c r="F18" s="15" t="s">
        <v>223</v>
      </c>
    </row>
    <row r="19" spans="2:6" ht="15" customHeight="1" x14ac:dyDescent="0.25">
      <c r="B19" s="26" t="s">
        <v>103</v>
      </c>
      <c r="C19" s="26" t="s">
        <v>7</v>
      </c>
      <c r="D19" s="24" t="s">
        <v>45</v>
      </c>
      <c r="F19" s="42" t="s">
        <v>224</v>
      </c>
    </row>
    <row r="20" spans="2:6" ht="15" customHeight="1" x14ac:dyDescent="0.25">
      <c r="B20" s="39" t="s">
        <v>54</v>
      </c>
      <c r="C20" s="39" t="s">
        <v>11</v>
      </c>
      <c r="D20" s="43" t="s">
        <v>45</v>
      </c>
      <c r="F20" s="42" t="s">
        <v>225</v>
      </c>
    </row>
    <row r="21" spans="2:6" ht="15" customHeight="1" x14ac:dyDescent="0.25">
      <c r="B21" s="26" t="s">
        <v>112</v>
      </c>
      <c r="C21" s="26" t="s">
        <v>11</v>
      </c>
      <c r="D21" s="24" t="s">
        <v>45</v>
      </c>
      <c r="F21" s="42" t="s">
        <v>226</v>
      </c>
    </row>
    <row r="22" spans="2:6" ht="15" customHeight="1" x14ac:dyDescent="0.25">
      <c r="B22" s="39" t="s">
        <v>66</v>
      </c>
      <c r="C22" s="39" t="s">
        <v>13</v>
      </c>
      <c r="D22" s="43" t="s">
        <v>45</v>
      </c>
      <c r="F22" s="42" t="s">
        <v>227</v>
      </c>
    </row>
    <row r="23" spans="2:6" ht="15" customHeight="1" x14ac:dyDescent="0.25">
      <c r="B23" s="26" t="s">
        <v>94</v>
      </c>
      <c r="C23" s="26" t="s">
        <v>13</v>
      </c>
      <c r="D23" s="24" t="s">
        <v>45</v>
      </c>
    </row>
    <row r="24" spans="2:6" ht="15" customHeight="1" x14ac:dyDescent="0.25">
      <c r="B24" s="39" t="s">
        <v>81</v>
      </c>
      <c r="C24" s="39" t="s">
        <v>13</v>
      </c>
      <c r="D24" s="43" t="s">
        <v>45</v>
      </c>
    </row>
    <row r="25" spans="2:6" ht="15" customHeight="1" x14ac:dyDescent="0.25">
      <c r="B25" s="26" t="s">
        <v>78</v>
      </c>
      <c r="C25" s="26" t="s">
        <v>16</v>
      </c>
      <c r="D25" s="24" t="s">
        <v>45</v>
      </c>
    </row>
    <row r="26" spans="2:6" ht="15" customHeight="1" x14ac:dyDescent="0.25">
      <c r="B26" s="39" t="s">
        <v>119</v>
      </c>
      <c r="C26" s="39" t="s">
        <v>16</v>
      </c>
      <c r="D26" s="43" t="s">
        <v>45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Buchungsjournal</vt:lpstr>
      <vt:lpstr>Jahresrechnung</vt:lpstr>
      <vt:lpstr>Monatsübersicht</vt:lpstr>
      <vt:lpstr>Bericht</vt:lpstr>
      <vt:lpstr>Anleitung &amp; 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2026-06-10T05:18:19Z</dcterms:created>
  <dcterms:modified xsi:type="dcterms:W3CDTF">2026-06-10T06:20:31Z</dcterms:modified>
  <dc:language>en-US</dc:language>
</cp:coreProperties>
</file>