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96D567C-AFBD-48C9-8B0D-6B5C0E99D3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icht" sheetId="1" r:id="rId1"/>
    <sheet name="Checkliste" sheetId="2" r:id="rId2"/>
    <sheet name="Budget" sheetId="3" r:id="rId3"/>
    <sheet name="Gästeliste" sheetId="4" r:id="rId4"/>
    <sheet name="Dienstleister" sheetId="5" r:id="rId5"/>
    <sheet name="Tagesablauf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D3" i="6"/>
  <c r="B3" i="6"/>
  <c r="C25" i="5"/>
  <c r="C24" i="5"/>
  <c r="C26" i="5" s="1"/>
  <c r="B25" i="4"/>
  <c r="B24" i="4"/>
  <c r="B23" i="4"/>
  <c r="B22" i="4"/>
  <c r="P21" i="4"/>
  <c r="B21" i="4"/>
  <c r="P20" i="4"/>
  <c r="B20" i="4"/>
  <c r="P19" i="4"/>
  <c r="B19" i="4"/>
  <c r="P18" i="4"/>
  <c r="B18" i="4"/>
  <c r="P14" i="4"/>
  <c r="P13" i="4"/>
  <c r="P12" i="4"/>
  <c r="P11" i="4"/>
  <c r="P10" i="4"/>
  <c r="P9" i="4"/>
  <c r="P8" i="4"/>
  <c r="P7" i="4"/>
  <c r="P15" i="4" s="1"/>
  <c r="D26" i="3"/>
  <c r="D25" i="3"/>
  <c r="E23" i="3"/>
  <c r="C16" i="1" s="1"/>
  <c r="D23" i="3"/>
  <c r="H6" i="3" s="1"/>
  <c r="C23" i="3"/>
  <c r="H22" i="3"/>
  <c r="G22" i="3"/>
  <c r="F22" i="3"/>
  <c r="H21" i="3"/>
  <c r="G21" i="3"/>
  <c r="F21" i="3"/>
  <c r="H20" i="3"/>
  <c r="G20" i="3"/>
  <c r="F20" i="3"/>
  <c r="G19" i="3"/>
  <c r="F19" i="3"/>
  <c r="H18" i="3"/>
  <c r="G18" i="3"/>
  <c r="F18" i="3"/>
  <c r="G17" i="3"/>
  <c r="F17" i="3"/>
  <c r="H16" i="3"/>
  <c r="G16" i="3"/>
  <c r="F16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G8" i="3"/>
  <c r="F8" i="3"/>
  <c r="G7" i="3"/>
  <c r="F7" i="3"/>
  <c r="G6" i="3"/>
  <c r="F6" i="3"/>
  <c r="H5" i="3"/>
  <c r="G5" i="3"/>
  <c r="G23" i="3" s="1"/>
  <c r="F5" i="3"/>
  <c r="F23" i="3" s="1"/>
  <c r="C17" i="1" s="1"/>
  <c r="G18" i="1"/>
  <c r="K17" i="1"/>
  <c r="G17" i="1"/>
  <c r="K16" i="1"/>
  <c r="G16" i="1"/>
  <c r="K15" i="1"/>
  <c r="G15" i="1"/>
  <c r="C15" i="1"/>
  <c r="K14" i="1"/>
  <c r="G14" i="1"/>
  <c r="C14" i="1"/>
  <c r="K13" i="1"/>
  <c r="G13" i="1"/>
  <c r="C13" i="1"/>
  <c r="K9" i="1"/>
  <c r="F9" i="1"/>
  <c r="K8" i="1"/>
  <c r="K7" i="1"/>
  <c r="K6" i="1" s="1"/>
  <c r="K10" i="1" s="1"/>
  <c r="H7" i="3" l="1"/>
  <c r="H15" i="3"/>
  <c r="H8" i="3"/>
  <c r="C18" i="1"/>
  <c r="H17" i="3"/>
  <c r="H19" i="3"/>
</calcChain>
</file>

<file path=xl/sharedStrings.xml><?xml version="1.0" encoding="utf-8"?>
<sst xmlns="http://schemas.openxmlformats.org/spreadsheetml/2006/main" count="488" uniqueCount="301">
  <si>
    <t>HOCHZEITSPLANER 2026</t>
  </si>
  <si>
    <t>Alle Zahlen auf dieser Seite werden automatisch aus den anderen Tabellenblättern berechnet – hier nur die Grunddaten eintragen.</t>
  </si>
  <si>
    <t>GRUNDDATEN</t>
  </si>
  <si>
    <t>COUNTDOWN</t>
  </si>
  <si>
    <t>AUFGABEN (CHECKLISTE)</t>
  </si>
  <si>
    <t>Partner/in 1</t>
  </si>
  <si>
    <t>Anna Beispiel</t>
  </si>
  <si>
    <t>Aufgaben gesamt</t>
  </si>
  <si>
    <t>Partner/in 2</t>
  </si>
  <si>
    <t>Lukas Muster</t>
  </si>
  <si>
    <t>Erledigt</t>
  </si>
  <si>
    <t>Hochzeitsdatum</t>
  </si>
  <si>
    <t>In Arbeit</t>
  </si>
  <si>
    <t>Ort / Location</t>
  </si>
  <si>
    <t>Gut Lindenhöhe, Musterstadt</t>
  </si>
  <si>
    <t>Offen</t>
  </si>
  <si>
    <t>Gesamtbudget</t>
  </si>
  <si>
    <t>Fortschritt</t>
  </si>
  <si>
    <t>BUDGET-ÜBERBLICK</t>
  </si>
  <si>
    <t>GÄSTE-ÜBERBLICK</t>
  </si>
  <si>
    <t>DIENSTLEISTER</t>
  </si>
  <si>
    <t>Eingeladene Haushalte</t>
  </si>
  <si>
    <t>Gebucht</t>
  </si>
  <si>
    <t>Geplante Kosten</t>
  </si>
  <si>
    <t>Personen gesamt</t>
  </si>
  <si>
    <t>Angebot erhalten</t>
  </si>
  <si>
    <t>Tatsächliche Kosten</t>
  </si>
  <si>
    <t>Zusagen (Personen)</t>
  </si>
  <si>
    <t>Angefragt</t>
  </si>
  <si>
    <t>Bereits bezahlt</t>
  </si>
  <si>
    <t>Absagen (Personen)</t>
  </si>
  <si>
    <t>Summe gebuchte Angebote</t>
  </si>
  <si>
    <t>Noch zu zahlen</t>
  </si>
  <si>
    <t>Ausstehend (Personen)</t>
  </si>
  <si>
    <t>Geleistete Anzahlungen</t>
  </si>
  <si>
    <t>Budgetreserve</t>
  </si>
  <si>
    <t>Übernachtungen benötigt</t>
  </si>
  <si>
    <t>Tipp: Blaue Zellen sind Eingabefelder. Alle übrigen Werte berechnen sich automatisch über die Blätter Checkliste, Budget, Gästeliste und Dienstleister.</t>
  </si>
  <si>
    <t>CHECKLISTE – AUFGABEN NACH PHASEN</t>
  </si>
  <si>
    <t>Status per Dropdown wählen (Offen / In Arbeit / Erledigt). Erledigte Aufgaben werden grün markiert.</t>
  </si>
  <si>
    <t>Status</t>
  </si>
  <si>
    <t>Frist</t>
  </si>
  <si>
    <t>Aufgabe</t>
  </si>
  <si>
    <t>Zuständig</t>
  </si>
  <si>
    <t>Priorität</t>
  </si>
  <si>
    <t>Notizen</t>
  </si>
  <si>
    <t>PHASE 1 · 12–9 MONATE VORHER</t>
  </si>
  <si>
    <t>Verlobung feiern &amp; Hochzeitsdatum festlegen</t>
  </si>
  <si>
    <t>Beide</t>
  </si>
  <si>
    <t>Hoch</t>
  </si>
  <si>
    <t>Gesamtbudget festlegen und Sparplan starten</t>
  </si>
  <si>
    <t>Siehe Blatt Budget</t>
  </si>
  <si>
    <t>Grobe Gästeanzahl schätzen</t>
  </si>
  <si>
    <t>ca. 80 Personen</t>
  </si>
  <si>
    <t>Location besichtigen und reservieren</t>
  </si>
  <si>
    <t>Gut Lindenhöhe gebucht</t>
  </si>
  <si>
    <t>Standesamt-Termin anfragen</t>
  </si>
  <si>
    <t>Anna</t>
  </si>
  <si>
    <t>Unterlagen prüfen</t>
  </si>
  <si>
    <t>PHASE 2 · 9–6 MONATE VORHER</t>
  </si>
  <si>
    <t>Fotograf/in anfragen und buchen</t>
  </si>
  <si>
    <t>Lukas</t>
  </si>
  <si>
    <t>3 Angebote verglichen</t>
  </si>
  <si>
    <t>Catering verkosten und auswählen</t>
  </si>
  <si>
    <t>Menüprobe am 12.02.</t>
  </si>
  <si>
    <t>Save-the-Date-Karten versenden</t>
  </si>
  <si>
    <t>Mittel</t>
  </si>
  <si>
    <t>Musik/DJ oder Band buchen</t>
  </si>
  <si>
    <t>DJ Angebot liegt vor</t>
  </si>
  <si>
    <t>Brautkleid-Anproben beginnen</t>
  </si>
  <si>
    <t>PHASE 3 · 6–3 MONATE VORHER</t>
  </si>
  <si>
    <t>Einladungskarten gestalten und drucken</t>
  </si>
  <si>
    <t>Einladungen versenden</t>
  </si>
  <si>
    <t>Rücklauf in Gästeliste pflegen</t>
  </si>
  <si>
    <t>Trauringe aussuchen und gravieren lassen</t>
  </si>
  <si>
    <t>Florist/in für Brautstrauß &amp; Deko festlegen</t>
  </si>
  <si>
    <t>2 Angebote offen</t>
  </si>
  <si>
    <t>Hochzeitstorte bestellen</t>
  </si>
  <si>
    <t>Verkostung vereinbaren</t>
  </si>
  <si>
    <t>Anzug kaufen und anpassen lassen</t>
  </si>
  <si>
    <t>PHASE 4 · 3–1 MONATE VORHER</t>
  </si>
  <si>
    <t>Probetermin Friseur &amp; Make-up</t>
  </si>
  <si>
    <t>Sitzordnung erstellen (Tische in Gästeliste)</t>
  </si>
  <si>
    <t>Nach RSVP-Rücklauf</t>
  </si>
  <si>
    <t>Ablaufplan mit allen Dienstleistern abstimmen</t>
  </si>
  <si>
    <t>Siehe Blatt Tagesablauf</t>
  </si>
  <si>
    <t>Gastgeschenke besorgen</t>
  </si>
  <si>
    <t>Niedrig</t>
  </si>
  <si>
    <t>Restzahlungen prüfen und terminieren</t>
  </si>
  <si>
    <t>Siehe Spalte Restzahlung im Budget</t>
  </si>
  <si>
    <t>PHASE 5 · LETZTE WOCHEN &amp; DANACH</t>
  </si>
  <si>
    <t>Finale Gästezahl an Catering melden</t>
  </si>
  <si>
    <t>Notfallkörbchen &amp; Ringe bereitlegen</t>
  </si>
  <si>
    <t>Generalprobe / Aufbau in der Location</t>
  </si>
  <si>
    <t>Dankeskarten versenden</t>
  </si>
  <si>
    <t>Geschenke in Gästeliste erfassen</t>
  </si>
  <si>
    <t>Fotoauswahl mit Fotograf/in treffen</t>
  </si>
  <si>
    <t>BUDGETPLANUNG</t>
  </si>
  <si>
    <t>Geplante und tatsächliche Kosten je Kategorie. „Restzahlung“ und „Abweichung“ werden automatisch berechnet – Budgetüberschreitungen erscheinen rot.</t>
  </si>
  <si>
    <t>Kategorie</t>
  </si>
  <si>
    <t>Geplant</t>
  </si>
  <si>
    <t>Tatsächlich</t>
  </si>
  <si>
    <t>Restzahlung</t>
  </si>
  <si>
    <t>Abweichung</t>
  </si>
  <si>
    <t>Anteil</t>
  </si>
  <si>
    <t>Location &amp; Miete</t>
  </si>
  <si>
    <t>Endreinigung inklusive</t>
  </si>
  <si>
    <t>Catering &amp; Getränke</t>
  </si>
  <si>
    <t>80 Personen, Menü + Buffet</t>
  </si>
  <si>
    <t>Fotografie &amp; Video</t>
  </si>
  <si>
    <t>10 Std. inkl. Online-Galerie</t>
  </si>
  <si>
    <t>Brautkleid &amp; Accessoires</t>
  </si>
  <si>
    <t>Inkl. Änderungen</t>
  </si>
  <si>
    <t>Anzug &amp; Schuhe</t>
  </si>
  <si>
    <t>Kauf geplant für Juni</t>
  </si>
  <si>
    <t>Trauringe</t>
  </si>
  <si>
    <t>Gravur einplanen</t>
  </si>
  <si>
    <t>Musik / DJ</t>
  </si>
  <si>
    <t>Inkl. Technik &amp; Licht</t>
  </si>
  <si>
    <t>Blumen &amp; Dekoration</t>
  </si>
  <si>
    <t>Angebote werden verglichen</t>
  </si>
  <si>
    <t>Papeterie &amp; Einladungen</t>
  </si>
  <si>
    <t>Druck + Porto</t>
  </si>
  <si>
    <t>Hochzeitstorte &amp; Süßes</t>
  </si>
  <si>
    <t>Friseur &amp; Make-up</t>
  </si>
  <si>
    <t>Inkl. Probetermin</t>
  </si>
  <si>
    <t>Transport &amp; Übernachtung</t>
  </si>
  <si>
    <t>Shuttle für Gäste prüfen</t>
  </si>
  <si>
    <t>Trauung &amp; Gebühren</t>
  </si>
  <si>
    <t>Standesamt + Urkunden</t>
  </si>
  <si>
    <t>Gastgeschenke &amp; Sonstiges</t>
  </si>
  <si>
    <t>Puffer für Kleinigkeiten</t>
  </si>
  <si>
    <t>Flitterwochen (Anzahlung)</t>
  </si>
  <si>
    <t>Reise Oktober 2026</t>
  </si>
  <si>
    <t>SUMME</t>
  </si>
  <si>
    <t>VERFÜGBARES GESAMTBUDGET</t>
  </si>
  <si>
    <t>RESERVE (Budget − tatsächliche Kosten)</t>
  </si>
  <si>
    <t>GÄSTELISTE &amp; RSVP</t>
  </si>
  <si>
    <t>Pro Zeile ein Haushalt/Eintrag. Zusagen werden grün, Absagen rot markiert. Die Tischübersicht rechts zählt automatisch mit.</t>
  </si>
  <si>
    <t>Nr.</t>
  </si>
  <si>
    <t>Name / Haushalt</t>
  </si>
  <si>
    <t>Gruppe</t>
  </si>
  <si>
    <t>Personen</t>
  </si>
  <si>
    <t>Einladung</t>
  </si>
  <si>
    <t>RSVP</t>
  </si>
  <si>
    <t>Menü</t>
  </si>
  <si>
    <t>Übern.</t>
  </si>
  <si>
    <t>Tisch</t>
  </si>
  <si>
    <t>Geschenk</t>
  </si>
  <si>
    <t>Danke</t>
  </si>
  <si>
    <t>TISCHÜBERSICHT</t>
  </si>
  <si>
    <t>Maria &amp; Thomas Beispiel</t>
  </si>
  <si>
    <t>Familie Partner 1</t>
  </si>
  <si>
    <t>Versendet</t>
  </si>
  <si>
    <t>Zusage</t>
  </si>
  <si>
    <t>Standard</t>
  </si>
  <si>
    <t>Ja</t>
  </si>
  <si>
    <t>Eltern</t>
  </si>
  <si>
    <t>Ingrid Beispiel</t>
  </si>
  <si>
    <t>Vegetarisch</t>
  </si>
  <si>
    <t>Nein</t>
  </si>
  <si>
    <t>Großmutter, Sitzplatz nah am Ausgang</t>
  </si>
  <si>
    <t>Familie Muster</t>
  </si>
  <si>
    <t>Familie Partner 2</t>
  </si>
  <si>
    <t>2 Kinder (Kindermenü separat)</t>
  </si>
  <si>
    <t>Sabine &amp; Jörg Muster</t>
  </si>
  <si>
    <t>Ausstehend</t>
  </si>
  <si>
    <t>Erinnerung Ende Juni</t>
  </si>
  <si>
    <t>Julia Schneider</t>
  </si>
  <si>
    <t>Freunde</t>
  </si>
  <si>
    <t>Vegan</t>
  </si>
  <si>
    <t>Trauzeugin</t>
  </si>
  <si>
    <t>Daniel Berger</t>
  </si>
  <si>
    <t>Trauzeuge, hält Rede</t>
  </si>
  <si>
    <t>Nina &amp; Felix Hartmann</t>
  </si>
  <si>
    <t>Clara Winter</t>
  </si>
  <si>
    <t>Absage</t>
  </si>
  <si>
    <t>Im Ausland</t>
  </si>
  <si>
    <t>Familie Sommer</t>
  </si>
  <si>
    <t>1 Kind</t>
  </si>
  <si>
    <t>Kollegium Agentur Nord</t>
  </si>
  <si>
    <t>Kolleginnen &amp; Kollegen</t>
  </si>
  <si>
    <t>Tisch zusammen</t>
  </si>
  <si>
    <t>Gesamt</t>
  </si>
  <si>
    <t>Petra Lang</t>
  </si>
  <si>
    <t>Einladung folgt</t>
  </si>
  <si>
    <t>Onkel Werner &amp; Tante Rosa</t>
  </si>
  <si>
    <t>MENÜ-ZÄHLER (Zusagen)</t>
  </si>
  <si>
    <t>Kindermenü</t>
  </si>
  <si>
    <t>DIENSTLEISTER-VERGLEICH</t>
  </si>
  <si>
    <t>Alle Anfragen und Angebote an einem Ort. Gebuchte Dienstleister werden grün markiert und automatisch in der Übersicht summiert.</t>
  </si>
  <si>
    <t>Anbieter</t>
  </si>
  <si>
    <t>Kontakt (Telefon / E-Mail)</t>
  </si>
  <si>
    <t>Angebot</t>
  </si>
  <si>
    <t>Anzahlung</t>
  </si>
  <si>
    <t>Bewertung</t>
  </si>
  <si>
    <t>Location</t>
  </si>
  <si>
    <t>Gut Lindenhöhe</t>
  </si>
  <si>
    <t>0123 4567890 · info@beispiel-lindenhoehe.de</t>
  </si>
  <si>
    <t>★★★★★</t>
  </si>
  <si>
    <t>Saal + Garten, bis 2 Uhr</t>
  </si>
  <si>
    <t>Catering</t>
  </si>
  <si>
    <t>Feinkost Habermann</t>
  </si>
  <si>
    <t>0123 2223344 · kontakt@beispiel-habermann.de</t>
  </si>
  <si>
    <t>Menü + Mitternachtssnack</t>
  </si>
  <si>
    <t>Landküche Vogel</t>
  </si>
  <si>
    <t>0123 5556677</t>
  </si>
  <si>
    <t>Abgesagt</t>
  </si>
  <si>
    <t>★★★★</t>
  </si>
  <si>
    <t>Teurer, weniger flexibel</t>
  </si>
  <si>
    <t>Fotografie</t>
  </si>
  <si>
    <t>Studio Lichtblick</t>
  </si>
  <si>
    <t>0123 8889900 · hallo@beispiel-lichtblick.de</t>
  </si>
  <si>
    <t>10 Std., 2. Fotografin optional</t>
  </si>
  <si>
    <t>DJ Tonart</t>
  </si>
  <si>
    <t>0160 1112233</t>
  </si>
  <si>
    <t>Inkl. Licht &amp; Funkmikrofon</t>
  </si>
  <si>
    <t>Band Silberklang</t>
  </si>
  <si>
    <t>0160 4445566</t>
  </si>
  <si>
    <t>Über Budget</t>
  </si>
  <si>
    <t>Floristik</t>
  </si>
  <si>
    <t>Blumenatelier Rosenrot</t>
  </si>
  <si>
    <t>0123 7778899</t>
  </si>
  <si>
    <t>Angebot bis 30.06. gültig</t>
  </si>
  <si>
    <t>Gärtnerei Frühling</t>
  </si>
  <si>
    <t>0123 3334455</t>
  </si>
  <si>
    <t>Rückmeldung ausstehend</t>
  </si>
  <si>
    <t>Torte</t>
  </si>
  <si>
    <t>Konditorei Zuckerwerk</t>
  </si>
  <si>
    <t>0123 6667788</t>
  </si>
  <si>
    <t>Verkostung anfragen</t>
  </si>
  <si>
    <t>Salon Aurelia</t>
  </si>
  <si>
    <t>0123 9990011</t>
  </si>
  <si>
    <t>Probetermin 30.06.</t>
  </si>
  <si>
    <t>Transport</t>
  </si>
  <si>
    <t>Oldtimerverleih Klassik</t>
  </si>
  <si>
    <t>0160 7778800</t>
  </si>
  <si>
    <t>★★★</t>
  </si>
  <si>
    <t>Alternative: Shuttlebus</t>
  </si>
  <si>
    <t>Offene Restzahlungen (gebucht)</t>
  </si>
  <si>
    <t>TAGESABLAUF – HOCHZEITSTAG</t>
  </si>
  <si>
    <t>Beginn</t>
  </si>
  <si>
    <t>Ende</t>
  </si>
  <si>
    <t>Programmpunkt</t>
  </si>
  <si>
    <t>Ort</t>
  </si>
  <si>
    <t>Verantwortlich</t>
  </si>
  <si>
    <t>Hinweise</t>
  </si>
  <si>
    <t>09:00</t>
  </si>
  <si>
    <t>11:00</t>
  </si>
  <si>
    <t>Styling Braut (Friseur &amp; Make-up)</t>
  </si>
  <si>
    <t>Hotelzimmer</t>
  </si>
  <si>
    <t>Trauzeugin begleitet</t>
  </si>
  <si>
    <t>10:30</t>
  </si>
  <si>
    <t>11:30</t>
  </si>
  <si>
    <t>Getting Ready Bräutigam</t>
  </si>
  <si>
    <t>Ferienwohnung</t>
  </si>
  <si>
    <t>Trauzeuge</t>
  </si>
  <si>
    <t>Fotografin ab 11:00 dabei</t>
  </si>
  <si>
    <t>12:00</t>
  </si>
  <si>
    <t>12:30</t>
  </si>
  <si>
    <t>First Look &amp; Paarfotos</t>
  </si>
  <si>
    <t>Garten der Location</t>
  </si>
  <si>
    <t>Fotografin</t>
  </si>
  <si>
    <t>Schlechtwetter: Wintergarten</t>
  </si>
  <si>
    <t>13:00</t>
  </si>
  <si>
    <t>13:45</t>
  </si>
  <si>
    <t>Freie Trauung</t>
  </si>
  <si>
    <t>Wiese am Teich</t>
  </si>
  <si>
    <t>Traurednerin</t>
  </si>
  <si>
    <t>Musik: Einzug Playlist 1</t>
  </si>
  <si>
    <t>14:30</t>
  </si>
  <si>
    <t>Sektempfang &amp; Gratulation</t>
  </si>
  <si>
    <t>Terrasse</t>
  </si>
  <si>
    <t>Canapés &amp; alkoholfreie Option</t>
  </si>
  <si>
    <t>15:30</t>
  </si>
  <si>
    <t>Gruppenfotos &amp; Gästespiele</t>
  </si>
  <si>
    <t>Garten</t>
  </si>
  <si>
    <t>Trauzeugen</t>
  </si>
  <si>
    <t>Fotoliste vorher abstimmen</t>
  </si>
  <si>
    <t>16:00</t>
  </si>
  <si>
    <t>17:30</t>
  </si>
  <si>
    <t>Kaffee &amp; Hochzeitstorte</t>
  </si>
  <si>
    <t>Saal</t>
  </si>
  <si>
    <t>Konditorei / Catering</t>
  </si>
  <si>
    <t>Tortenanschnitt 16:15</t>
  </si>
  <si>
    <t>18:30</t>
  </si>
  <si>
    <t>20:30</t>
  </si>
  <si>
    <t>Abendessen (Menü)</t>
  </si>
  <si>
    <t>Reden zwischen den Gängen</t>
  </si>
  <si>
    <t>21:00</t>
  </si>
  <si>
    <t>Eröffnungstanz &amp; Programm</t>
  </si>
  <si>
    <t>DJ</t>
  </si>
  <si>
    <t>Überraschung der Trauzeugen</t>
  </si>
  <si>
    <t>01:30</t>
  </si>
  <si>
    <t>Party &amp; freier Tanz</t>
  </si>
  <si>
    <t>Mitternachtssnack 23:30</t>
  </si>
  <si>
    <t>02:00</t>
  </si>
  <si>
    <t>Ausklang &amp; Shuttle-Abfahrten</t>
  </si>
  <si>
    <t>Vorplatz</t>
  </si>
  <si>
    <t>Taxis vorbestellt</t>
  </si>
  <si>
    <t>Tipp: Diesen Ablauf vor der Hochzeit an alle Dienstleister, Trauzeugen und die Location senden.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</si>
</sst>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&quot; Tage bis zur Hochzeit&quot;"/>
    <numFmt numFmtId="165" formatCode="dd\.mm\.yyyy"/>
    <numFmt numFmtId="166" formatCode="dddd&quot;, &quot;dd&quot;. &quot;mmmm\ yyyy"/>
    <numFmt numFmtId="167" formatCode="#,##0&quot; €&quot;"/>
    <numFmt numFmtId="168" formatCode="0.0%"/>
    <numFmt numFmtId="169" formatCode="dddd&quot;, &quot;dd\.mm\.yyyy"/>
  </numFmts>
  <fonts count="17" x14ac:knownFonts="1">
    <font>
      <sz val="11"/>
      <color theme="1"/>
      <name val="Calibri"/>
      <family val="2"/>
      <charset val="1"/>
    </font>
    <font>
      <b/>
      <sz val="20"/>
      <color rgb="FF3B3530"/>
      <name val="Arial"/>
      <charset val="1"/>
    </font>
    <font>
      <i/>
      <sz val="9"/>
      <color rgb="FF8A8378"/>
      <name val="Arial"/>
      <charset val="1"/>
    </font>
    <font>
      <b/>
      <sz val="12"/>
      <color rgb="FFB08D57"/>
      <name val="Arial"/>
      <charset val="1"/>
    </font>
    <font>
      <b/>
      <sz val="10"/>
      <color rgb="FF3B3530"/>
      <name val="Arial"/>
      <charset val="1"/>
    </font>
    <font>
      <sz val="10"/>
      <color rgb="FF0000FF"/>
      <name val="Arial"/>
      <charset val="1"/>
    </font>
    <font>
      <b/>
      <sz val="22"/>
      <color rgb="FFB08D57"/>
      <name val="Arial"/>
      <charset val="1"/>
    </font>
    <font>
      <sz val="10"/>
      <color rgb="FF3B3530"/>
      <name val="Arial"/>
      <charset val="1"/>
    </font>
    <font>
      <b/>
      <sz val="10"/>
      <color rgb="FF0000FF"/>
      <name val="Arial"/>
      <charset val="1"/>
    </font>
    <font>
      <b/>
      <sz val="16"/>
      <color rgb="FF3B3530"/>
      <name val="Arial"/>
      <charset val="1"/>
    </font>
    <font>
      <b/>
      <sz val="10"/>
      <color rgb="FF2E7D32"/>
      <name val="Arial"/>
      <charset val="1"/>
    </font>
    <font>
      <b/>
      <sz val="10"/>
      <color rgb="FFC62828"/>
      <name val="Arial"/>
      <charset val="1"/>
    </font>
    <font>
      <b/>
      <sz val="10"/>
      <color rgb="FFB26A00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1"/>
      <color rgb="FF3B3530"/>
      <name val="Arial"/>
      <charset val="1"/>
    </font>
    <font>
      <b/>
      <sz val="11"/>
      <color rgb="FFB08D57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7F3EE"/>
        <bgColor rgb="FFFFF3DC"/>
      </patternFill>
    </fill>
    <fill>
      <patternFill patternType="solid">
        <fgColor rgb="FFEFE8DD"/>
        <bgColor rgb="FFFBE5E3"/>
      </patternFill>
    </fill>
    <fill>
      <patternFill patternType="solid">
        <fgColor rgb="FF3B3530"/>
        <bgColor rgb="FF333300"/>
      </patternFill>
    </fill>
    <fill>
      <patternFill patternType="solid">
        <fgColor rgb="FFB08D57"/>
        <bgColor rgb="FFA8788A"/>
      </patternFill>
    </fill>
  </fills>
  <borders count="4">
    <border>
      <left/>
      <right/>
      <top/>
      <bottom/>
      <diagonal/>
    </border>
    <border>
      <left style="thin">
        <color rgb="FFD8D0C4"/>
      </left>
      <right style="thin">
        <color rgb="FFD8D0C4"/>
      </right>
      <top style="thin">
        <color rgb="FFD8D0C4"/>
      </top>
      <bottom style="thin">
        <color rgb="FFD8D0C4"/>
      </bottom>
      <diagonal/>
    </border>
    <border>
      <left style="thin">
        <color rgb="FFD8D0C4"/>
      </left>
      <right/>
      <top style="thin">
        <color rgb="FFD8D0C4"/>
      </top>
      <bottom style="thin">
        <color rgb="FFD8D0C4"/>
      </bottom>
      <diagonal/>
    </border>
    <border>
      <left/>
      <right style="thin">
        <color rgb="FFD8D0C4"/>
      </right>
      <top style="thin">
        <color rgb="FFD8D0C4"/>
      </top>
      <bottom style="thin">
        <color rgb="FFD8D0C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3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13" fillId="5" borderId="0" xfId="0" applyFont="1" applyFill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167" fontId="8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/>
    <xf numFmtId="167" fontId="9" fillId="2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left" vertical="center" wrapText="1"/>
    </xf>
    <xf numFmtId="167" fontId="5" fillId="3" borderId="1" xfId="0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right" vertical="center"/>
    </xf>
    <xf numFmtId="168" fontId="7" fillId="3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68" fontId="7" fillId="0" borderId="1" xfId="0" applyNumberFormat="1" applyFont="1" applyBorder="1"/>
    <xf numFmtId="0" fontId="14" fillId="4" borderId="1" xfId="0" applyFont="1" applyFill="1" applyBorder="1"/>
    <xf numFmtId="167" fontId="14" fillId="4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15" fillId="0" borderId="0" xfId="0" applyNumberFormat="1" applyFont="1"/>
    <xf numFmtId="0" fontId="16" fillId="0" borderId="0" xfId="0" applyFont="1" applyAlignment="1">
      <alignment horizontal="left" vertical="center"/>
    </xf>
    <xf numFmtId="167" fontId="7" fillId="2" borderId="2" xfId="0" applyNumberFormat="1" applyFont="1" applyFill="1" applyBorder="1" applyAlignment="1">
      <alignment horizontal="left" vertical="center"/>
    </xf>
    <xf numFmtId="167" fontId="7" fillId="2" borderId="3" xfId="0" applyNumberFormat="1" applyFont="1" applyFill="1" applyBorder="1" applyAlignment="1">
      <alignment horizontal="left" vertical="center"/>
    </xf>
    <xf numFmtId="167" fontId="9" fillId="2" borderId="2" xfId="0" applyNumberFormat="1" applyFont="1" applyFill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168" fontId="9" fillId="2" borderId="2" xfId="0" applyNumberFormat="1" applyFont="1" applyFill="1" applyBorder="1" applyAlignment="1">
      <alignment horizontal="left" vertical="center"/>
    </xf>
    <xf numFmtId="168" fontId="9" fillId="2" borderId="3" xfId="0" applyNumberFormat="1" applyFont="1" applyFill="1" applyBorder="1" applyAlignment="1">
      <alignment horizontal="left" vertical="center"/>
    </xf>
    <xf numFmtId="167" fontId="7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</cellXfs>
  <cellStyles count="1">
    <cellStyle name="Standard" xfId="0" builtinId="0"/>
  </cellStyles>
  <dxfs count="15">
    <dxf>
      <fill>
        <patternFill>
          <bgColor rgb="FFFFF3DC"/>
        </patternFill>
      </fill>
    </dxf>
    <dxf>
      <fill>
        <patternFill>
          <bgColor rgb="FFFBE5E3"/>
        </patternFill>
      </fill>
    </dxf>
    <dxf>
      <fill>
        <patternFill>
          <bgColor rgb="FFE3F2E5"/>
        </patternFill>
      </fill>
    </dxf>
    <dxf>
      <font>
        <b/>
        <color rgb="FFC62828"/>
      </font>
    </dxf>
    <dxf>
      <fill>
        <patternFill>
          <bgColor rgb="FFFFF3DC"/>
        </patternFill>
      </fill>
    </dxf>
    <dxf>
      <fill>
        <patternFill>
          <bgColor rgb="FFFBE5E3"/>
        </patternFill>
      </fill>
    </dxf>
    <dxf>
      <fill>
        <patternFill>
          <bgColor rgb="FFE3F2E5"/>
        </patternFill>
      </fill>
    </dxf>
    <dxf>
      <font>
        <color rgb="FF2E7D32"/>
      </font>
    </dxf>
    <dxf>
      <font>
        <b/>
        <color rgb="FFC62828"/>
      </font>
    </dxf>
    <dxf>
      <font>
        <b/>
        <sz val="14"/>
        <color rgb="FFC62828"/>
      </font>
    </dxf>
    <dxf>
      <font>
        <b/>
        <color rgb="FFC62828"/>
      </font>
    </dxf>
    <dxf>
      <font>
        <b/>
        <color rgb="FFC62828"/>
      </font>
    </dxf>
    <dxf>
      <fill>
        <patternFill>
          <bgColor rgb="FFFFF3DC"/>
        </patternFill>
      </fill>
    </dxf>
    <dxf>
      <fill>
        <patternFill>
          <bgColor rgb="FFE3F2E5"/>
        </patternFill>
      </fill>
    </dxf>
    <dxf>
      <font>
        <b/>
        <sz val="16"/>
        <color rgb="FFC62828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6A00"/>
      <rgbColor rgb="FF800080"/>
      <rgbColor rgb="FF008080"/>
      <rgbColor rgb="FFD8D0C4"/>
      <rgbColor rgb="FF8A8378"/>
      <rgbColor rgb="FFA8788A"/>
      <rgbColor rgb="FF8C6E7C"/>
      <rgbColor rgb="FFFFF3DC"/>
      <rgbColor rgb="FFF7F3EE"/>
      <rgbColor rgb="FF660066"/>
      <rgbColor rgb="FFB08D5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8DD"/>
      <rgbColor rgb="FFE3F2E5"/>
      <rgbColor rgb="FFFFFF99"/>
      <rgbColor rgb="FF99CCFF"/>
      <rgbColor rgb="FFFF99CC"/>
      <rgbColor rgb="FFCC99FF"/>
      <rgbColor rgb="FFFBE5E3"/>
      <rgbColor rgb="FF3366FF"/>
      <rgbColor rgb="FF33CCCC"/>
      <rgbColor rgb="FF99CC00"/>
      <rgbColor rgb="FFFFCC00"/>
      <rgbColor rgb="FFFF9900"/>
      <rgbColor rgb="FFFF6600"/>
      <rgbColor rgb="FF6E7F8C"/>
      <rgbColor rgb="FF7C8C6E"/>
      <rgbColor rgb="FF003366"/>
      <rgbColor rgb="FF2E7D32"/>
      <rgbColor rgb="FF003300"/>
      <rgbColor rgb="FF333300"/>
      <rgbColor rgb="FFC62828"/>
      <rgbColor rgb="FF993366"/>
      <rgbColor rgb="FF333399"/>
      <rgbColor rgb="FF3B35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08D57"/>
  </sheetPr>
  <dimension ref="B2:L20"/>
  <sheetViews>
    <sheetView showGridLines="0" tabSelected="1" zoomScaleNormal="100" workbookViewId="0">
      <selection activeCell="U24" sqref="U24"/>
    </sheetView>
  </sheetViews>
  <sheetFormatPr baseColWidth="10" defaultColWidth="8.7109375" defaultRowHeight="15" x14ac:dyDescent="0.25"/>
  <cols>
    <col min="1" max="1" width="1.28515625" customWidth="1"/>
    <col min="2" max="2" width="24" customWidth="1"/>
    <col min="3" max="4" width="16" customWidth="1"/>
    <col min="5" max="5" width="3" customWidth="1"/>
    <col min="6" max="6" width="24" customWidth="1"/>
    <col min="7" max="8" width="14" customWidth="1"/>
    <col min="9" max="9" width="3" customWidth="1"/>
    <col min="10" max="10" width="24" customWidth="1"/>
    <col min="11" max="12" width="14" customWidth="1"/>
    <col min="13" max="13" width="2" customWidth="1"/>
  </cols>
  <sheetData>
    <row r="2" spans="2:12" ht="24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5" spans="2:12" ht="15" customHeight="1" x14ac:dyDescent="0.25">
      <c r="B5" s="15" t="s">
        <v>2</v>
      </c>
      <c r="F5" s="12" t="s">
        <v>3</v>
      </c>
      <c r="G5" s="12"/>
      <c r="H5" s="12"/>
      <c r="J5" s="12" t="s">
        <v>4</v>
      </c>
      <c r="K5" s="12"/>
      <c r="L5" s="12"/>
    </row>
    <row r="6" spans="2:12" ht="15" customHeight="1" x14ac:dyDescent="0.25">
      <c r="B6" s="16" t="s">
        <v>5</v>
      </c>
      <c r="C6" s="11" t="s">
        <v>6</v>
      </c>
      <c r="D6" s="11"/>
      <c r="F6" s="10" t="str">
        <f ca="1">IFERROR(MAX(0,$C$8-TODAY())&amp;" Tage","")</f>
        <v>101 Tage</v>
      </c>
      <c r="G6" s="10"/>
      <c r="H6" s="10"/>
      <c r="J6" s="16" t="s">
        <v>7</v>
      </c>
      <c r="K6" s="43">
        <f>K7+K8+K9</f>
        <v>26</v>
      </c>
      <c r="L6" s="44"/>
    </row>
    <row r="7" spans="2:12" ht="15" customHeight="1" x14ac:dyDescent="0.25">
      <c r="B7" s="16" t="s">
        <v>8</v>
      </c>
      <c r="C7" s="11" t="s">
        <v>9</v>
      </c>
      <c r="D7" s="11"/>
      <c r="F7" s="10"/>
      <c r="G7" s="10"/>
      <c r="H7" s="10"/>
      <c r="J7" s="16" t="s">
        <v>10</v>
      </c>
      <c r="K7" s="43">
        <f>COUNTIF(Checkliste!$B$5:$B$200,"Erledigt")</f>
        <v>10</v>
      </c>
      <c r="L7" s="44"/>
    </row>
    <row r="8" spans="2:12" ht="15" customHeight="1" x14ac:dyDescent="0.25">
      <c r="B8" s="16" t="s">
        <v>11</v>
      </c>
      <c r="C8" s="9">
        <v>46284</v>
      </c>
      <c r="D8" s="9"/>
      <c r="F8" s="10"/>
      <c r="G8" s="10"/>
      <c r="H8" s="10"/>
      <c r="J8" s="16" t="s">
        <v>12</v>
      </c>
      <c r="K8" s="43">
        <f>COUNTIF(Checkliste!$B$5:$B$200,"In Arbeit")</f>
        <v>3</v>
      </c>
      <c r="L8" s="44"/>
    </row>
    <row r="9" spans="2:12" ht="15" customHeight="1" x14ac:dyDescent="0.25">
      <c r="B9" s="16" t="s">
        <v>13</v>
      </c>
      <c r="C9" s="11" t="s">
        <v>14</v>
      </c>
      <c r="D9" s="11"/>
      <c r="F9" s="8">
        <f>C8</f>
        <v>46284</v>
      </c>
      <c r="G9" s="8"/>
      <c r="H9" s="8"/>
      <c r="J9" s="16" t="s">
        <v>15</v>
      </c>
      <c r="K9" s="43">
        <f>COUNTIF(Checkliste!$B$5:$B$200,"Offen")</f>
        <v>13</v>
      </c>
      <c r="L9" s="44"/>
    </row>
    <row r="10" spans="2:12" ht="19.5" customHeight="1" x14ac:dyDescent="0.25">
      <c r="B10" s="16" t="s">
        <v>16</v>
      </c>
      <c r="C10" s="7">
        <v>26000</v>
      </c>
      <c r="D10" s="7"/>
      <c r="F10" s="8"/>
      <c r="G10" s="8"/>
      <c r="H10" s="8"/>
      <c r="J10" s="16" t="s">
        <v>17</v>
      </c>
      <c r="K10" s="51">
        <f>IFERROR(K7/K6,0)</f>
        <v>0.38461538461538464</v>
      </c>
      <c r="L10" s="52"/>
    </row>
    <row r="12" spans="2:12" ht="15" customHeight="1" x14ac:dyDescent="0.25">
      <c r="B12" s="15" t="s">
        <v>18</v>
      </c>
      <c r="F12" s="12" t="s">
        <v>19</v>
      </c>
      <c r="G12" s="12"/>
      <c r="H12" s="12"/>
      <c r="J12" s="12" t="s">
        <v>20</v>
      </c>
      <c r="K12" s="12"/>
      <c r="L12" s="12"/>
    </row>
    <row r="13" spans="2:12" ht="15" customHeight="1" x14ac:dyDescent="0.25">
      <c r="B13" s="16" t="s">
        <v>16</v>
      </c>
      <c r="C13" s="39">
        <f>C10</f>
        <v>26000</v>
      </c>
      <c r="D13" s="40"/>
      <c r="F13" s="16" t="s">
        <v>21</v>
      </c>
      <c r="G13" s="43">
        <f>COUNTIF(Gästeliste!$C$6:$C$200,"*")</f>
        <v>12</v>
      </c>
      <c r="H13" s="44"/>
      <c r="J13" s="16" t="s">
        <v>22</v>
      </c>
      <c r="K13" s="43">
        <f>COUNTIF(Dienstleister!$G$6:$G$100,"Gebucht")</f>
        <v>5</v>
      </c>
      <c r="L13" s="44"/>
    </row>
    <row r="14" spans="2:12" ht="15" customHeight="1" x14ac:dyDescent="0.25">
      <c r="B14" s="16" t="s">
        <v>23</v>
      </c>
      <c r="C14" s="39">
        <f>Budget!$C$23</f>
        <v>25900</v>
      </c>
      <c r="D14" s="40"/>
      <c r="F14" s="16" t="s">
        <v>24</v>
      </c>
      <c r="G14" s="43">
        <f>SUM(Gästeliste!$E$6:$E$200)</f>
        <v>25</v>
      </c>
      <c r="H14" s="44"/>
      <c r="J14" s="16" t="s">
        <v>25</v>
      </c>
      <c r="K14" s="43">
        <f>COUNTIF(Dienstleister!$G$6:$G$100,"Angebot erhalten")</f>
        <v>2</v>
      </c>
      <c r="L14" s="44"/>
    </row>
    <row r="15" spans="2:12" ht="15" customHeight="1" x14ac:dyDescent="0.25">
      <c r="B15" s="16" t="s">
        <v>26</v>
      </c>
      <c r="C15" s="39">
        <f>Budget!$D$23</f>
        <v>21060</v>
      </c>
      <c r="D15" s="40"/>
      <c r="F15" s="16" t="s">
        <v>27</v>
      </c>
      <c r="G15" s="45">
        <f>SUMIF(Gästeliste!$G$6:$G$200,"Zusage",Gästeliste!$E$6:$E$200)</f>
        <v>18</v>
      </c>
      <c r="H15" s="46"/>
      <c r="J15" s="16" t="s">
        <v>28</v>
      </c>
      <c r="K15" s="43">
        <f>COUNTIF(Dienstleister!$G$6:$G$100,"Angefragt")</f>
        <v>2</v>
      </c>
      <c r="L15" s="44"/>
    </row>
    <row r="16" spans="2:12" ht="15" customHeight="1" x14ac:dyDescent="0.25">
      <c r="B16" s="16" t="s">
        <v>29</v>
      </c>
      <c r="C16" s="39">
        <f>Budget!$E$23</f>
        <v>8980</v>
      </c>
      <c r="D16" s="40"/>
      <c r="F16" s="16" t="s">
        <v>30</v>
      </c>
      <c r="G16" s="47">
        <f>SUMIF(Gästeliste!$G$6:$G$200,"Absage",Gästeliste!$E$6:$E$200)</f>
        <v>1</v>
      </c>
      <c r="H16" s="48"/>
      <c r="J16" s="16" t="s">
        <v>31</v>
      </c>
      <c r="K16" s="39">
        <f>SUMIF(Dienstleister!$G$6:$G$100,"Gebucht",Dienstleister!$E$6:$E$100)</f>
        <v>17030</v>
      </c>
      <c r="L16" s="40"/>
    </row>
    <row r="17" spans="2:12" ht="15" customHeight="1" x14ac:dyDescent="0.25">
      <c r="B17" s="16" t="s">
        <v>32</v>
      </c>
      <c r="C17" s="39">
        <f>Budget!$F$23</f>
        <v>12080</v>
      </c>
      <c r="D17" s="40"/>
      <c r="F17" s="16" t="s">
        <v>33</v>
      </c>
      <c r="G17" s="49">
        <f>SUMIF(Gästeliste!$G$6:$G$200,"Ausstehend",Gästeliste!$E$6:$E$200)</f>
        <v>6</v>
      </c>
      <c r="H17" s="50"/>
      <c r="J17" s="16" t="s">
        <v>34</v>
      </c>
      <c r="K17" s="53">
        <f>SUMIF(Dienstleister!$G$6:$G$100,"Gebucht",Dienstleister!$F$6:$F$100)</f>
        <v>5700</v>
      </c>
      <c r="L17" s="54"/>
    </row>
    <row r="18" spans="2:12" ht="19.5" customHeight="1" x14ac:dyDescent="0.25">
      <c r="B18" s="16" t="s">
        <v>35</v>
      </c>
      <c r="C18" s="41">
        <f>C10-Budget!$D$23</f>
        <v>4940</v>
      </c>
      <c r="D18" s="42"/>
      <c r="F18" s="16" t="s">
        <v>36</v>
      </c>
      <c r="G18" s="43">
        <f>SUMIFS(Gästeliste!$E$6:$E$200,Gästeliste!$I$6:$I$200,"Ja",Gästeliste!$G$6:$G$200,"Zusage")</f>
        <v>10</v>
      </c>
      <c r="H18" s="44"/>
    </row>
    <row r="20" spans="2:12" ht="15" customHeight="1" x14ac:dyDescent="0.25">
      <c r="B20" s="6" t="s">
        <v>37</v>
      </c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35">
    <mergeCell ref="K16:L16"/>
    <mergeCell ref="B20:L20"/>
    <mergeCell ref="C13:D13"/>
    <mergeCell ref="C14:D14"/>
    <mergeCell ref="C15:D15"/>
    <mergeCell ref="C16:D16"/>
    <mergeCell ref="C17:D17"/>
    <mergeCell ref="C18:D18"/>
    <mergeCell ref="G13:H13"/>
    <mergeCell ref="G14:H14"/>
    <mergeCell ref="G15:H15"/>
    <mergeCell ref="G16:H16"/>
    <mergeCell ref="G17:H17"/>
    <mergeCell ref="G18:H18"/>
    <mergeCell ref="K13:L13"/>
    <mergeCell ref="K14:L14"/>
    <mergeCell ref="K15:L15"/>
    <mergeCell ref="C9:D9"/>
    <mergeCell ref="F9:H10"/>
    <mergeCell ref="C10:D10"/>
    <mergeCell ref="F12:H12"/>
    <mergeCell ref="J12:L12"/>
    <mergeCell ref="K9:L9"/>
    <mergeCell ref="K10:L10"/>
    <mergeCell ref="B2:L2"/>
    <mergeCell ref="B3:L3"/>
    <mergeCell ref="F5:H5"/>
    <mergeCell ref="J5:L5"/>
    <mergeCell ref="C6:D6"/>
    <mergeCell ref="F6:H8"/>
    <mergeCell ref="C7:D7"/>
    <mergeCell ref="C8:D8"/>
    <mergeCell ref="K6:L6"/>
    <mergeCell ref="K7:L7"/>
    <mergeCell ref="K8:L8"/>
  </mergeCells>
  <conditionalFormatting sqref="C18">
    <cfRule type="cellIs" dxfId="1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C8C6E"/>
  </sheetPr>
  <dimension ref="B2:G4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3" customWidth="1"/>
    <col min="3" max="3" width="12" customWidth="1"/>
    <col min="4" max="4" width="52" customWidth="1"/>
    <col min="5" max="5" width="16" customWidth="1"/>
    <col min="6" max="6" width="11" customWidth="1"/>
    <col min="7" max="7" width="36" customWidth="1"/>
  </cols>
  <sheetData>
    <row r="2" spans="2:7" ht="24" customHeight="1" x14ac:dyDescent="0.4">
      <c r="B2" s="5" t="s">
        <v>38</v>
      </c>
      <c r="C2" s="5"/>
      <c r="D2" s="5"/>
      <c r="E2" s="5"/>
      <c r="F2" s="5"/>
      <c r="G2" s="5"/>
    </row>
    <row r="3" spans="2:7" ht="15" customHeight="1" x14ac:dyDescent="0.25">
      <c r="B3" s="6" t="s">
        <v>39</v>
      </c>
      <c r="C3" s="6"/>
      <c r="D3" s="6"/>
      <c r="E3" s="6"/>
      <c r="F3" s="6"/>
      <c r="G3" s="6"/>
    </row>
    <row r="4" spans="2:7" ht="15" customHeight="1" x14ac:dyDescent="0.25">
      <c r="B4" s="18" t="s">
        <v>40</v>
      </c>
      <c r="C4" s="18" t="s">
        <v>41</v>
      </c>
      <c r="D4" s="18" t="s">
        <v>42</v>
      </c>
      <c r="E4" s="18" t="s">
        <v>43</v>
      </c>
      <c r="F4" s="18" t="s">
        <v>44</v>
      </c>
      <c r="G4" s="18" t="s">
        <v>45</v>
      </c>
    </row>
    <row r="5" spans="2:7" ht="15" customHeight="1" x14ac:dyDescent="0.25">
      <c r="B5" s="4" t="s">
        <v>46</v>
      </c>
      <c r="C5" s="4"/>
      <c r="D5" s="4"/>
      <c r="E5" s="4"/>
      <c r="F5" s="4"/>
      <c r="G5" s="4"/>
    </row>
    <row r="6" spans="2:7" ht="15" customHeight="1" x14ac:dyDescent="0.25">
      <c r="B6" s="19" t="s">
        <v>10</v>
      </c>
      <c r="C6" s="20">
        <v>45945</v>
      </c>
      <c r="D6" s="21" t="s">
        <v>47</v>
      </c>
      <c r="E6" s="19" t="s">
        <v>48</v>
      </c>
      <c r="F6" s="19" t="s">
        <v>49</v>
      </c>
      <c r="G6" s="21"/>
    </row>
    <row r="7" spans="2:7" ht="15" customHeight="1" x14ac:dyDescent="0.25">
      <c r="B7" s="19" t="s">
        <v>10</v>
      </c>
      <c r="C7" s="20">
        <v>45962</v>
      </c>
      <c r="D7" s="21" t="s">
        <v>50</v>
      </c>
      <c r="E7" s="19" t="s">
        <v>48</v>
      </c>
      <c r="F7" s="19" t="s">
        <v>49</v>
      </c>
      <c r="G7" s="21" t="s">
        <v>51</v>
      </c>
    </row>
    <row r="8" spans="2:7" ht="15" customHeight="1" x14ac:dyDescent="0.25">
      <c r="B8" s="19" t="s">
        <v>10</v>
      </c>
      <c r="C8" s="20">
        <v>45981</v>
      </c>
      <c r="D8" s="21" t="s">
        <v>52</v>
      </c>
      <c r="E8" s="19" t="s">
        <v>48</v>
      </c>
      <c r="F8" s="19" t="s">
        <v>49</v>
      </c>
      <c r="G8" s="21" t="s">
        <v>53</v>
      </c>
    </row>
    <row r="9" spans="2:7" ht="15" customHeight="1" x14ac:dyDescent="0.25">
      <c r="B9" s="19" t="s">
        <v>10</v>
      </c>
      <c r="C9" s="20">
        <v>46001</v>
      </c>
      <c r="D9" s="21" t="s">
        <v>54</v>
      </c>
      <c r="E9" s="19" t="s">
        <v>48</v>
      </c>
      <c r="F9" s="19" t="s">
        <v>49</v>
      </c>
      <c r="G9" s="21" t="s">
        <v>55</v>
      </c>
    </row>
    <row r="10" spans="2:7" ht="15" customHeight="1" x14ac:dyDescent="0.25">
      <c r="B10" s="19" t="s">
        <v>10</v>
      </c>
      <c r="C10" s="20">
        <v>46037</v>
      </c>
      <c r="D10" s="21" t="s">
        <v>56</v>
      </c>
      <c r="E10" s="19" t="s">
        <v>57</v>
      </c>
      <c r="F10" s="19" t="s">
        <v>49</v>
      </c>
      <c r="G10" s="21" t="s">
        <v>58</v>
      </c>
    </row>
    <row r="11" spans="2:7" ht="15" customHeight="1" x14ac:dyDescent="0.25">
      <c r="B11" s="4" t="s">
        <v>59</v>
      </c>
      <c r="C11" s="4"/>
      <c r="D11" s="4"/>
      <c r="E11" s="4"/>
      <c r="F11" s="4"/>
      <c r="G11" s="4"/>
    </row>
    <row r="12" spans="2:7" ht="15" customHeight="1" x14ac:dyDescent="0.25">
      <c r="B12" s="19" t="s">
        <v>10</v>
      </c>
      <c r="C12" s="20">
        <v>46053</v>
      </c>
      <c r="D12" s="21" t="s">
        <v>60</v>
      </c>
      <c r="E12" s="19" t="s">
        <v>61</v>
      </c>
      <c r="F12" s="19" t="s">
        <v>49</v>
      </c>
      <c r="G12" s="21" t="s">
        <v>62</v>
      </c>
    </row>
    <row r="13" spans="2:7" ht="15" customHeight="1" x14ac:dyDescent="0.25">
      <c r="B13" s="19" t="s">
        <v>10</v>
      </c>
      <c r="C13" s="20">
        <v>46068</v>
      </c>
      <c r="D13" s="21" t="s">
        <v>63</v>
      </c>
      <c r="E13" s="19" t="s">
        <v>48</v>
      </c>
      <c r="F13" s="19" t="s">
        <v>49</v>
      </c>
      <c r="G13" s="21" t="s">
        <v>64</v>
      </c>
    </row>
    <row r="14" spans="2:7" ht="15" customHeight="1" x14ac:dyDescent="0.25">
      <c r="B14" s="19" t="s">
        <v>10</v>
      </c>
      <c r="C14" s="20">
        <v>46081</v>
      </c>
      <c r="D14" s="21" t="s">
        <v>65</v>
      </c>
      <c r="E14" s="19" t="s">
        <v>57</v>
      </c>
      <c r="F14" s="19" t="s">
        <v>66</v>
      </c>
      <c r="G14" s="21"/>
    </row>
    <row r="15" spans="2:7" ht="15" customHeight="1" x14ac:dyDescent="0.25">
      <c r="B15" s="19" t="s">
        <v>12</v>
      </c>
      <c r="C15" s="20">
        <v>46096</v>
      </c>
      <c r="D15" s="21" t="s">
        <v>67</v>
      </c>
      <c r="E15" s="19" t="s">
        <v>61</v>
      </c>
      <c r="F15" s="19" t="s">
        <v>49</v>
      </c>
      <c r="G15" s="21" t="s">
        <v>68</v>
      </c>
    </row>
    <row r="16" spans="2:7" ht="15" customHeight="1" x14ac:dyDescent="0.25">
      <c r="B16" s="19" t="s">
        <v>10</v>
      </c>
      <c r="C16" s="20">
        <v>46101</v>
      </c>
      <c r="D16" s="21" t="s">
        <v>69</v>
      </c>
      <c r="E16" s="19" t="s">
        <v>57</v>
      </c>
      <c r="F16" s="19" t="s">
        <v>49</v>
      </c>
      <c r="G16" s="21"/>
    </row>
    <row r="17" spans="2:7" ht="15" customHeight="1" x14ac:dyDescent="0.25">
      <c r="B17" s="4" t="s">
        <v>70</v>
      </c>
      <c r="C17" s="4"/>
      <c r="D17" s="4"/>
      <c r="E17" s="4"/>
      <c r="F17" s="4"/>
      <c r="G17" s="4"/>
    </row>
    <row r="18" spans="2:7" ht="15" customHeight="1" x14ac:dyDescent="0.25">
      <c r="B18" s="19" t="s">
        <v>10</v>
      </c>
      <c r="C18" s="20">
        <v>46122</v>
      </c>
      <c r="D18" s="21" t="s">
        <v>71</v>
      </c>
      <c r="E18" s="19" t="s">
        <v>57</v>
      </c>
      <c r="F18" s="19" t="s">
        <v>66</v>
      </c>
      <c r="G18" s="21"/>
    </row>
    <row r="19" spans="2:7" ht="15" customHeight="1" x14ac:dyDescent="0.25">
      <c r="B19" s="19" t="s">
        <v>12</v>
      </c>
      <c r="C19" s="20">
        <v>46142</v>
      </c>
      <c r="D19" s="21" t="s">
        <v>72</v>
      </c>
      <c r="E19" s="19" t="s">
        <v>48</v>
      </c>
      <c r="F19" s="19" t="s">
        <v>49</v>
      </c>
      <c r="G19" s="21" t="s">
        <v>73</v>
      </c>
    </row>
    <row r="20" spans="2:7" ht="15" customHeight="1" x14ac:dyDescent="0.25">
      <c r="B20" s="19" t="s">
        <v>12</v>
      </c>
      <c r="C20" s="20">
        <v>46157</v>
      </c>
      <c r="D20" s="21" t="s">
        <v>74</v>
      </c>
      <c r="E20" s="19" t="s">
        <v>48</v>
      </c>
      <c r="F20" s="19" t="s">
        <v>49</v>
      </c>
      <c r="G20" s="21"/>
    </row>
    <row r="21" spans="2:7" ht="15" customHeight="1" x14ac:dyDescent="0.25">
      <c r="B21" s="19" t="s">
        <v>15</v>
      </c>
      <c r="C21" s="20">
        <v>46173</v>
      </c>
      <c r="D21" s="21" t="s">
        <v>75</v>
      </c>
      <c r="E21" s="19" t="s">
        <v>57</v>
      </c>
      <c r="F21" s="19" t="s">
        <v>66</v>
      </c>
      <c r="G21" s="21" t="s">
        <v>76</v>
      </c>
    </row>
    <row r="22" spans="2:7" ht="15" customHeight="1" x14ac:dyDescent="0.25">
      <c r="B22" s="19" t="s">
        <v>15</v>
      </c>
      <c r="C22" s="20">
        <v>46188</v>
      </c>
      <c r="D22" s="21" t="s">
        <v>77</v>
      </c>
      <c r="E22" s="19" t="s">
        <v>61</v>
      </c>
      <c r="F22" s="19" t="s">
        <v>66</v>
      </c>
      <c r="G22" s="21" t="s">
        <v>78</v>
      </c>
    </row>
    <row r="23" spans="2:7" ht="15" customHeight="1" x14ac:dyDescent="0.25">
      <c r="B23" s="19" t="s">
        <v>15</v>
      </c>
      <c r="C23" s="20">
        <v>46193</v>
      </c>
      <c r="D23" s="21" t="s">
        <v>79</v>
      </c>
      <c r="E23" s="19" t="s">
        <v>61</v>
      </c>
      <c r="F23" s="19" t="s">
        <v>66</v>
      </c>
      <c r="G23" s="21"/>
    </row>
    <row r="24" spans="2:7" ht="15" customHeight="1" x14ac:dyDescent="0.25">
      <c r="B24" s="4" t="s">
        <v>80</v>
      </c>
      <c r="C24" s="4"/>
      <c r="D24" s="4"/>
      <c r="E24" s="4"/>
      <c r="F24" s="4"/>
      <c r="G24" s="4"/>
    </row>
    <row r="25" spans="2:7" ht="15" customHeight="1" x14ac:dyDescent="0.25">
      <c r="B25" s="19" t="s">
        <v>15</v>
      </c>
      <c r="C25" s="20">
        <v>46203</v>
      </c>
      <c r="D25" s="21" t="s">
        <v>81</v>
      </c>
      <c r="E25" s="19" t="s">
        <v>57</v>
      </c>
      <c r="F25" s="19" t="s">
        <v>66</v>
      </c>
      <c r="G25" s="21"/>
    </row>
    <row r="26" spans="2:7" ht="15" customHeight="1" x14ac:dyDescent="0.25">
      <c r="B26" s="19" t="s">
        <v>15</v>
      </c>
      <c r="C26" s="20">
        <v>46218</v>
      </c>
      <c r="D26" s="21" t="s">
        <v>82</v>
      </c>
      <c r="E26" s="19" t="s">
        <v>48</v>
      </c>
      <c r="F26" s="19" t="s">
        <v>66</v>
      </c>
      <c r="G26" s="21" t="s">
        <v>83</v>
      </c>
    </row>
    <row r="27" spans="2:7" ht="15" customHeight="1" x14ac:dyDescent="0.25">
      <c r="B27" s="19" t="s">
        <v>15</v>
      </c>
      <c r="C27" s="20">
        <v>46234</v>
      </c>
      <c r="D27" s="21" t="s">
        <v>84</v>
      </c>
      <c r="E27" s="19" t="s">
        <v>48</v>
      </c>
      <c r="F27" s="19" t="s">
        <v>49</v>
      </c>
      <c r="G27" s="21" t="s">
        <v>85</v>
      </c>
    </row>
    <row r="28" spans="2:7" ht="15" customHeight="1" x14ac:dyDescent="0.25">
      <c r="B28" s="19" t="s">
        <v>15</v>
      </c>
      <c r="C28" s="20">
        <v>46244</v>
      </c>
      <c r="D28" s="21" t="s">
        <v>86</v>
      </c>
      <c r="E28" s="19" t="s">
        <v>57</v>
      </c>
      <c r="F28" s="19" t="s">
        <v>87</v>
      </c>
      <c r="G28" s="21"/>
    </row>
    <row r="29" spans="2:7" ht="15" customHeight="1" x14ac:dyDescent="0.25">
      <c r="B29" s="19" t="s">
        <v>15</v>
      </c>
      <c r="C29" s="20">
        <v>46254</v>
      </c>
      <c r="D29" s="21" t="s">
        <v>88</v>
      </c>
      <c r="E29" s="19" t="s">
        <v>61</v>
      </c>
      <c r="F29" s="19" t="s">
        <v>49</v>
      </c>
      <c r="G29" s="21" t="s">
        <v>89</v>
      </c>
    </row>
    <row r="30" spans="2:7" ht="15" customHeight="1" x14ac:dyDescent="0.25">
      <c r="B30" s="4" t="s">
        <v>90</v>
      </c>
      <c r="C30" s="4"/>
      <c r="D30" s="4"/>
      <c r="E30" s="4"/>
      <c r="F30" s="4"/>
      <c r="G30" s="4"/>
    </row>
    <row r="31" spans="2:7" ht="15" customHeight="1" x14ac:dyDescent="0.25">
      <c r="B31" s="19" t="s">
        <v>15</v>
      </c>
      <c r="C31" s="20">
        <v>46270</v>
      </c>
      <c r="D31" s="21" t="s">
        <v>91</v>
      </c>
      <c r="E31" s="19" t="s">
        <v>48</v>
      </c>
      <c r="F31" s="19" t="s">
        <v>49</v>
      </c>
      <c r="G31" s="21"/>
    </row>
    <row r="32" spans="2:7" ht="15" customHeight="1" x14ac:dyDescent="0.25">
      <c r="B32" s="19" t="s">
        <v>15</v>
      </c>
      <c r="C32" s="20">
        <v>46277</v>
      </c>
      <c r="D32" s="21" t="s">
        <v>92</v>
      </c>
      <c r="E32" s="19" t="s">
        <v>57</v>
      </c>
      <c r="F32" s="19" t="s">
        <v>87</v>
      </c>
      <c r="G32" s="21"/>
    </row>
    <row r="33" spans="2:7" ht="15" customHeight="1" x14ac:dyDescent="0.25">
      <c r="B33" s="19" t="s">
        <v>15</v>
      </c>
      <c r="C33" s="20">
        <v>46283</v>
      </c>
      <c r="D33" s="21" t="s">
        <v>93</v>
      </c>
      <c r="E33" s="19" t="s">
        <v>48</v>
      </c>
      <c r="F33" s="19" t="s">
        <v>66</v>
      </c>
      <c r="G33" s="21"/>
    </row>
    <row r="34" spans="2:7" ht="15" customHeight="1" x14ac:dyDescent="0.25">
      <c r="B34" s="19" t="s">
        <v>15</v>
      </c>
      <c r="C34" s="20">
        <v>46300</v>
      </c>
      <c r="D34" s="21" t="s">
        <v>94</v>
      </c>
      <c r="E34" s="19" t="s">
        <v>48</v>
      </c>
      <c r="F34" s="19" t="s">
        <v>66</v>
      </c>
      <c r="G34" s="21" t="s">
        <v>95</v>
      </c>
    </row>
    <row r="35" spans="2:7" ht="15" customHeight="1" x14ac:dyDescent="0.25">
      <c r="B35" s="19" t="s">
        <v>15</v>
      </c>
      <c r="C35" s="20">
        <v>46310</v>
      </c>
      <c r="D35" s="21" t="s">
        <v>96</v>
      </c>
      <c r="E35" s="19" t="s">
        <v>48</v>
      </c>
      <c r="F35" s="19" t="s">
        <v>87</v>
      </c>
      <c r="G35" s="21"/>
    </row>
    <row r="36" spans="2:7" ht="15" customHeight="1" x14ac:dyDescent="0.25">
      <c r="B36" s="22"/>
      <c r="C36" s="22"/>
      <c r="D36" s="22"/>
      <c r="E36" s="22"/>
      <c r="F36" s="22"/>
      <c r="G36" s="22"/>
    </row>
    <row r="37" spans="2:7" ht="15" customHeight="1" x14ac:dyDescent="0.25">
      <c r="B37" s="22"/>
      <c r="C37" s="22"/>
      <c r="D37" s="22"/>
      <c r="E37" s="22"/>
      <c r="F37" s="22"/>
      <c r="G37" s="22"/>
    </row>
    <row r="38" spans="2:7" ht="15" customHeight="1" x14ac:dyDescent="0.25">
      <c r="B38" s="22"/>
      <c r="C38" s="22"/>
      <c r="D38" s="22"/>
      <c r="E38" s="22"/>
      <c r="F38" s="22"/>
      <c r="G38" s="22"/>
    </row>
    <row r="39" spans="2:7" ht="15" customHeight="1" x14ac:dyDescent="0.25">
      <c r="B39" s="22"/>
      <c r="C39" s="22"/>
      <c r="D39" s="22"/>
      <c r="E39" s="22"/>
      <c r="F39" s="22"/>
      <c r="G39" s="22"/>
    </row>
    <row r="40" spans="2:7" ht="15" customHeight="1" x14ac:dyDescent="0.25">
      <c r="B40" s="22"/>
      <c r="C40" s="22"/>
      <c r="D40" s="22"/>
      <c r="E40" s="22"/>
      <c r="F40" s="22"/>
      <c r="G40" s="22"/>
    </row>
  </sheetData>
  <mergeCells count="7">
    <mergeCell ref="B24:G24"/>
    <mergeCell ref="B30:G30"/>
    <mergeCell ref="B2:G2"/>
    <mergeCell ref="B3:G3"/>
    <mergeCell ref="B5:G5"/>
    <mergeCell ref="B11:G11"/>
    <mergeCell ref="B17:G17"/>
  </mergeCells>
  <conditionalFormatting sqref="B5:G40">
    <cfRule type="expression" dxfId="13" priority="2">
      <formula>$B5="Erledigt"</formula>
    </cfRule>
    <cfRule type="expression" dxfId="12" priority="3">
      <formula>$B5="In Arbeit"</formula>
    </cfRule>
  </conditionalFormatting>
  <conditionalFormatting sqref="C5:C40">
    <cfRule type="expression" dxfId="11" priority="4">
      <formula>AND($B5&lt;&gt;"Erledigt",$C5&lt;&gt;"",$C5&lt;TODAY())</formula>
    </cfRule>
  </conditionalFormatting>
  <conditionalFormatting sqref="F5:F40">
    <cfRule type="cellIs" dxfId="10" priority="5" operator="equal">
      <formula>"Hoch"</formula>
    </cfRule>
  </conditionalFormatting>
  <dataValidations count="3">
    <dataValidation type="list" allowBlank="1" sqref="B5:B40" xr:uid="{00000000-0002-0000-0100-000000000000}">
      <formula1>"Offen,In Arbeit,Erledigt"</formula1>
      <formula2>0</formula2>
    </dataValidation>
    <dataValidation type="list" allowBlank="1" sqref="F5:F40" xr:uid="{00000000-0002-0000-0100-000001000000}">
      <formula1>"Hoch,Mittel,Niedrig"</formula1>
      <formula2>0</formula2>
    </dataValidation>
    <dataValidation type="list" allowBlank="1" sqref="E5:E40" xr:uid="{00000000-0002-0000-0100-000002000000}">
      <formula1>"Anna,Lukas,Beide,Trauzeugin,Trauzeuge"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B3530"/>
  </sheetPr>
  <dimension ref="B2:I2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0" customWidth="1"/>
    <col min="3" max="3" width="14" customWidth="1"/>
    <col min="4" max="5" width="15" customWidth="1"/>
    <col min="6" max="7" width="14" customWidth="1"/>
    <col min="8" max="8" width="12" customWidth="1"/>
    <col min="9" max="9" width="30" customWidth="1"/>
  </cols>
  <sheetData>
    <row r="2" spans="2:9" ht="24" customHeight="1" x14ac:dyDescent="0.4">
      <c r="B2" s="5" t="s">
        <v>97</v>
      </c>
      <c r="C2" s="5"/>
      <c r="D2" s="5"/>
      <c r="E2" s="5"/>
      <c r="F2" s="5"/>
      <c r="G2" s="5"/>
      <c r="H2" s="5"/>
      <c r="I2" s="5"/>
    </row>
    <row r="3" spans="2:9" ht="15" customHeight="1" x14ac:dyDescent="0.25">
      <c r="B3" s="6" t="s">
        <v>98</v>
      </c>
      <c r="C3" s="6"/>
      <c r="D3" s="6"/>
      <c r="E3" s="6"/>
      <c r="F3" s="6"/>
      <c r="G3" s="6"/>
      <c r="H3" s="6"/>
      <c r="I3" s="6"/>
    </row>
    <row r="4" spans="2:9" ht="15" customHeight="1" x14ac:dyDescent="0.25">
      <c r="B4" s="18" t="s">
        <v>99</v>
      </c>
      <c r="C4" s="18" t="s">
        <v>100</v>
      </c>
      <c r="D4" s="18" t="s">
        <v>101</v>
      </c>
      <c r="E4" s="18" t="s">
        <v>29</v>
      </c>
      <c r="F4" s="18" t="s">
        <v>102</v>
      </c>
      <c r="G4" s="18" t="s">
        <v>103</v>
      </c>
      <c r="H4" s="18" t="s">
        <v>104</v>
      </c>
      <c r="I4" s="18" t="s">
        <v>45</v>
      </c>
    </row>
    <row r="5" spans="2:9" ht="15" customHeight="1" x14ac:dyDescent="0.25">
      <c r="B5" s="23" t="s">
        <v>105</v>
      </c>
      <c r="C5" s="24">
        <v>6000</v>
      </c>
      <c r="D5" s="24">
        <v>6200</v>
      </c>
      <c r="E5" s="24">
        <v>3000</v>
      </c>
      <c r="F5" s="25">
        <f t="shared" ref="F5:F22" si="0">IF($D5="","",$D5-IF($E5="",0,$E5))</f>
        <v>3200</v>
      </c>
      <c r="G5" s="25">
        <f t="shared" ref="G5:G22" si="1">IF($D5="","",$C5-$D5)</f>
        <v>-200</v>
      </c>
      <c r="H5" s="26">
        <f t="shared" ref="H5:H22" si="2">IFERROR(IF($D5="","",$D5/$D$23),"")</f>
        <v>0.29439696106362773</v>
      </c>
      <c r="I5" s="23" t="s">
        <v>106</v>
      </c>
    </row>
    <row r="6" spans="2:9" ht="15" customHeight="1" x14ac:dyDescent="0.25">
      <c r="B6" s="21" t="s">
        <v>107</v>
      </c>
      <c r="C6" s="27">
        <v>7000</v>
      </c>
      <c r="D6" s="27">
        <v>6800</v>
      </c>
      <c r="E6" s="27">
        <v>1500</v>
      </c>
      <c r="F6" s="28">
        <f t="shared" si="0"/>
        <v>5300</v>
      </c>
      <c r="G6" s="28">
        <f t="shared" si="1"/>
        <v>200</v>
      </c>
      <c r="H6" s="29">
        <f t="shared" si="2"/>
        <v>0.32288698955365625</v>
      </c>
      <c r="I6" s="21" t="s">
        <v>108</v>
      </c>
    </row>
    <row r="7" spans="2:9" ht="15" customHeight="1" x14ac:dyDescent="0.25">
      <c r="B7" s="23" t="s">
        <v>109</v>
      </c>
      <c r="C7" s="24">
        <v>2200</v>
      </c>
      <c r="D7" s="24">
        <v>2400</v>
      </c>
      <c r="E7" s="24">
        <v>800</v>
      </c>
      <c r="F7" s="25">
        <f t="shared" si="0"/>
        <v>1600</v>
      </c>
      <c r="G7" s="25">
        <f t="shared" si="1"/>
        <v>-200</v>
      </c>
      <c r="H7" s="26">
        <f t="shared" si="2"/>
        <v>0.11396011396011396</v>
      </c>
      <c r="I7" s="23" t="s">
        <v>110</v>
      </c>
    </row>
    <row r="8" spans="2:9" ht="15" customHeight="1" x14ac:dyDescent="0.25">
      <c r="B8" s="21" t="s">
        <v>111</v>
      </c>
      <c r="C8" s="27">
        <v>1800</v>
      </c>
      <c r="D8" s="27">
        <v>1650</v>
      </c>
      <c r="E8" s="27">
        <v>1650</v>
      </c>
      <c r="F8" s="28">
        <f t="shared" si="0"/>
        <v>0</v>
      </c>
      <c r="G8" s="28">
        <f t="shared" si="1"/>
        <v>150</v>
      </c>
      <c r="H8" s="29">
        <f t="shared" si="2"/>
        <v>7.8347578347578342E-2</v>
      </c>
      <c r="I8" s="21" t="s">
        <v>112</v>
      </c>
    </row>
    <row r="9" spans="2:9" ht="15" customHeight="1" x14ac:dyDescent="0.25">
      <c r="B9" s="23" t="s">
        <v>113</v>
      </c>
      <c r="C9" s="24">
        <v>800</v>
      </c>
      <c r="D9" s="24"/>
      <c r="E9" s="24"/>
      <c r="F9" s="25" t="str">
        <f t="shared" si="0"/>
        <v/>
      </c>
      <c r="G9" s="25" t="str">
        <f t="shared" si="1"/>
        <v/>
      </c>
      <c r="H9" s="26" t="str">
        <f t="shared" si="2"/>
        <v/>
      </c>
      <c r="I9" s="23" t="s">
        <v>114</v>
      </c>
    </row>
    <row r="10" spans="2:9" ht="15" customHeight="1" x14ac:dyDescent="0.25">
      <c r="B10" s="21" t="s">
        <v>115</v>
      </c>
      <c r="C10" s="27">
        <v>1200</v>
      </c>
      <c r="D10" s="27"/>
      <c r="E10" s="27"/>
      <c r="F10" s="28" t="str">
        <f t="shared" si="0"/>
        <v/>
      </c>
      <c r="G10" s="28" t="str">
        <f t="shared" si="1"/>
        <v/>
      </c>
      <c r="H10" s="29" t="str">
        <f t="shared" si="2"/>
        <v/>
      </c>
      <c r="I10" s="21" t="s">
        <v>116</v>
      </c>
    </row>
    <row r="11" spans="2:9" ht="15" customHeight="1" x14ac:dyDescent="0.25">
      <c r="B11" s="23" t="s">
        <v>117</v>
      </c>
      <c r="C11" s="24">
        <v>1300</v>
      </c>
      <c r="D11" s="24">
        <v>1250</v>
      </c>
      <c r="E11" s="24">
        <v>300</v>
      </c>
      <c r="F11" s="25">
        <f t="shared" si="0"/>
        <v>950</v>
      </c>
      <c r="G11" s="25">
        <f t="shared" si="1"/>
        <v>50</v>
      </c>
      <c r="H11" s="26">
        <f t="shared" si="2"/>
        <v>5.9354226020892686E-2</v>
      </c>
      <c r="I11" s="23" t="s">
        <v>118</v>
      </c>
    </row>
    <row r="12" spans="2:9" ht="15" customHeight="1" x14ac:dyDescent="0.25">
      <c r="B12" s="21" t="s">
        <v>119</v>
      </c>
      <c r="C12" s="27">
        <v>1100</v>
      </c>
      <c r="D12" s="27"/>
      <c r="E12" s="27"/>
      <c r="F12" s="28" t="str">
        <f t="shared" si="0"/>
        <v/>
      </c>
      <c r="G12" s="28" t="str">
        <f t="shared" si="1"/>
        <v/>
      </c>
      <c r="H12" s="29" t="str">
        <f t="shared" si="2"/>
        <v/>
      </c>
      <c r="I12" s="21" t="s">
        <v>120</v>
      </c>
    </row>
    <row r="13" spans="2:9" ht="15" customHeight="1" x14ac:dyDescent="0.25">
      <c r="B13" s="23" t="s">
        <v>121</v>
      </c>
      <c r="C13" s="24">
        <v>450</v>
      </c>
      <c r="D13" s="24">
        <v>420</v>
      </c>
      <c r="E13" s="24">
        <v>420</v>
      </c>
      <c r="F13" s="25">
        <f t="shared" si="0"/>
        <v>0</v>
      </c>
      <c r="G13" s="25">
        <f t="shared" si="1"/>
        <v>30</v>
      </c>
      <c r="H13" s="26">
        <f t="shared" si="2"/>
        <v>1.9943019943019943E-2</v>
      </c>
      <c r="I13" s="23" t="s">
        <v>122</v>
      </c>
    </row>
    <row r="14" spans="2:9" ht="15" customHeight="1" x14ac:dyDescent="0.25">
      <c r="B14" s="21" t="s">
        <v>123</v>
      </c>
      <c r="C14" s="27">
        <v>500</v>
      </c>
      <c r="D14" s="27"/>
      <c r="E14" s="27"/>
      <c r="F14" s="28" t="str">
        <f t="shared" si="0"/>
        <v/>
      </c>
      <c r="G14" s="28" t="str">
        <f t="shared" si="1"/>
        <v/>
      </c>
      <c r="H14" s="29" t="str">
        <f t="shared" si="2"/>
        <v/>
      </c>
      <c r="I14" s="21"/>
    </row>
    <row r="15" spans="2:9" ht="15" customHeight="1" x14ac:dyDescent="0.25">
      <c r="B15" s="23" t="s">
        <v>124</v>
      </c>
      <c r="C15" s="24">
        <v>400</v>
      </c>
      <c r="D15" s="24">
        <v>380</v>
      </c>
      <c r="E15" s="24">
        <v>100</v>
      </c>
      <c r="F15" s="25">
        <f t="shared" si="0"/>
        <v>280</v>
      </c>
      <c r="G15" s="25">
        <f t="shared" si="1"/>
        <v>20</v>
      </c>
      <c r="H15" s="26">
        <f t="shared" si="2"/>
        <v>1.8043684710351376E-2</v>
      </c>
      <c r="I15" s="23" t="s">
        <v>125</v>
      </c>
    </row>
    <row r="16" spans="2:9" ht="15" customHeight="1" x14ac:dyDescent="0.25">
      <c r="B16" s="21" t="s">
        <v>126</v>
      </c>
      <c r="C16" s="27">
        <v>600</v>
      </c>
      <c r="D16" s="27"/>
      <c r="E16" s="27"/>
      <c r="F16" s="28" t="str">
        <f t="shared" si="0"/>
        <v/>
      </c>
      <c r="G16" s="28" t="str">
        <f t="shared" si="1"/>
        <v/>
      </c>
      <c r="H16" s="29" t="str">
        <f t="shared" si="2"/>
        <v/>
      </c>
      <c r="I16" s="21" t="s">
        <v>127</v>
      </c>
    </row>
    <row r="17" spans="2:9" ht="15" customHeight="1" x14ac:dyDescent="0.25">
      <c r="B17" s="23" t="s">
        <v>128</v>
      </c>
      <c r="C17" s="24">
        <v>350</v>
      </c>
      <c r="D17" s="24">
        <v>310</v>
      </c>
      <c r="E17" s="24">
        <v>310</v>
      </c>
      <c r="F17" s="25">
        <f t="shared" si="0"/>
        <v>0</v>
      </c>
      <c r="G17" s="25">
        <f t="shared" si="1"/>
        <v>40</v>
      </c>
      <c r="H17" s="26">
        <f t="shared" si="2"/>
        <v>1.4719848053181387E-2</v>
      </c>
      <c r="I17" s="23" t="s">
        <v>129</v>
      </c>
    </row>
    <row r="18" spans="2:9" ht="15" customHeight="1" x14ac:dyDescent="0.25">
      <c r="B18" s="21" t="s">
        <v>130</v>
      </c>
      <c r="C18" s="27">
        <v>700</v>
      </c>
      <c r="D18" s="27">
        <v>150</v>
      </c>
      <c r="E18" s="27">
        <v>150</v>
      </c>
      <c r="F18" s="28">
        <f t="shared" si="0"/>
        <v>0</v>
      </c>
      <c r="G18" s="28">
        <f t="shared" si="1"/>
        <v>550</v>
      </c>
      <c r="H18" s="29">
        <f t="shared" si="2"/>
        <v>7.1225071225071226E-3</v>
      </c>
      <c r="I18" s="21" t="s">
        <v>131</v>
      </c>
    </row>
    <row r="19" spans="2:9" ht="15" customHeight="1" x14ac:dyDescent="0.25">
      <c r="B19" s="23" t="s">
        <v>132</v>
      </c>
      <c r="C19" s="24">
        <v>1500</v>
      </c>
      <c r="D19" s="24">
        <v>1500</v>
      </c>
      <c r="E19" s="24">
        <v>750</v>
      </c>
      <c r="F19" s="25">
        <f t="shared" si="0"/>
        <v>750</v>
      </c>
      <c r="G19" s="25">
        <f t="shared" si="1"/>
        <v>0</v>
      </c>
      <c r="H19" s="26">
        <f t="shared" si="2"/>
        <v>7.1225071225071226E-2</v>
      </c>
      <c r="I19" s="23" t="s">
        <v>133</v>
      </c>
    </row>
    <row r="20" spans="2:9" ht="15" customHeight="1" x14ac:dyDescent="0.25">
      <c r="B20" s="30"/>
      <c r="C20" s="27"/>
      <c r="D20" s="27"/>
      <c r="E20" s="27"/>
      <c r="F20" s="28" t="str">
        <f t="shared" si="0"/>
        <v/>
      </c>
      <c r="G20" s="28" t="str">
        <f t="shared" si="1"/>
        <v/>
      </c>
      <c r="H20" s="31" t="str">
        <f t="shared" si="2"/>
        <v/>
      </c>
      <c r="I20" s="30"/>
    </row>
    <row r="21" spans="2:9" ht="15" customHeight="1" x14ac:dyDescent="0.25">
      <c r="B21" s="30"/>
      <c r="C21" s="27"/>
      <c r="D21" s="27"/>
      <c r="E21" s="27"/>
      <c r="F21" s="28" t="str">
        <f t="shared" si="0"/>
        <v/>
      </c>
      <c r="G21" s="28" t="str">
        <f t="shared" si="1"/>
        <v/>
      </c>
      <c r="H21" s="31" t="str">
        <f t="shared" si="2"/>
        <v/>
      </c>
      <c r="I21" s="30"/>
    </row>
    <row r="22" spans="2:9" ht="15" customHeight="1" x14ac:dyDescent="0.25">
      <c r="B22" s="30"/>
      <c r="C22" s="27"/>
      <c r="D22" s="27"/>
      <c r="E22" s="27"/>
      <c r="F22" s="28" t="str">
        <f t="shared" si="0"/>
        <v/>
      </c>
      <c r="G22" s="28" t="str">
        <f t="shared" si="1"/>
        <v/>
      </c>
      <c r="H22" s="31" t="str">
        <f t="shared" si="2"/>
        <v/>
      </c>
      <c r="I22" s="30"/>
    </row>
    <row r="23" spans="2:9" ht="15" customHeight="1" x14ac:dyDescent="0.25">
      <c r="B23" s="32" t="s">
        <v>134</v>
      </c>
      <c r="C23" s="33">
        <f>SUM(C5:C22)</f>
        <v>25900</v>
      </c>
      <c r="D23" s="33">
        <f>SUM(D5:D22)</f>
        <v>21060</v>
      </c>
      <c r="E23" s="33">
        <f>SUM(E5:E22)</f>
        <v>8980</v>
      </c>
      <c r="F23" s="33">
        <f>SUM(F5:F22)</f>
        <v>12080</v>
      </c>
      <c r="G23" s="33">
        <f>SUM(G5:G22)</f>
        <v>640</v>
      </c>
      <c r="H23" s="32"/>
      <c r="I23" s="32"/>
    </row>
    <row r="25" spans="2:9" ht="19.5" customHeight="1" x14ac:dyDescent="0.25">
      <c r="B25" s="3" t="s">
        <v>135</v>
      </c>
      <c r="C25" s="3"/>
      <c r="D25" s="17">
        <f>Übersicht!$C$10</f>
        <v>26000</v>
      </c>
    </row>
    <row r="26" spans="2:9" ht="19.5" customHeight="1" x14ac:dyDescent="0.25">
      <c r="B26" s="3" t="s">
        <v>136</v>
      </c>
      <c r="C26" s="3"/>
      <c r="D26" s="17">
        <f>Übersicht!$C$10-D23</f>
        <v>4940</v>
      </c>
    </row>
  </sheetData>
  <mergeCells count="4">
    <mergeCell ref="B2:I2"/>
    <mergeCell ref="B3:I3"/>
    <mergeCell ref="B25:C25"/>
    <mergeCell ref="B26:C26"/>
  </mergeCells>
  <conditionalFormatting sqref="D26">
    <cfRule type="cellIs" dxfId="9" priority="2" operator="lessThan">
      <formula>0</formula>
    </cfRule>
  </conditionalFormatting>
  <conditionalFormatting sqref="G5:G22">
    <cfRule type="cellIs" dxfId="8" priority="3" operator="lessThan">
      <formula>0</formula>
    </cfRule>
    <cfRule type="cellIs" dxfId="7" priority="4" operator="greaterThanOrEqual">
      <formula>0</formula>
    </cfRule>
  </conditionalFormatting>
  <conditionalFormatting sqref="H5:H22">
    <cfRule type="dataBar" priority="5">
      <dataBar>
        <cfvo type="num" val="0"/>
        <cfvo type="num" val="0.4"/>
        <color rgb="FFB08D57"/>
      </dataBar>
      <extLst>
        <ext xmlns:x14="http://schemas.microsoft.com/office/spreadsheetml/2009/9/main" uri="{B025F937-C7B1-47D3-B67F-A62EFF666E3E}">
          <x14:id>{D38BC643-52DE-4786-8A6F-69142DD92C58}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8BC643-52DE-4786-8A6F-69142DD92C58}">
            <x14:dataBar axisPosition="none">
              <x14:cfvo type="num">
                <xm:f>0</xm:f>
              </x14:cfvo>
              <x14:cfvo type="num">
                <xm:f>0.4</xm:f>
              </x14:cfvo>
              <x14:negativeFillColor rgb="FFB08D57"/>
            </x14:dataBar>
          </x14:cfRule>
          <xm:sqref>H5:H22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8788A"/>
  </sheetPr>
  <dimension ref="B2:P2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26" customWidth="1"/>
    <col min="4" max="4" width="18" customWidth="1"/>
    <col min="5" max="5" width="9" customWidth="1"/>
    <col min="6" max="6" width="12" customWidth="1"/>
    <col min="7" max="7" width="13" customWidth="1"/>
    <col min="8" max="8" width="14" customWidth="1"/>
    <col min="9" max="9" width="9" customWidth="1"/>
    <col min="10" max="10" width="7" customWidth="1"/>
    <col min="11" max="11" width="11" customWidth="1"/>
    <col min="12" max="12" width="12" customWidth="1"/>
    <col min="13" max="13" width="24" customWidth="1"/>
    <col min="15" max="16" width="10" customWidth="1"/>
  </cols>
  <sheetData>
    <row r="2" spans="2:16" ht="24" customHeight="1" x14ac:dyDescent="0.4">
      <c r="B2" s="5" t="s">
        <v>137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6" ht="15" customHeight="1" x14ac:dyDescent="0.25">
      <c r="B3" s="6" t="s">
        <v>138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2:16" ht="15" customHeight="1" x14ac:dyDescent="0.25">
      <c r="B5" s="18" t="s">
        <v>139</v>
      </c>
      <c r="C5" s="18" t="s">
        <v>140</v>
      </c>
      <c r="D5" s="18" t="s">
        <v>141</v>
      </c>
      <c r="E5" s="18" t="s">
        <v>142</v>
      </c>
      <c r="F5" s="18" t="s">
        <v>143</v>
      </c>
      <c r="G5" s="18" t="s">
        <v>144</v>
      </c>
      <c r="H5" s="18" t="s">
        <v>145</v>
      </c>
      <c r="I5" s="18" t="s">
        <v>146</v>
      </c>
      <c r="J5" s="18" t="s">
        <v>147</v>
      </c>
      <c r="K5" s="18" t="s">
        <v>148</v>
      </c>
      <c r="L5" s="18" t="s">
        <v>149</v>
      </c>
      <c r="M5" s="18" t="s">
        <v>45</v>
      </c>
      <c r="O5" s="2" t="s">
        <v>150</v>
      </c>
      <c r="P5" s="2"/>
    </row>
    <row r="6" spans="2:16" ht="15" customHeight="1" x14ac:dyDescent="0.25">
      <c r="B6" s="34">
        <v>1</v>
      </c>
      <c r="C6" s="23" t="s">
        <v>151</v>
      </c>
      <c r="D6" s="23" t="s">
        <v>152</v>
      </c>
      <c r="E6" s="34">
        <v>2</v>
      </c>
      <c r="F6" s="34" t="s">
        <v>153</v>
      </c>
      <c r="G6" s="34" t="s">
        <v>154</v>
      </c>
      <c r="H6" s="34" t="s">
        <v>155</v>
      </c>
      <c r="I6" s="34" t="s">
        <v>156</v>
      </c>
      <c r="J6" s="34">
        <v>1</v>
      </c>
      <c r="K6" s="34" t="s">
        <v>156</v>
      </c>
      <c r="L6" s="34" t="s">
        <v>156</v>
      </c>
      <c r="M6" s="23" t="s">
        <v>157</v>
      </c>
      <c r="O6" s="35" t="s">
        <v>147</v>
      </c>
      <c r="P6" s="35" t="s">
        <v>142</v>
      </c>
    </row>
    <row r="7" spans="2:16" ht="23.25" customHeight="1" x14ac:dyDescent="0.25">
      <c r="B7" s="19">
        <v>2</v>
      </c>
      <c r="C7" s="21" t="s">
        <v>158</v>
      </c>
      <c r="D7" s="21" t="s">
        <v>152</v>
      </c>
      <c r="E7" s="19">
        <v>1</v>
      </c>
      <c r="F7" s="19" t="s">
        <v>153</v>
      </c>
      <c r="G7" s="19" t="s">
        <v>154</v>
      </c>
      <c r="H7" s="19" t="s">
        <v>159</v>
      </c>
      <c r="I7" s="19" t="s">
        <v>156</v>
      </c>
      <c r="J7" s="19">
        <v>1</v>
      </c>
      <c r="K7" s="19" t="s">
        <v>156</v>
      </c>
      <c r="L7" s="19" t="s">
        <v>160</v>
      </c>
      <c r="M7" s="21" t="s">
        <v>161</v>
      </c>
      <c r="O7" s="19">
        <v>1</v>
      </c>
      <c r="P7" s="19">
        <f>SUMIFS($E$6:$E$25,$J$6:$J$25,1,$G$6:$G$25,"Zusage")</f>
        <v>3</v>
      </c>
    </row>
    <row r="8" spans="2:16" ht="23.25" customHeight="1" x14ac:dyDescent="0.25">
      <c r="B8" s="34">
        <v>3</v>
      </c>
      <c r="C8" s="23" t="s">
        <v>162</v>
      </c>
      <c r="D8" s="23" t="s">
        <v>163</v>
      </c>
      <c r="E8" s="34">
        <v>4</v>
      </c>
      <c r="F8" s="34" t="s">
        <v>153</v>
      </c>
      <c r="G8" s="34" t="s">
        <v>154</v>
      </c>
      <c r="H8" s="34" t="s">
        <v>155</v>
      </c>
      <c r="I8" s="34" t="s">
        <v>156</v>
      </c>
      <c r="J8" s="34">
        <v>2</v>
      </c>
      <c r="K8" s="34" t="s">
        <v>160</v>
      </c>
      <c r="L8" s="34" t="s">
        <v>160</v>
      </c>
      <c r="M8" s="23" t="s">
        <v>164</v>
      </c>
      <c r="O8" s="19">
        <v>2</v>
      </c>
      <c r="P8" s="19">
        <f>SUMIFS($E$6:$E$25,$J$6:$J$25,2,$G$6:$G$25,"Zusage")</f>
        <v>4</v>
      </c>
    </row>
    <row r="9" spans="2:16" ht="15" customHeight="1" x14ac:dyDescent="0.25">
      <c r="B9" s="19">
        <v>4</v>
      </c>
      <c r="C9" s="21" t="s">
        <v>165</v>
      </c>
      <c r="D9" s="21" t="s">
        <v>163</v>
      </c>
      <c r="E9" s="19">
        <v>2</v>
      </c>
      <c r="F9" s="19" t="s">
        <v>153</v>
      </c>
      <c r="G9" s="19" t="s">
        <v>166</v>
      </c>
      <c r="H9" s="19" t="s">
        <v>155</v>
      </c>
      <c r="I9" s="19" t="s">
        <v>160</v>
      </c>
      <c r="J9" s="19">
        <v>2</v>
      </c>
      <c r="K9" s="19" t="s">
        <v>160</v>
      </c>
      <c r="L9" s="19" t="s">
        <v>160</v>
      </c>
      <c r="M9" s="21" t="s">
        <v>167</v>
      </c>
      <c r="O9" s="19">
        <v>3</v>
      </c>
      <c r="P9" s="19">
        <f>SUMIFS($E$6:$E$25,$J$6:$J$25,3,$G$6:$G$25,"Zusage")</f>
        <v>4</v>
      </c>
    </row>
    <row r="10" spans="2:16" ht="15" customHeight="1" x14ac:dyDescent="0.25">
      <c r="B10" s="34">
        <v>5</v>
      </c>
      <c r="C10" s="23" t="s">
        <v>168</v>
      </c>
      <c r="D10" s="23" t="s">
        <v>169</v>
      </c>
      <c r="E10" s="34">
        <v>1</v>
      </c>
      <c r="F10" s="34" t="s">
        <v>153</v>
      </c>
      <c r="G10" s="34" t="s">
        <v>154</v>
      </c>
      <c r="H10" s="34" t="s">
        <v>170</v>
      </c>
      <c r="I10" s="34" t="s">
        <v>160</v>
      </c>
      <c r="J10" s="34">
        <v>3</v>
      </c>
      <c r="K10" s="34" t="s">
        <v>156</v>
      </c>
      <c r="L10" s="34" t="s">
        <v>160</v>
      </c>
      <c r="M10" s="23" t="s">
        <v>171</v>
      </c>
      <c r="O10" s="19">
        <v>4</v>
      </c>
      <c r="P10" s="19">
        <f>SUMIFS($E$6:$E$25,$J$6:$J$25,4,$G$6:$G$25,"Zusage")</f>
        <v>2</v>
      </c>
    </row>
    <row r="11" spans="2:16" ht="15" customHeight="1" x14ac:dyDescent="0.25">
      <c r="B11" s="19">
        <v>6</v>
      </c>
      <c r="C11" s="21" t="s">
        <v>172</v>
      </c>
      <c r="D11" s="21" t="s">
        <v>169</v>
      </c>
      <c r="E11" s="19">
        <v>1</v>
      </c>
      <c r="F11" s="19" t="s">
        <v>153</v>
      </c>
      <c r="G11" s="19" t="s">
        <v>154</v>
      </c>
      <c r="H11" s="19" t="s">
        <v>155</v>
      </c>
      <c r="I11" s="19" t="s">
        <v>156</v>
      </c>
      <c r="J11" s="19">
        <v>3</v>
      </c>
      <c r="K11" s="19" t="s">
        <v>160</v>
      </c>
      <c r="L11" s="19" t="s">
        <v>160</v>
      </c>
      <c r="M11" s="21" t="s">
        <v>173</v>
      </c>
      <c r="O11" s="19">
        <v>5</v>
      </c>
      <c r="P11" s="19">
        <f>SUMIFS($E$6:$E$25,$J$6:$J$25,5,$G$6:$G$25,"Zusage")</f>
        <v>5</v>
      </c>
    </row>
    <row r="12" spans="2:16" ht="15" customHeight="1" x14ac:dyDescent="0.25">
      <c r="B12" s="34">
        <v>7</v>
      </c>
      <c r="C12" s="23" t="s">
        <v>174</v>
      </c>
      <c r="D12" s="23" t="s">
        <v>169</v>
      </c>
      <c r="E12" s="34">
        <v>2</v>
      </c>
      <c r="F12" s="34" t="s">
        <v>153</v>
      </c>
      <c r="G12" s="34" t="s">
        <v>154</v>
      </c>
      <c r="H12" s="34" t="s">
        <v>159</v>
      </c>
      <c r="I12" s="34" t="s">
        <v>160</v>
      </c>
      <c r="J12" s="34">
        <v>3</v>
      </c>
      <c r="K12" s="34" t="s">
        <v>156</v>
      </c>
      <c r="L12" s="34" t="s">
        <v>156</v>
      </c>
      <c r="M12" s="23"/>
      <c r="O12" s="19">
        <v>6</v>
      </c>
      <c r="P12" s="19">
        <f>SUMIFS($E$6:$E$25,$J$6:$J$25,6,$G$6:$G$25,"Zusage")</f>
        <v>0</v>
      </c>
    </row>
    <row r="13" spans="2:16" ht="15" customHeight="1" x14ac:dyDescent="0.25">
      <c r="B13" s="19">
        <v>8</v>
      </c>
      <c r="C13" s="21" t="s">
        <v>175</v>
      </c>
      <c r="D13" s="21" t="s">
        <v>169</v>
      </c>
      <c r="E13" s="19">
        <v>1</v>
      </c>
      <c r="F13" s="19" t="s">
        <v>153</v>
      </c>
      <c r="G13" s="19" t="s">
        <v>176</v>
      </c>
      <c r="H13" s="19"/>
      <c r="I13" s="19"/>
      <c r="J13" s="19"/>
      <c r="K13" s="19" t="s">
        <v>160</v>
      </c>
      <c r="L13" s="19" t="s">
        <v>160</v>
      </c>
      <c r="M13" s="21" t="s">
        <v>177</v>
      </c>
      <c r="O13" s="19">
        <v>7</v>
      </c>
      <c r="P13" s="19">
        <f>SUMIFS($E$6:$E$25,$J$6:$J$25,7,$G$6:$G$25,"Zusage")</f>
        <v>0</v>
      </c>
    </row>
    <row r="14" spans="2:16" ht="15" customHeight="1" x14ac:dyDescent="0.25">
      <c r="B14" s="34">
        <v>9</v>
      </c>
      <c r="C14" s="23" t="s">
        <v>178</v>
      </c>
      <c r="D14" s="23" t="s">
        <v>169</v>
      </c>
      <c r="E14" s="34">
        <v>3</v>
      </c>
      <c r="F14" s="34" t="s">
        <v>153</v>
      </c>
      <c r="G14" s="34" t="s">
        <v>166</v>
      </c>
      <c r="H14" s="34" t="s">
        <v>155</v>
      </c>
      <c r="I14" s="34" t="s">
        <v>156</v>
      </c>
      <c r="J14" s="34">
        <v>4</v>
      </c>
      <c r="K14" s="34" t="s">
        <v>160</v>
      </c>
      <c r="L14" s="34" t="s">
        <v>160</v>
      </c>
      <c r="M14" s="23" t="s">
        <v>179</v>
      </c>
      <c r="O14" s="19">
        <v>8</v>
      </c>
      <c r="P14" s="19">
        <f>SUMIFS($E$6:$E$25,$J$6:$J$25,8,$G$6:$G$25,"Zusage")</f>
        <v>0</v>
      </c>
    </row>
    <row r="15" spans="2:16" ht="23.25" customHeight="1" x14ac:dyDescent="0.25">
      <c r="B15" s="19">
        <v>10</v>
      </c>
      <c r="C15" s="21" t="s">
        <v>180</v>
      </c>
      <c r="D15" s="21" t="s">
        <v>181</v>
      </c>
      <c r="E15" s="19">
        <v>5</v>
      </c>
      <c r="F15" s="19" t="s">
        <v>153</v>
      </c>
      <c r="G15" s="19" t="s">
        <v>154</v>
      </c>
      <c r="H15" s="19" t="s">
        <v>155</v>
      </c>
      <c r="I15" s="19" t="s">
        <v>160</v>
      </c>
      <c r="J15" s="19">
        <v>5</v>
      </c>
      <c r="K15" s="19" t="s">
        <v>160</v>
      </c>
      <c r="L15" s="19" t="s">
        <v>160</v>
      </c>
      <c r="M15" s="21" t="s">
        <v>182</v>
      </c>
      <c r="O15" s="16" t="s">
        <v>183</v>
      </c>
      <c r="P15" s="16">
        <f>SUM(P7:P14)</f>
        <v>18</v>
      </c>
    </row>
    <row r="16" spans="2:16" ht="23.25" customHeight="1" x14ac:dyDescent="0.25">
      <c r="B16" s="34">
        <v>11</v>
      </c>
      <c r="C16" s="23" t="s">
        <v>184</v>
      </c>
      <c r="D16" s="23" t="s">
        <v>181</v>
      </c>
      <c r="E16" s="34">
        <v>1</v>
      </c>
      <c r="F16" s="34" t="s">
        <v>100</v>
      </c>
      <c r="G16" s="34" t="s">
        <v>166</v>
      </c>
      <c r="H16" s="34"/>
      <c r="I16" s="34"/>
      <c r="J16" s="34"/>
      <c r="K16" s="34" t="s">
        <v>160</v>
      </c>
      <c r="L16" s="34" t="s">
        <v>160</v>
      </c>
      <c r="M16" s="23" t="s">
        <v>185</v>
      </c>
    </row>
    <row r="17" spans="2:16" ht="23.25" customHeight="1" x14ac:dyDescent="0.25">
      <c r="B17" s="19">
        <v>12</v>
      </c>
      <c r="C17" s="21" t="s">
        <v>186</v>
      </c>
      <c r="D17" s="21" t="s">
        <v>152</v>
      </c>
      <c r="E17" s="19">
        <v>2</v>
      </c>
      <c r="F17" s="19" t="s">
        <v>153</v>
      </c>
      <c r="G17" s="19" t="s">
        <v>154</v>
      </c>
      <c r="H17" s="19" t="s">
        <v>155</v>
      </c>
      <c r="I17" s="19" t="s">
        <v>156</v>
      </c>
      <c r="J17" s="19">
        <v>4</v>
      </c>
      <c r="K17" s="19" t="s">
        <v>160</v>
      </c>
      <c r="L17" s="19" t="s">
        <v>160</v>
      </c>
      <c r="M17" s="21"/>
      <c r="O17" s="1" t="s">
        <v>187</v>
      </c>
      <c r="P17" s="1"/>
    </row>
    <row r="18" spans="2:16" ht="15" customHeight="1" x14ac:dyDescent="0.25">
      <c r="B18" s="22" t="str">
        <f t="shared" ref="B18:B25" si="0">IF($C18="","",ROW()-5)</f>
        <v/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O18" s="30" t="s">
        <v>155</v>
      </c>
      <c r="P18" s="36">
        <f>SUMIFS($E$6:$E$25,$H$6:$H$25,"Standard",$G$6:$G$25,"Zusage")</f>
        <v>14</v>
      </c>
    </row>
    <row r="19" spans="2:16" ht="15" customHeight="1" x14ac:dyDescent="0.25">
      <c r="B19" s="22" t="str">
        <f t="shared" si="0"/>
        <v/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O19" s="30" t="s">
        <v>159</v>
      </c>
      <c r="P19" s="36">
        <f>SUMIFS($E$6:$E$25,$H$6:$H$25,"Vegetarisch",$G$6:$G$25,"Zusage")</f>
        <v>3</v>
      </c>
    </row>
    <row r="20" spans="2:16" ht="15" customHeight="1" x14ac:dyDescent="0.25">
      <c r="B20" s="22" t="str">
        <f t="shared" si="0"/>
        <v/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O20" s="30" t="s">
        <v>170</v>
      </c>
      <c r="P20" s="36">
        <f>SUMIFS($E$6:$E$25,$H$6:$H$25,"Vegan",$G$6:$G$25,"Zusage")</f>
        <v>1</v>
      </c>
    </row>
    <row r="21" spans="2:16" ht="15" customHeight="1" x14ac:dyDescent="0.25">
      <c r="B21" s="22" t="str">
        <f t="shared" si="0"/>
        <v/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O21" s="30" t="s">
        <v>188</v>
      </c>
      <c r="P21" s="36">
        <f>SUMIFS($E$6:$E$25,$H$6:$H$25,"Kindermenü",$G$6:$G$25,"Zusage")</f>
        <v>0</v>
      </c>
    </row>
    <row r="22" spans="2:16" ht="15" customHeight="1" x14ac:dyDescent="0.25">
      <c r="B22" s="22" t="str">
        <f t="shared" si="0"/>
        <v/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2:16" ht="15" customHeight="1" x14ac:dyDescent="0.25">
      <c r="B23" s="22" t="str">
        <f t="shared" si="0"/>
        <v/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2:16" ht="15" customHeight="1" x14ac:dyDescent="0.25">
      <c r="B24" s="22" t="str">
        <f t="shared" si="0"/>
        <v/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2:16" ht="15" customHeight="1" x14ac:dyDescent="0.25">
      <c r="B25" s="22" t="str">
        <f t="shared" si="0"/>
        <v/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4">
    <mergeCell ref="B2:M2"/>
    <mergeCell ref="B3:M3"/>
    <mergeCell ref="O5:P5"/>
    <mergeCell ref="O17:P17"/>
  </mergeCells>
  <conditionalFormatting sqref="B6:M25">
    <cfRule type="expression" dxfId="6" priority="2">
      <formula>$G6="Zusage"</formula>
    </cfRule>
    <cfRule type="expression" dxfId="5" priority="3">
      <formula>$G6="Absage"</formula>
    </cfRule>
    <cfRule type="expression" dxfId="4" priority="4">
      <formula>$G6="Ausstehend"</formula>
    </cfRule>
  </conditionalFormatting>
  <conditionalFormatting sqref="P7:P14">
    <cfRule type="cellIs" dxfId="3" priority="5" operator="greaterThan">
      <formula>10</formula>
    </cfRule>
  </conditionalFormatting>
  <dataValidations count="5">
    <dataValidation type="list" allowBlank="1" sqref="F6:F25" xr:uid="{00000000-0002-0000-0300-000000000000}">
      <formula1>"Versendet,Geplant,Nicht nötig"</formula1>
      <formula2>0</formula2>
    </dataValidation>
    <dataValidation type="list" allowBlank="1" sqref="G6:G25" xr:uid="{00000000-0002-0000-0300-000001000000}">
      <formula1>"Zusage,Absage,Ausstehend"</formula1>
      <formula2>0</formula2>
    </dataValidation>
    <dataValidation type="list" allowBlank="1" sqref="H6:H25" xr:uid="{00000000-0002-0000-0300-000002000000}">
      <formula1>"Standard,Vegetarisch,Vegan,Kindermenü"</formula1>
      <formula2>0</formula2>
    </dataValidation>
    <dataValidation type="list" allowBlank="1" sqref="I6:I25 K6:L25" xr:uid="{00000000-0002-0000-0300-000003000000}">
      <formula1>"Ja,Nein"</formula1>
      <formula2>0</formula2>
    </dataValidation>
    <dataValidation type="list" allowBlank="1" sqref="D6:D25" xr:uid="{00000000-0002-0000-0300-000006000000}">
      <formula1>"Familie Partner 1,Familie Partner 2,Freunde,Kolleginnen &amp; Kollegen,Sonstige"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E7F8C"/>
  </sheetPr>
  <dimension ref="B2:I2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0" customWidth="1"/>
    <col min="3" max="3" width="24" customWidth="1"/>
    <col min="4" max="4" width="26" customWidth="1"/>
    <col min="5" max="6" width="13" customWidth="1"/>
    <col min="7" max="7" width="16" customWidth="1"/>
    <col min="8" max="8" width="11" customWidth="1"/>
    <col min="9" max="9" width="34" customWidth="1"/>
  </cols>
  <sheetData>
    <row r="2" spans="2:9" ht="24" customHeight="1" x14ac:dyDescent="0.4">
      <c r="B2" s="5" t="s">
        <v>189</v>
      </c>
      <c r="C2" s="5"/>
      <c r="D2" s="5"/>
      <c r="E2" s="5"/>
      <c r="F2" s="5"/>
      <c r="G2" s="5"/>
      <c r="H2" s="5"/>
      <c r="I2" s="5"/>
    </row>
    <row r="3" spans="2:9" ht="15" customHeight="1" x14ac:dyDescent="0.25">
      <c r="B3" s="6" t="s">
        <v>190</v>
      </c>
      <c r="C3" s="6"/>
      <c r="D3" s="6"/>
      <c r="E3" s="6"/>
      <c r="F3" s="6"/>
      <c r="G3" s="6"/>
      <c r="H3" s="6"/>
      <c r="I3" s="6"/>
    </row>
    <row r="5" spans="2:9" ht="15" customHeight="1" x14ac:dyDescent="0.25">
      <c r="B5" s="18" t="s">
        <v>99</v>
      </c>
      <c r="C5" s="18" t="s">
        <v>191</v>
      </c>
      <c r="D5" s="18" t="s">
        <v>192</v>
      </c>
      <c r="E5" s="18" t="s">
        <v>193</v>
      </c>
      <c r="F5" s="18" t="s">
        <v>194</v>
      </c>
      <c r="G5" s="18" t="s">
        <v>40</v>
      </c>
      <c r="H5" s="18" t="s">
        <v>195</v>
      </c>
      <c r="I5" s="18" t="s">
        <v>45</v>
      </c>
    </row>
    <row r="6" spans="2:9" ht="23.25" customHeight="1" x14ac:dyDescent="0.25">
      <c r="B6" s="23" t="s">
        <v>196</v>
      </c>
      <c r="C6" s="23" t="s">
        <v>197</v>
      </c>
      <c r="D6" s="23" t="s">
        <v>198</v>
      </c>
      <c r="E6" s="25">
        <v>6200</v>
      </c>
      <c r="F6" s="25">
        <v>3000</v>
      </c>
      <c r="G6" s="34" t="s">
        <v>22</v>
      </c>
      <c r="H6" s="34" t="s">
        <v>199</v>
      </c>
      <c r="I6" s="23" t="s">
        <v>200</v>
      </c>
    </row>
    <row r="7" spans="2:9" ht="34.5" customHeight="1" x14ac:dyDescent="0.25">
      <c r="B7" s="21" t="s">
        <v>201</v>
      </c>
      <c r="C7" s="21" t="s">
        <v>202</v>
      </c>
      <c r="D7" s="21" t="s">
        <v>203</v>
      </c>
      <c r="E7" s="28">
        <v>6800</v>
      </c>
      <c r="F7" s="28">
        <v>1500</v>
      </c>
      <c r="G7" s="19" t="s">
        <v>22</v>
      </c>
      <c r="H7" s="19" t="s">
        <v>199</v>
      </c>
      <c r="I7" s="21" t="s">
        <v>204</v>
      </c>
    </row>
    <row r="8" spans="2:9" ht="15" customHeight="1" x14ac:dyDescent="0.25">
      <c r="B8" s="23" t="s">
        <v>201</v>
      </c>
      <c r="C8" s="23" t="s">
        <v>205</v>
      </c>
      <c r="D8" s="23" t="s">
        <v>206</v>
      </c>
      <c r="E8" s="25">
        <v>7400</v>
      </c>
      <c r="F8" s="25"/>
      <c r="G8" s="34" t="s">
        <v>207</v>
      </c>
      <c r="H8" s="34" t="s">
        <v>208</v>
      </c>
      <c r="I8" s="23" t="s">
        <v>209</v>
      </c>
    </row>
    <row r="9" spans="2:9" ht="23.25" customHeight="1" x14ac:dyDescent="0.25">
      <c r="B9" s="21" t="s">
        <v>210</v>
      </c>
      <c r="C9" s="21" t="s">
        <v>211</v>
      </c>
      <c r="D9" s="21" t="s">
        <v>212</v>
      </c>
      <c r="E9" s="28">
        <v>2400</v>
      </c>
      <c r="F9" s="28">
        <v>800</v>
      </c>
      <c r="G9" s="19" t="s">
        <v>22</v>
      </c>
      <c r="H9" s="19" t="s">
        <v>199</v>
      </c>
      <c r="I9" s="21" t="s">
        <v>213</v>
      </c>
    </row>
    <row r="10" spans="2:9" ht="15" customHeight="1" x14ac:dyDescent="0.25">
      <c r="B10" s="23" t="s">
        <v>117</v>
      </c>
      <c r="C10" s="23" t="s">
        <v>214</v>
      </c>
      <c r="D10" s="23" t="s">
        <v>215</v>
      </c>
      <c r="E10" s="25">
        <v>1250</v>
      </c>
      <c r="F10" s="25">
        <v>300</v>
      </c>
      <c r="G10" s="34" t="s">
        <v>22</v>
      </c>
      <c r="H10" s="34" t="s">
        <v>208</v>
      </c>
      <c r="I10" s="23" t="s">
        <v>216</v>
      </c>
    </row>
    <row r="11" spans="2:9" ht="15" customHeight="1" x14ac:dyDescent="0.25">
      <c r="B11" s="21" t="s">
        <v>117</v>
      </c>
      <c r="C11" s="21" t="s">
        <v>217</v>
      </c>
      <c r="D11" s="21" t="s">
        <v>218</v>
      </c>
      <c r="E11" s="28">
        <v>2600</v>
      </c>
      <c r="F11" s="28"/>
      <c r="G11" s="19" t="s">
        <v>207</v>
      </c>
      <c r="H11" s="19" t="s">
        <v>199</v>
      </c>
      <c r="I11" s="21" t="s">
        <v>219</v>
      </c>
    </row>
    <row r="12" spans="2:9" ht="15" customHeight="1" x14ac:dyDescent="0.25">
      <c r="B12" s="23" t="s">
        <v>220</v>
      </c>
      <c r="C12" s="23" t="s">
        <v>221</v>
      </c>
      <c r="D12" s="23" t="s">
        <v>222</v>
      </c>
      <c r="E12" s="25">
        <v>950</v>
      </c>
      <c r="F12" s="25"/>
      <c r="G12" s="34" t="s">
        <v>25</v>
      </c>
      <c r="H12" s="34" t="s">
        <v>208</v>
      </c>
      <c r="I12" s="23" t="s">
        <v>223</v>
      </c>
    </row>
    <row r="13" spans="2:9" ht="15" customHeight="1" x14ac:dyDescent="0.25">
      <c r="B13" s="21" t="s">
        <v>220</v>
      </c>
      <c r="C13" s="21" t="s">
        <v>224</v>
      </c>
      <c r="D13" s="21" t="s">
        <v>225</v>
      </c>
      <c r="E13" s="28">
        <v>1100</v>
      </c>
      <c r="F13" s="28"/>
      <c r="G13" s="19" t="s">
        <v>28</v>
      </c>
      <c r="H13" s="19"/>
      <c r="I13" s="21" t="s">
        <v>226</v>
      </c>
    </row>
    <row r="14" spans="2:9" ht="15" customHeight="1" x14ac:dyDescent="0.25">
      <c r="B14" s="23" t="s">
        <v>227</v>
      </c>
      <c r="C14" s="23" t="s">
        <v>228</v>
      </c>
      <c r="D14" s="23" t="s">
        <v>229</v>
      </c>
      <c r="E14" s="25">
        <v>480</v>
      </c>
      <c r="F14" s="25"/>
      <c r="G14" s="34" t="s">
        <v>28</v>
      </c>
      <c r="H14" s="34"/>
      <c r="I14" s="23" t="s">
        <v>230</v>
      </c>
    </row>
    <row r="15" spans="2:9" ht="15" customHeight="1" x14ac:dyDescent="0.25">
      <c r="B15" s="21" t="s">
        <v>124</v>
      </c>
      <c r="C15" s="21" t="s">
        <v>231</v>
      </c>
      <c r="D15" s="21" t="s">
        <v>232</v>
      </c>
      <c r="E15" s="28">
        <v>380</v>
      </c>
      <c r="F15" s="28">
        <v>100</v>
      </c>
      <c r="G15" s="19" t="s">
        <v>22</v>
      </c>
      <c r="H15" s="19" t="s">
        <v>208</v>
      </c>
      <c r="I15" s="21" t="s">
        <v>233</v>
      </c>
    </row>
    <row r="16" spans="2:9" ht="15" customHeight="1" x14ac:dyDescent="0.25">
      <c r="B16" s="23" t="s">
        <v>234</v>
      </c>
      <c r="C16" s="23" t="s">
        <v>235</v>
      </c>
      <c r="D16" s="23" t="s">
        <v>236</v>
      </c>
      <c r="E16" s="25">
        <v>350</v>
      </c>
      <c r="F16" s="25"/>
      <c r="G16" s="34" t="s">
        <v>25</v>
      </c>
      <c r="H16" s="34" t="s">
        <v>237</v>
      </c>
      <c r="I16" s="23" t="s">
        <v>238</v>
      </c>
    </row>
    <row r="17" spans="2:9" ht="15" customHeight="1" x14ac:dyDescent="0.25">
      <c r="B17" s="22"/>
      <c r="C17" s="22"/>
      <c r="D17" s="22"/>
      <c r="E17" s="22"/>
      <c r="F17" s="22"/>
      <c r="G17" s="22"/>
      <c r="H17" s="22"/>
      <c r="I17" s="22"/>
    </row>
    <row r="18" spans="2:9" ht="15" customHeight="1" x14ac:dyDescent="0.25">
      <c r="B18" s="22"/>
      <c r="C18" s="22"/>
      <c r="D18" s="22"/>
      <c r="E18" s="22"/>
      <c r="F18" s="22"/>
      <c r="G18" s="22"/>
      <c r="H18" s="22"/>
      <c r="I18" s="22"/>
    </row>
    <row r="19" spans="2:9" ht="15" customHeight="1" x14ac:dyDescent="0.25">
      <c r="B19" s="22"/>
      <c r="C19" s="22"/>
      <c r="D19" s="22"/>
      <c r="E19" s="22"/>
      <c r="F19" s="22"/>
      <c r="G19" s="22"/>
      <c r="H19" s="22"/>
      <c r="I19" s="22"/>
    </row>
    <row r="20" spans="2:9" ht="15" customHeight="1" x14ac:dyDescent="0.25">
      <c r="B20" s="22"/>
      <c r="C20" s="22"/>
      <c r="D20" s="22"/>
      <c r="E20" s="22"/>
      <c r="F20" s="22"/>
      <c r="G20" s="22"/>
      <c r="H20" s="22"/>
      <c r="I20" s="22"/>
    </row>
    <row r="21" spans="2:9" ht="15" customHeight="1" x14ac:dyDescent="0.25">
      <c r="B21" s="22"/>
      <c r="C21" s="22"/>
      <c r="D21" s="22"/>
      <c r="E21" s="22"/>
      <c r="F21" s="22"/>
      <c r="G21" s="22"/>
      <c r="H21" s="22"/>
      <c r="I21" s="22"/>
    </row>
    <row r="22" spans="2:9" ht="15" customHeight="1" x14ac:dyDescent="0.25">
      <c r="B22" s="22"/>
      <c r="C22" s="22"/>
      <c r="D22" s="22"/>
      <c r="E22" s="22"/>
      <c r="F22" s="22"/>
      <c r="G22" s="22"/>
      <c r="H22" s="22"/>
      <c r="I22" s="22"/>
    </row>
    <row r="24" spans="2:9" ht="19.5" customHeight="1" x14ac:dyDescent="0.25">
      <c r="B24" s="16" t="s">
        <v>31</v>
      </c>
      <c r="C24" s="17">
        <f>SUMIF($G$6:$G$22,"Gebucht",$E$6:$E$22)</f>
        <v>17030</v>
      </c>
    </row>
    <row r="25" spans="2:9" ht="19.5" customHeight="1" x14ac:dyDescent="0.25">
      <c r="B25" s="16" t="s">
        <v>34</v>
      </c>
      <c r="C25" s="17">
        <f>SUMIF($G$6:$G$22,"Gebucht",$F$6:$F$22)</f>
        <v>5700</v>
      </c>
    </row>
    <row r="26" spans="2:9" ht="19.5" customHeight="1" x14ac:dyDescent="0.25">
      <c r="B26" s="16" t="s">
        <v>239</v>
      </c>
      <c r="C26" s="17">
        <f>C24-C25</f>
        <v>11330</v>
      </c>
    </row>
  </sheetData>
  <mergeCells count="2">
    <mergeCell ref="B2:I2"/>
    <mergeCell ref="B3:I3"/>
  </mergeCells>
  <conditionalFormatting sqref="B6:I22">
    <cfRule type="expression" dxfId="2" priority="2">
      <formula>$G6="Gebucht"</formula>
    </cfRule>
    <cfRule type="expression" dxfId="1" priority="3">
      <formula>$G6="Abgesagt"</formula>
    </cfRule>
    <cfRule type="expression" dxfId="0" priority="4">
      <formula>$G6="Angebot erhalten"</formula>
    </cfRule>
  </conditionalFormatting>
  <dataValidations count="2">
    <dataValidation type="list" allowBlank="1" sqref="G6:G22" xr:uid="{00000000-0002-0000-0400-000000000000}">
      <formula1>"Angefragt,Angebot erhalten,Gebucht,Abgesagt"</formula1>
      <formula2>0</formula2>
    </dataValidation>
    <dataValidation type="list" allowBlank="1" sqref="B6:B22" xr:uid="{00000000-0002-0000-0400-000001000000}">
      <formula1>"Location,Catering,Fotografie,Musik / DJ,Floristik,Torte,Friseur &amp; Make-up,Papeterie,Transport,Sonstiges"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C6E7C"/>
  </sheetPr>
  <dimension ref="B2:G2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3" width="10" customWidth="1"/>
    <col min="4" max="4" width="40" customWidth="1"/>
    <col min="5" max="5" width="24" customWidth="1"/>
    <col min="6" max="6" width="20" customWidth="1"/>
    <col min="7" max="7" width="36" customWidth="1"/>
  </cols>
  <sheetData>
    <row r="2" spans="2:7" ht="24" customHeight="1" x14ac:dyDescent="0.4">
      <c r="B2" s="5" t="s">
        <v>240</v>
      </c>
      <c r="C2" s="5"/>
      <c r="D2" s="5"/>
      <c r="E2" s="5"/>
      <c r="F2" s="5"/>
      <c r="G2" s="5"/>
    </row>
    <row r="3" spans="2:7" ht="15" customHeight="1" x14ac:dyDescent="0.25">
      <c r="B3" s="37">
        <f>Übersicht!C8</f>
        <v>46284</v>
      </c>
      <c r="C3" s="37"/>
      <c r="D3" s="38" t="str">
        <f>Übersicht!C9</f>
        <v>Gut Lindenhöhe, Musterstadt</v>
      </c>
      <c r="E3" s="38"/>
      <c r="F3" s="38"/>
      <c r="G3" s="38"/>
    </row>
    <row r="5" spans="2:7" ht="15" customHeight="1" x14ac:dyDescent="0.25">
      <c r="B5" s="18" t="s">
        <v>241</v>
      </c>
      <c r="C5" s="18" t="s">
        <v>242</v>
      </c>
      <c r="D5" s="18" t="s">
        <v>243</v>
      </c>
      <c r="E5" s="18" t="s">
        <v>244</v>
      </c>
      <c r="F5" s="18" t="s">
        <v>245</v>
      </c>
      <c r="G5" s="18" t="s">
        <v>246</v>
      </c>
    </row>
    <row r="6" spans="2:7" ht="15" customHeight="1" x14ac:dyDescent="0.25">
      <c r="B6" s="34" t="s">
        <v>247</v>
      </c>
      <c r="C6" s="34" t="s">
        <v>248</v>
      </c>
      <c r="D6" s="23" t="s">
        <v>249</v>
      </c>
      <c r="E6" s="23" t="s">
        <v>250</v>
      </c>
      <c r="F6" s="23" t="s">
        <v>231</v>
      </c>
      <c r="G6" s="23" t="s">
        <v>251</v>
      </c>
    </row>
    <row r="7" spans="2:7" ht="15" customHeight="1" x14ac:dyDescent="0.25">
      <c r="B7" s="19" t="s">
        <v>252</v>
      </c>
      <c r="C7" s="19" t="s">
        <v>253</v>
      </c>
      <c r="D7" s="21" t="s">
        <v>254</v>
      </c>
      <c r="E7" s="21" t="s">
        <v>255</v>
      </c>
      <c r="F7" s="21" t="s">
        <v>256</v>
      </c>
      <c r="G7" s="21" t="s">
        <v>257</v>
      </c>
    </row>
    <row r="8" spans="2:7" ht="15" customHeight="1" x14ac:dyDescent="0.25">
      <c r="B8" s="34" t="s">
        <v>258</v>
      </c>
      <c r="C8" s="34" t="s">
        <v>259</v>
      </c>
      <c r="D8" s="23" t="s">
        <v>260</v>
      </c>
      <c r="E8" s="23" t="s">
        <v>261</v>
      </c>
      <c r="F8" s="23" t="s">
        <v>262</v>
      </c>
      <c r="G8" s="23" t="s">
        <v>263</v>
      </c>
    </row>
    <row r="9" spans="2:7" ht="15" customHeight="1" x14ac:dyDescent="0.25">
      <c r="B9" s="19" t="s">
        <v>264</v>
      </c>
      <c r="C9" s="19" t="s">
        <v>265</v>
      </c>
      <c r="D9" s="21" t="s">
        <v>266</v>
      </c>
      <c r="E9" s="21" t="s">
        <v>267</v>
      </c>
      <c r="F9" s="21" t="s">
        <v>268</v>
      </c>
      <c r="G9" s="21" t="s">
        <v>269</v>
      </c>
    </row>
    <row r="10" spans="2:7" ht="15" customHeight="1" x14ac:dyDescent="0.25">
      <c r="B10" s="34" t="s">
        <v>265</v>
      </c>
      <c r="C10" s="34" t="s">
        <v>270</v>
      </c>
      <c r="D10" s="23" t="s">
        <v>271</v>
      </c>
      <c r="E10" s="23" t="s">
        <v>272</v>
      </c>
      <c r="F10" s="23" t="s">
        <v>201</v>
      </c>
      <c r="G10" s="23" t="s">
        <v>273</v>
      </c>
    </row>
    <row r="11" spans="2:7" ht="15" customHeight="1" x14ac:dyDescent="0.25">
      <c r="B11" s="19" t="s">
        <v>270</v>
      </c>
      <c r="C11" s="19" t="s">
        <v>274</v>
      </c>
      <c r="D11" s="21" t="s">
        <v>275</v>
      </c>
      <c r="E11" s="21" t="s">
        <v>276</v>
      </c>
      <c r="F11" s="21" t="s">
        <v>277</v>
      </c>
      <c r="G11" s="21" t="s">
        <v>278</v>
      </c>
    </row>
    <row r="12" spans="2:7" ht="15" customHeight="1" x14ac:dyDescent="0.25">
      <c r="B12" s="34" t="s">
        <v>279</v>
      </c>
      <c r="C12" s="34" t="s">
        <v>280</v>
      </c>
      <c r="D12" s="23" t="s">
        <v>281</v>
      </c>
      <c r="E12" s="23" t="s">
        <v>282</v>
      </c>
      <c r="F12" s="23" t="s">
        <v>283</v>
      </c>
      <c r="G12" s="23" t="s">
        <v>284</v>
      </c>
    </row>
    <row r="13" spans="2:7" ht="15" customHeight="1" x14ac:dyDescent="0.25">
      <c r="B13" s="19" t="s">
        <v>285</v>
      </c>
      <c r="C13" s="19" t="s">
        <v>286</v>
      </c>
      <c r="D13" s="21" t="s">
        <v>287</v>
      </c>
      <c r="E13" s="21" t="s">
        <v>282</v>
      </c>
      <c r="F13" s="21" t="s">
        <v>201</v>
      </c>
      <c r="G13" s="21" t="s">
        <v>288</v>
      </c>
    </row>
    <row r="14" spans="2:7" ht="15" customHeight="1" x14ac:dyDescent="0.25">
      <c r="B14" s="34" t="s">
        <v>286</v>
      </c>
      <c r="C14" s="34" t="s">
        <v>289</v>
      </c>
      <c r="D14" s="23" t="s">
        <v>290</v>
      </c>
      <c r="E14" s="23" t="s">
        <v>282</v>
      </c>
      <c r="F14" s="23" t="s">
        <v>291</v>
      </c>
      <c r="G14" s="23" t="s">
        <v>292</v>
      </c>
    </row>
    <row r="15" spans="2:7" ht="15" customHeight="1" x14ac:dyDescent="0.25">
      <c r="B15" s="19" t="s">
        <v>289</v>
      </c>
      <c r="C15" s="19" t="s">
        <v>293</v>
      </c>
      <c r="D15" s="21" t="s">
        <v>294</v>
      </c>
      <c r="E15" s="21" t="s">
        <v>282</v>
      </c>
      <c r="F15" s="21" t="s">
        <v>291</v>
      </c>
      <c r="G15" s="21" t="s">
        <v>295</v>
      </c>
    </row>
    <row r="16" spans="2:7" ht="15" customHeight="1" x14ac:dyDescent="0.25">
      <c r="B16" s="34" t="s">
        <v>293</v>
      </c>
      <c r="C16" s="34" t="s">
        <v>296</v>
      </c>
      <c r="D16" s="23" t="s">
        <v>297</v>
      </c>
      <c r="E16" s="23" t="s">
        <v>298</v>
      </c>
      <c r="F16" s="23" t="s">
        <v>256</v>
      </c>
      <c r="G16" s="23" t="s">
        <v>299</v>
      </c>
    </row>
    <row r="17" spans="2:7" ht="15" customHeight="1" x14ac:dyDescent="0.25">
      <c r="B17" s="22"/>
      <c r="C17" s="22"/>
      <c r="D17" s="22"/>
      <c r="E17" s="22"/>
      <c r="F17" s="22"/>
      <c r="G17" s="22"/>
    </row>
    <row r="18" spans="2:7" ht="15" customHeight="1" x14ac:dyDescent="0.25">
      <c r="B18" s="22"/>
      <c r="C18" s="22"/>
      <c r="D18" s="22"/>
      <c r="E18" s="22"/>
      <c r="F18" s="22"/>
      <c r="G18" s="22"/>
    </row>
    <row r="19" spans="2:7" ht="15" customHeight="1" x14ac:dyDescent="0.25">
      <c r="B19" s="22"/>
      <c r="C19" s="22"/>
      <c r="D19" s="22"/>
      <c r="E19" s="22"/>
      <c r="F19" s="22"/>
      <c r="G19" s="22"/>
    </row>
    <row r="20" spans="2:7" ht="15" customHeight="1" x14ac:dyDescent="0.25">
      <c r="B20" s="22"/>
      <c r="C20" s="22"/>
      <c r="D20" s="22"/>
      <c r="E20" s="22"/>
      <c r="F20" s="22"/>
      <c r="G20" s="22"/>
    </row>
    <row r="21" spans="2:7" ht="15" customHeight="1" x14ac:dyDescent="0.25">
      <c r="B21" s="22"/>
      <c r="C21" s="22"/>
      <c r="D21" s="22"/>
      <c r="E21" s="22"/>
      <c r="F21" s="22"/>
      <c r="G21" s="22"/>
    </row>
    <row r="23" spans="2:7" ht="15" customHeight="1" x14ac:dyDescent="0.25">
      <c r="B23" s="6" t="s">
        <v>300</v>
      </c>
      <c r="C23" s="6"/>
      <c r="D23" s="6"/>
      <c r="E23" s="6"/>
      <c r="F23" s="6"/>
      <c r="G23" s="6"/>
    </row>
  </sheetData>
  <mergeCells count="4">
    <mergeCell ref="B2:G2"/>
    <mergeCell ref="B3:C3"/>
    <mergeCell ref="D3:G3"/>
    <mergeCell ref="B23:G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Checkliste</vt:lpstr>
      <vt:lpstr>Budget</vt:lpstr>
      <vt:lpstr>Gästeliste</vt:lpstr>
      <vt:lpstr>Dienstleister</vt:lpstr>
      <vt:lpstr>Tagesablauf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2026-06-10T05:08:19Z</dcterms:created>
  <dcterms:modified xsi:type="dcterms:W3CDTF">2026-06-10T06:17:34Z</dcterms:modified>
  <dc:language>en-US</dc:language>
</cp:coreProperties>
</file>