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wnloads\"/>
    </mc:Choice>
  </mc:AlternateContent>
  <xr:revisionPtr revIDLastSave="0" documentId="13_ncr:1_{8D213E84-AEFE-41B8-8421-A9103B5DD7C3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Hauskauf" sheetId="1" r:id="rId1"/>
    <sheet name="Listen" sheetId="2" r:id="rId2"/>
  </sheets>
  <definedNames>
    <definedName name="_xlnm.Print_Area" localSheetId="0">Hauskauf!$A$1:$H$88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2" i="1" l="1"/>
  <c r="H22" i="1" s="1"/>
  <c r="F21" i="1"/>
  <c r="H21" i="1" s="1"/>
  <c r="F20" i="1"/>
  <c r="H20" i="1" s="1"/>
  <c r="H19" i="1"/>
  <c r="F19" i="1"/>
  <c r="F18" i="1"/>
  <c r="H18" i="1" s="1"/>
  <c r="H27" i="1" s="1"/>
  <c r="E18" i="1"/>
  <c r="H37" i="1" l="1"/>
  <c r="E27" i="1"/>
  <c r="H28" i="1"/>
  <c r="D32" i="1" s="1"/>
  <c r="D35" i="1" l="1"/>
  <c r="D34" i="1"/>
  <c r="H34" i="1" l="1"/>
  <c r="C59" i="1"/>
  <c r="H36" i="1"/>
  <c r="H32" i="1"/>
  <c r="H33" i="1" s="1"/>
  <c r="H42" i="1" l="1"/>
  <c r="H54" i="1" s="1"/>
  <c r="H55" i="1" s="1"/>
  <c r="H35" i="1"/>
  <c r="G59" i="1"/>
  <c r="E59" i="1"/>
  <c r="F59" i="1" l="1"/>
  <c r="H59" i="1" l="1"/>
  <c r="C60" i="1" s="1"/>
  <c r="E60" i="1" l="1"/>
  <c r="G60" i="1" l="1"/>
  <c r="F60" i="1" l="1"/>
  <c r="H60" i="1" l="1"/>
  <c r="C61" i="1" s="1"/>
  <c r="E61" i="1" l="1"/>
  <c r="G61" i="1" l="1"/>
  <c r="F61" i="1" l="1"/>
  <c r="H61" i="1" l="1"/>
  <c r="C62" i="1" s="1"/>
  <c r="E62" i="1" l="1"/>
  <c r="G62" i="1" s="1"/>
  <c r="F62" i="1" l="1"/>
  <c r="H62" i="1" l="1"/>
  <c r="C63" i="1" s="1"/>
  <c r="E63" i="1" l="1"/>
  <c r="G63" i="1" s="1"/>
  <c r="F63" i="1" l="1"/>
  <c r="H63" i="1" l="1"/>
  <c r="C64" i="1" s="1"/>
  <c r="E64" i="1" l="1"/>
  <c r="G64" i="1" s="1"/>
  <c r="F64" i="1" s="1"/>
  <c r="H64" i="1" s="1"/>
  <c r="C65" i="1" s="1"/>
  <c r="E65" i="1" l="1"/>
  <c r="G65" i="1"/>
  <c r="F65" i="1" s="1"/>
  <c r="H65" i="1" s="1"/>
  <c r="C66" i="1" s="1"/>
  <c r="E66" i="1" l="1"/>
  <c r="G66" i="1"/>
  <c r="F66" i="1" s="1"/>
  <c r="H66" i="1" s="1"/>
  <c r="C67" i="1" s="1"/>
  <c r="E67" i="1" l="1"/>
  <c r="G67" i="1" s="1"/>
  <c r="F67" i="1" s="1"/>
  <c r="H67" i="1" s="1"/>
  <c r="C68" i="1" s="1"/>
  <c r="E68" i="1" l="1"/>
  <c r="G68" i="1" s="1"/>
  <c r="F68" i="1" s="1"/>
  <c r="H68" i="1" s="1"/>
  <c r="C69" i="1" s="1"/>
  <c r="E69" i="1" l="1"/>
  <c r="G69" i="1" s="1"/>
  <c r="F69" i="1" s="1"/>
  <c r="H69" i="1" s="1"/>
  <c r="C70" i="1" s="1"/>
  <c r="E70" i="1" l="1"/>
  <c r="G70" i="1" s="1"/>
  <c r="F70" i="1" s="1"/>
  <c r="H70" i="1" s="1"/>
  <c r="C71" i="1" s="1"/>
  <c r="E71" i="1" l="1"/>
  <c r="G71" i="1" s="1"/>
  <c r="F71" i="1" s="1"/>
  <c r="H71" i="1" s="1"/>
  <c r="C72" i="1" s="1"/>
  <c r="E72" i="1" l="1"/>
  <c r="G72" i="1" s="1"/>
  <c r="F72" i="1" s="1"/>
  <c r="H72" i="1" s="1"/>
  <c r="C73" i="1" s="1"/>
  <c r="E73" i="1" l="1"/>
  <c r="E74" i="1" s="1"/>
  <c r="G73" i="1" l="1"/>
  <c r="F73" i="1" l="1"/>
  <c r="G74" i="1"/>
  <c r="F74" i="1" l="1"/>
  <c r="H73" i="1"/>
  <c r="H74" i="1" s="1"/>
</calcChain>
</file>

<file path=xl/sharedStrings.xml><?xml version="1.0" encoding="utf-8"?>
<sst xmlns="http://schemas.openxmlformats.org/spreadsheetml/2006/main" count="187" uniqueCount="168">
  <si>
    <t>Übersicht über Kaufpreis, Erwerbsnebenkosten, Finanzierung und laufende Kosten</t>
  </si>
  <si>
    <t>1.  OBJEKTDATEN</t>
  </si>
  <si>
    <t>Käufer</t>
  </si>
  <si>
    <t>Familie Wagner-Holzknecht</t>
  </si>
  <si>
    <t>Datum der Planung</t>
  </si>
  <si>
    <t>12.05.2026</t>
  </si>
  <si>
    <t>Objektbezeichnung</t>
  </si>
  <si>
    <t>Freistehendes Haus mit Garten</t>
  </si>
  <si>
    <t>Objektart</t>
  </si>
  <si>
    <t>Einfamilienhaus</t>
  </si>
  <si>
    <t>Adresse</t>
  </si>
  <si>
    <t>Ahornstraße 18</t>
  </si>
  <si>
    <t>Baujahr</t>
  </si>
  <si>
    <t>PLZ / Ort</t>
  </si>
  <si>
    <t>27753 Delmenhorst</t>
  </si>
  <si>
    <t>Wohnfläche</t>
  </si>
  <si>
    <t>Bundesland</t>
  </si>
  <si>
    <t>Niedersachsen</t>
  </si>
  <si>
    <t>Grundstücksfläche</t>
  </si>
  <si>
    <t>Zimmeranzahl</t>
  </si>
  <si>
    <t>Energieeffizienzklasse</t>
  </si>
  <si>
    <t>C</t>
  </si>
  <si>
    <t>Zustand</t>
  </si>
  <si>
    <t>Gepflegt</t>
  </si>
  <si>
    <t>Heizungsart</t>
  </si>
  <si>
    <t>Gasbrennwerttherme</t>
  </si>
  <si>
    <t>2.  KAUFPREIS &amp; ERWERBSNEBENKOSTEN</t>
  </si>
  <si>
    <t>Position</t>
  </si>
  <si>
    <t>Bemerkung</t>
  </si>
  <si>
    <t>Satz</t>
  </si>
  <si>
    <t>Bemessung (€)</t>
  </si>
  <si>
    <t>Betrag</t>
  </si>
  <si>
    <t>Kaufpreis</t>
  </si>
  <si>
    <t>Beurkundeter Kaufpreis ohne Inventar</t>
  </si>
  <si>
    <t>–</t>
  </si>
  <si>
    <t xml:space="preserve">  Erwerbsnebenkosten</t>
  </si>
  <si>
    <t>Grunderwerbsteuer</t>
  </si>
  <si>
    <t>Landessteuer — abhängig vom Bundesland</t>
  </si>
  <si>
    <t>Notarkosten</t>
  </si>
  <si>
    <t>Beurkundung Kaufvertrag (GNotKG)</t>
  </si>
  <si>
    <t>Grundbuchkosten</t>
  </si>
  <si>
    <t>Eintragung Eigentumsumschreibung</t>
  </si>
  <si>
    <t>Maklerprovision</t>
  </si>
  <si>
    <t>Käuferanteil inkl. 19 % USt.</t>
  </si>
  <si>
    <t>Grundschuldbestellung</t>
  </si>
  <si>
    <t>Notar + Eintragung der Grundschuld</t>
  </si>
  <si>
    <t>Gutachter / Sachverständiger</t>
  </si>
  <si>
    <t>Bautechnische Begutachtung</t>
  </si>
  <si>
    <t>Modernisierung / Renovierung</t>
  </si>
  <si>
    <t>Direkt nach Kauf geplant</t>
  </si>
  <si>
    <t>Umzug &amp; Einrichtung</t>
  </si>
  <si>
    <t>Umzugsfirma, Möbel, Küche</t>
  </si>
  <si>
    <t>Sonstige Anschaffungen</t>
  </si>
  <si>
    <t>Werkzeug, Garten, Sonstiges</t>
  </si>
  <si>
    <t>Summe Erwerbsnebenkosten &amp; Anschaffungen</t>
  </si>
  <si>
    <t>Anteil am Kaufpreis</t>
  </si>
  <si>
    <t>GESAMTKOSTEN HAUSKAUF</t>
  </si>
  <si>
    <t>3.  FINANZIERUNG</t>
  </si>
  <si>
    <t>Eckdaten Finanzierung</t>
  </si>
  <si>
    <t>Wert</t>
  </si>
  <si>
    <t>Ergebnis Annuität</t>
  </si>
  <si>
    <t>Gesamtkosten (aus Block 2)</t>
  </si>
  <si>
    <t>Annuität jährlich</t>
  </si>
  <si>
    <t>Eigenkapital</t>
  </si>
  <si>
    <t>Monatliche Rate</t>
  </si>
  <si>
    <t>Eigenkapitalquote</t>
  </si>
  <si>
    <t>Zinsanteil 1. Monat</t>
  </si>
  <si>
    <t>Darlehensbetrag</t>
  </si>
  <si>
    <t>Tilgungsanteil 1. Monat</t>
  </si>
  <si>
    <t>Sollzinssatz p.a.</t>
  </si>
  <si>
    <t>Beleihungsauslauf (Darlehen / Kaufpreis)</t>
  </si>
  <si>
    <t>Anfangstilgung p.a.</t>
  </si>
  <si>
    <t>Nebenkostenquote (am Kaufpreis)</t>
  </si>
  <si>
    <t>Sollzinsbindung (Jahre)</t>
  </si>
  <si>
    <t>4.  MONATLICHE BELASTUNG NACH KAUF</t>
  </si>
  <si>
    <t>Monatlich</t>
  </si>
  <si>
    <t>Annuität (Zins + Tilgung)</t>
  </si>
  <si>
    <t>Aus Block 3</t>
  </si>
  <si>
    <t>Grundsteuer</t>
  </si>
  <si>
    <t>Jährlicher Bescheid / 12</t>
  </si>
  <si>
    <t>Wohngebäudeversicherung</t>
  </si>
  <si>
    <t>Inkl. Elementarschadenschutz</t>
  </si>
  <si>
    <t>Hausratversicherung</t>
  </si>
  <si>
    <t>Innenausstattung</t>
  </si>
  <si>
    <t>Strom</t>
  </si>
  <si>
    <t>ca. 3.500 kWh p.a.</t>
  </si>
  <si>
    <t>Gas / Wärme</t>
  </si>
  <si>
    <t>Heizung &amp; Warmwasser</t>
  </si>
  <si>
    <t>Wasser &amp; Abwasser</t>
  </si>
  <si>
    <t>Wasserzweckverband</t>
  </si>
  <si>
    <t>Müllabfuhr</t>
  </si>
  <si>
    <t>Restmüll, Bio, Papier, Gelb</t>
  </si>
  <si>
    <t>Schornsteinfeger</t>
  </si>
  <si>
    <t>Anteilig jährliche Gebühr</t>
  </si>
  <si>
    <t>Telekommunikation</t>
  </si>
  <si>
    <t>Internet + Telefon</t>
  </si>
  <si>
    <t>Rundfunkbeitrag</t>
  </si>
  <si>
    <t>Haushalt</t>
  </si>
  <si>
    <t>Instandhaltungsrücklage</t>
  </si>
  <si>
    <t>Empfehlung: 1 € / m² / Monat</t>
  </si>
  <si>
    <t>GESAMTE MONATLICHE BELASTUNG</t>
  </si>
  <si>
    <t>Jährliche Belastung</t>
  </si>
  <si>
    <t>5.  TILGUNGSPLAN (jährlich, vereinfachte Darstellung)</t>
  </si>
  <si>
    <t>Jahr</t>
  </si>
  <si>
    <t>Restschuld zu Jahresbeginn</t>
  </si>
  <si>
    <t>Zinsen</t>
  </si>
  <si>
    <t>Tilgung</t>
  </si>
  <si>
    <t>Annuität</t>
  </si>
  <si>
    <t>Restschuld Jahresende</t>
  </si>
  <si>
    <t>Summen</t>
  </si>
  <si>
    <t>6.  CHECKLISTE &amp; ANMERKUNGEN</t>
  </si>
  <si>
    <t>☐ Grundbuchauszug und Lasten geprüft</t>
  </si>
  <si>
    <t>☐ Energieausweis vorliegend</t>
  </si>
  <si>
    <t>☐ Wohnflächenberechnung kontrolliert</t>
  </si>
  <si>
    <t>☐ Baulasten- und Altlastenverzeichnis eingesehen</t>
  </si>
  <si>
    <t>☐ Finanzierungszusage der Bank schriftlich erhalten</t>
  </si>
  <si>
    <t>☐ Notartermin koordiniert (Vertragsentwurf 14 Tage vorab erhalten)</t>
  </si>
  <si>
    <t>☐ Hausgeld bzw. Nebenkostenabrechnungen der letzten 3 Jahre geprüft</t>
  </si>
  <si>
    <t>☐ Wohngebäudeversicherung rechtzeitig abgeschlossen</t>
  </si>
  <si>
    <t>☐ Reserve für unvorhergesehene Reparaturen (ca. 3 Monatsraten) eingeplant</t>
  </si>
  <si>
    <t>☐ Grunderwerbsteuerbescheid abgewartet vor Eigentumsumschreibung</t>
  </si>
  <si>
    <t>Hinweis: Diese Vorlage dient nur zur eigenen Planung und stellt keine verbindliche Steuer-, Rechts- oder Finanzberatung dar. Die Werte sind Beispielwerte. Erwerbsnebenkosten variieren je nach Bundesland und Vertragsgestaltung; Zins- und Tilgungswerte sind individuell mit der Bank zu vereinbaren.</t>
  </si>
  <si>
    <t>Listen &amp; Parameter (für Dropdowns)</t>
  </si>
  <si>
    <t>GrESt-Satz</t>
  </si>
  <si>
    <t>Objektzustand</t>
  </si>
  <si>
    <t>Baden-Württemberg</t>
  </si>
  <si>
    <t>A+</t>
  </si>
  <si>
    <t>Neuwertig</t>
  </si>
  <si>
    <t>Bayern</t>
  </si>
  <si>
    <t>Doppelhaushälfte</t>
  </si>
  <si>
    <t>A</t>
  </si>
  <si>
    <t>Saniert</t>
  </si>
  <si>
    <t>Berlin</t>
  </si>
  <si>
    <t>Reihenhaus</t>
  </si>
  <si>
    <t>B</t>
  </si>
  <si>
    <t>Brandenburg</t>
  </si>
  <si>
    <t>Reihenmittelhaus</t>
  </si>
  <si>
    <t>Renovierungsbedürftig</t>
  </si>
  <si>
    <t>Bremen</t>
  </si>
  <si>
    <t>Reihenendhaus</t>
  </si>
  <si>
    <t>D</t>
  </si>
  <si>
    <t>Sanierungsbedürftig</t>
  </si>
  <si>
    <t>Hamburg</t>
  </si>
  <si>
    <t>Eigentumswohnung</t>
  </si>
  <si>
    <t>E</t>
  </si>
  <si>
    <t>Erstbezug Neubau</t>
  </si>
  <si>
    <t>Hessen</t>
  </si>
  <si>
    <t>Mehrfamilienhaus</t>
  </si>
  <si>
    <t>F</t>
  </si>
  <si>
    <t>Rohbau</t>
  </si>
  <si>
    <t>Mecklenburg-Vorpommern</t>
  </si>
  <si>
    <t>Bungalow</t>
  </si>
  <si>
    <t>G</t>
  </si>
  <si>
    <t>Stadtvilla</t>
  </si>
  <si>
    <t>H</t>
  </si>
  <si>
    <t>Nordrhein-Westfalen</t>
  </si>
  <si>
    <t>Resthof / Bauernhaus</t>
  </si>
  <si>
    <t>Nicht vorhanden</t>
  </si>
  <si>
    <t>Rheinland-Pfalz</t>
  </si>
  <si>
    <t>Ferienhaus</t>
  </si>
  <si>
    <t>Saarland</t>
  </si>
  <si>
    <t>Sonstige</t>
  </si>
  <si>
    <t>Sachsen</t>
  </si>
  <si>
    <t>Sachsen-Anhalt</t>
  </si>
  <si>
    <t>Schleswig-Holstein</t>
  </si>
  <si>
    <t>Thüringen</t>
  </si>
  <si>
    <t>Hinweis: Die Grunderwerbsteuersätze werden über SVERWEIS automatisch übernommen.</t>
  </si>
  <si>
    <t>HAUSKAUF · KOSTEN- &amp; FINANZIERUNGSPLANER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</si>
</sst>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&quot; m²&quot;"/>
    <numFmt numFmtId="165" formatCode="#,##0.00&quot; €&quot;;[Red]\-#,##0.00&quot; €&quot;;\-"/>
    <numFmt numFmtId="166" formatCode="0.0%"/>
  </numFmts>
  <fonts count="17" x14ac:knownFonts="1">
    <font>
      <sz val="11"/>
      <color theme="1"/>
      <name val="Calibri"/>
      <family val="2"/>
      <charset val="1"/>
    </font>
    <font>
      <b/>
      <sz val="18"/>
      <color rgb="FFFFFFFF"/>
      <name val="Calibri"/>
      <charset val="1"/>
    </font>
    <font>
      <i/>
      <sz val="10"/>
      <color rgb="FFFFFFFF"/>
      <name val="Calibri"/>
      <charset val="1"/>
    </font>
    <font>
      <b/>
      <sz val="12"/>
      <color rgb="FFFFFFFF"/>
      <name val="Calibri"/>
      <charset val="1"/>
    </font>
    <font>
      <sz val="10"/>
      <color rgb="FF1A2E40"/>
      <name val="Calibri"/>
      <charset val="1"/>
    </font>
    <font>
      <sz val="10"/>
      <color rgb="FF000000"/>
      <name val="Calibri"/>
      <charset val="1"/>
    </font>
    <font>
      <b/>
      <sz val="10"/>
      <color rgb="FF1A2E40"/>
      <name val="Calibri"/>
      <charset val="1"/>
    </font>
    <font>
      <b/>
      <sz val="10"/>
      <color rgb="FF000000"/>
      <name val="Calibri"/>
      <charset val="1"/>
    </font>
    <font>
      <i/>
      <sz val="10"/>
      <color rgb="FF555555"/>
      <name val="Calibri"/>
      <charset val="1"/>
    </font>
    <font>
      <b/>
      <sz val="10"/>
      <color rgb="FFFFFFFF"/>
      <name val="Calibri"/>
      <charset val="1"/>
    </font>
    <font>
      <sz val="10"/>
      <color rgb="FF888888"/>
      <name val="Calibri"/>
      <charset val="1"/>
    </font>
    <font>
      <b/>
      <i/>
      <sz val="10"/>
      <color rgb="FF000000"/>
      <name val="Calibri"/>
      <charset val="1"/>
    </font>
    <font>
      <b/>
      <sz val="11"/>
      <color rgb="FF000000"/>
      <name val="Calibri"/>
      <charset val="1"/>
    </font>
    <font>
      <i/>
      <sz val="10"/>
      <color rgb="FF000000"/>
      <name val="Calibri"/>
      <charset val="1"/>
    </font>
    <font>
      <sz val="10"/>
      <color rgb="FF333333"/>
      <name val="Calibri"/>
      <charset val="1"/>
    </font>
    <font>
      <i/>
      <sz val="9"/>
      <color rgb="FF666666"/>
      <name val="Calibri"/>
      <charset val="1"/>
    </font>
    <font>
      <i/>
      <sz val="9"/>
      <color rgb="FF555555"/>
      <name val="Calibri"/>
      <charset val="1"/>
    </font>
  </fonts>
  <fills count="9">
    <fill>
      <patternFill patternType="none"/>
    </fill>
    <fill>
      <patternFill patternType="gray125"/>
    </fill>
    <fill>
      <patternFill patternType="solid">
        <fgColor rgb="FF1A2E40"/>
        <bgColor rgb="FF333333"/>
      </patternFill>
    </fill>
    <fill>
      <patternFill patternType="solid">
        <fgColor rgb="FFB8732E"/>
        <bgColor rgb="FF888888"/>
      </patternFill>
    </fill>
    <fill>
      <patternFill patternType="solid">
        <fgColor rgb="FFFFFDF5"/>
        <bgColor rgb="FFFFFFFF"/>
      </patternFill>
    </fill>
    <fill>
      <patternFill patternType="solid">
        <fgColor rgb="FFE8DCC4"/>
        <bgColor rgb="FFECE4D8"/>
      </patternFill>
    </fill>
    <fill>
      <patternFill patternType="solid">
        <fgColor rgb="FFECE4D8"/>
        <bgColor rgb="FFE8DCC4"/>
      </patternFill>
    </fill>
    <fill>
      <patternFill patternType="solid">
        <fgColor rgb="FF5D7B8C"/>
        <bgColor rgb="FF666666"/>
      </patternFill>
    </fill>
    <fill>
      <patternFill patternType="solid">
        <fgColor rgb="FFFFE8A8"/>
        <bgColor rgb="FFE8DCC4"/>
      </patternFill>
    </fill>
  </fills>
  <borders count="4">
    <border>
      <left/>
      <right/>
      <top/>
      <bottom/>
      <diagonal/>
    </border>
    <border>
      <left style="medium">
        <color rgb="FF1A2E40"/>
      </left>
      <right style="medium">
        <color rgb="FF1A2E40"/>
      </right>
      <top style="medium">
        <color rgb="FF1A2E40"/>
      </top>
      <bottom style="medium">
        <color rgb="FF1A2E40"/>
      </bottom>
      <diagonal/>
    </border>
    <border>
      <left/>
      <right/>
      <top/>
      <bottom style="thin">
        <color rgb="FFC5B8A8"/>
      </bottom>
      <diagonal/>
    </border>
    <border>
      <left style="thin">
        <color rgb="FFC5B8A8"/>
      </left>
      <right style="thin">
        <color rgb="FFC5B8A8"/>
      </right>
      <top style="thin">
        <color rgb="FFC5B8A8"/>
      </top>
      <bottom style="thin">
        <color rgb="FFC5B8A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8" fillId="5" borderId="3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165" fontId="10" fillId="0" borderId="3" xfId="0" applyNumberFormat="1" applyFont="1" applyBorder="1" applyAlignment="1">
      <alignment horizontal="right" vertical="center"/>
    </xf>
    <xf numFmtId="0" fontId="9" fillId="7" borderId="0" xfId="0" applyFont="1" applyFill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7" fillId="6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left" vertical="center"/>
    </xf>
    <xf numFmtId="164" fontId="5" fillId="4" borderId="3" xfId="0" applyNumberFormat="1" applyFont="1" applyFill="1" applyBorder="1" applyAlignment="1">
      <alignment horizontal="left" vertical="center"/>
    </xf>
    <xf numFmtId="1" fontId="5" fillId="4" borderId="3" xfId="0" applyNumberFormat="1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165" fontId="7" fillId="4" borderId="3" xfId="0" applyNumberFormat="1" applyFont="1" applyFill="1" applyBorder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10" fontId="5" fillId="0" borderId="3" xfId="0" applyNumberFormat="1" applyFont="1" applyBorder="1" applyAlignment="1">
      <alignment horizontal="center" vertical="center"/>
    </xf>
    <xf numFmtId="165" fontId="10" fillId="0" borderId="3" xfId="0" applyNumberFormat="1" applyFont="1" applyBorder="1" applyAlignment="1">
      <alignment horizontal="right" vertical="center"/>
    </xf>
    <xf numFmtId="165" fontId="5" fillId="0" borderId="3" xfId="0" applyNumberFormat="1" applyFont="1" applyBorder="1" applyAlignment="1">
      <alignment horizontal="right" vertical="center"/>
    </xf>
    <xf numFmtId="10" fontId="5" fillId="4" borderId="3" xfId="0" applyNumberFormat="1" applyFont="1" applyFill="1" applyBorder="1" applyAlignment="1">
      <alignment horizontal="center" vertical="center"/>
    </xf>
    <xf numFmtId="165" fontId="5" fillId="4" borderId="3" xfId="0" applyNumberFormat="1" applyFont="1" applyFill="1" applyBorder="1" applyAlignment="1">
      <alignment horizontal="right" vertical="center"/>
    </xf>
    <xf numFmtId="166" fontId="11" fillId="5" borderId="3" xfId="0" applyNumberFormat="1" applyFont="1" applyFill="1" applyBorder="1" applyAlignment="1">
      <alignment horizontal="center" vertical="center"/>
    </xf>
    <xf numFmtId="165" fontId="7" fillId="5" borderId="3" xfId="0" applyNumberFormat="1" applyFont="1" applyFill="1" applyBorder="1" applyAlignment="1">
      <alignment horizontal="right" vertical="center"/>
    </xf>
    <xf numFmtId="165" fontId="12" fillId="8" borderId="1" xfId="0" applyNumberFormat="1" applyFont="1" applyFill="1" applyBorder="1" applyAlignment="1">
      <alignment horizontal="right" vertical="center"/>
    </xf>
    <xf numFmtId="165" fontId="7" fillId="8" borderId="3" xfId="0" applyNumberFormat="1" applyFont="1" applyFill="1" applyBorder="1" applyAlignment="1">
      <alignment horizontal="right" vertical="center"/>
    </xf>
    <xf numFmtId="166" fontId="13" fillId="0" borderId="3" xfId="0" applyNumberFormat="1" applyFont="1" applyBorder="1" applyAlignment="1">
      <alignment horizontal="right" vertical="center"/>
    </xf>
    <xf numFmtId="10" fontId="5" fillId="4" borderId="3" xfId="0" applyNumberFormat="1" applyFont="1" applyFill="1" applyBorder="1" applyAlignment="1">
      <alignment horizontal="right" vertical="center"/>
    </xf>
    <xf numFmtId="3" fontId="5" fillId="4" borderId="3" xfId="0" applyNumberFormat="1" applyFont="1" applyFill="1" applyBorder="1" applyAlignment="1">
      <alignment horizontal="right" vertical="center"/>
    </xf>
    <xf numFmtId="0" fontId="9" fillId="7" borderId="3" xfId="0" applyFont="1" applyFill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165" fontId="7" fillId="0" borderId="3" xfId="0" applyNumberFormat="1" applyFont="1" applyBorder="1" applyAlignment="1">
      <alignment horizontal="right" vertical="center"/>
    </xf>
    <xf numFmtId="165" fontId="11" fillId="5" borderId="3" xfId="0" applyNumberFormat="1" applyFont="1" applyFill="1" applyBorder="1" applyAlignment="1">
      <alignment horizontal="right" vertical="center"/>
    </xf>
    <xf numFmtId="0" fontId="12" fillId="8" borderId="1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7" fillId="8" borderId="3" xfId="0" applyFont="1" applyFill="1" applyBorder="1" applyAlignment="1">
      <alignment horizontal="left" vertical="center"/>
    </xf>
    <xf numFmtId="0" fontId="9" fillId="7" borderId="3" xfId="0" applyFont="1" applyFill="1" applyBorder="1" applyAlignment="1">
      <alignment horizontal="center" vertical="center"/>
    </xf>
    <xf numFmtId="165" fontId="5" fillId="0" borderId="3" xfId="0" applyNumberFormat="1" applyFont="1" applyBorder="1" applyAlignment="1">
      <alignment horizontal="right" vertical="center"/>
    </xf>
    <xf numFmtId="0" fontId="7" fillId="5" borderId="3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16" fillId="0" borderId="0" xfId="0" applyFont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8732E"/>
      <rgbColor rgb="FF800080"/>
      <rgbColor rgb="FF008080"/>
      <rgbColor rgb="FFC5B8A8"/>
      <rgbColor rgb="FF888888"/>
      <rgbColor rgb="FF9999FF"/>
      <rgbColor rgb="FF993366"/>
      <rgbColor rgb="FFFFFDF5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CE4D8"/>
      <rgbColor rgb="FFFFE8A8"/>
      <rgbColor rgb="FF99CCFF"/>
      <rgbColor rgb="FFFF99CC"/>
      <rgbColor rgb="FFCC99FF"/>
      <rgbColor rgb="FFE8DCC4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1A2E40"/>
      <rgbColor rgb="FF5D7B8C"/>
      <rgbColor rgb="FF003300"/>
      <rgbColor rgb="FF333300"/>
      <rgbColor rgb="FF993300"/>
      <rgbColor rgb="FF993366"/>
      <rgbColor rgb="FF555555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B8732E"/>
    <pageSetUpPr fitToPage="1"/>
  </sheetPr>
  <dimension ref="A1:H88"/>
  <sheetViews>
    <sheetView showGridLines="0" tabSelected="1" zoomScale="110" zoomScaleNormal="110" workbookViewId="0">
      <pane ySplit="5" topLeftCell="A26" activePane="bottomLeft" state="frozen"/>
      <selection pane="bottomLeft" activeCell="A3" sqref="A3:H3"/>
    </sheetView>
  </sheetViews>
  <sheetFormatPr baseColWidth="10" defaultColWidth="8.7109375" defaultRowHeight="15" x14ac:dyDescent="0.25"/>
  <cols>
    <col min="1" max="1" width="3.140625" customWidth="1"/>
    <col min="2" max="2" width="25.85546875" bestFit="1" customWidth="1"/>
    <col min="3" max="3" width="22" customWidth="1"/>
    <col min="4" max="5" width="11.28515625" bestFit="1" customWidth="1"/>
    <col min="6" max="6" width="19.140625" bestFit="1" customWidth="1"/>
    <col min="7" max="7" width="11.28515625" bestFit="1" customWidth="1"/>
    <col min="8" max="8" width="19.42578125" bestFit="1" customWidth="1"/>
  </cols>
  <sheetData>
    <row r="1" spans="1:8" ht="7.5" customHeight="1" x14ac:dyDescent="0.25"/>
    <row r="2" spans="1:8" ht="36" customHeight="1" x14ac:dyDescent="0.25">
      <c r="A2" s="14" t="s">
        <v>167</v>
      </c>
      <c r="B2" s="14"/>
      <c r="C2" s="14"/>
      <c r="D2" s="14"/>
      <c r="E2" s="14"/>
      <c r="F2" s="14"/>
      <c r="G2" s="14"/>
      <c r="H2" s="14"/>
    </row>
    <row r="3" spans="1:8" ht="18" customHeight="1" x14ac:dyDescent="0.25">
      <c r="A3" s="13" t="s">
        <v>0</v>
      </c>
      <c r="B3" s="13"/>
      <c r="C3" s="13"/>
      <c r="D3" s="13"/>
      <c r="E3" s="13"/>
      <c r="F3" s="13"/>
      <c r="G3" s="13"/>
      <c r="H3" s="13"/>
    </row>
    <row r="4" spans="1:8" ht="7.5" customHeight="1" x14ac:dyDescent="0.25"/>
    <row r="5" spans="1:8" ht="24" customHeight="1" x14ac:dyDescent="0.25">
      <c r="A5" s="12" t="s">
        <v>1</v>
      </c>
      <c r="B5" s="12"/>
      <c r="C5" s="12"/>
      <c r="D5" s="12"/>
      <c r="E5" s="12"/>
      <c r="F5" s="12"/>
      <c r="G5" s="12"/>
      <c r="H5" s="12"/>
    </row>
    <row r="6" spans="1:8" x14ac:dyDescent="0.25">
      <c r="B6" s="15" t="s">
        <v>2</v>
      </c>
      <c r="C6" s="11" t="s">
        <v>3</v>
      </c>
      <c r="D6" s="11"/>
      <c r="F6" s="15" t="s">
        <v>4</v>
      </c>
      <c r="G6" s="11" t="s">
        <v>5</v>
      </c>
      <c r="H6" s="11"/>
    </row>
    <row r="7" spans="1:8" x14ac:dyDescent="0.25">
      <c r="B7" s="15" t="s">
        <v>6</v>
      </c>
      <c r="C7" s="11" t="s">
        <v>7</v>
      </c>
      <c r="D7" s="11"/>
      <c r="F7" s="15" t="s">
        <v>8</v>
      </c>
      <c r="G7" s="11" t="s">
        <v>9</v>
      </c>
      <c r="H7" s="11"/>
    </row>
    <row r="8" spans="1:8" x14ac:dyDescent="0.25">
      <c r="B8" s="15" t="s">
        <v>10</v>
      </c>
      <c r="C8" s="11" t="s">
        <v>11</v>
      </c>
      <c r="D8" s="11"/>
      <c r="F8" s="15" t="s">
        <v>12</v>
      </c>
      <c r="G8" s="10">
        <v>1998</v>
      </c>
      <c r="H8" s="10"/>
    </row>
    <row r="9" spans="1:8" x14ac:dyDescent="0.25">
      <c r="B9" s="15" t="s">
        <v>13</v>
      </c>
      <c r="C9" s="11" t="s">
        <v>14</v>
      </c>
      <c r="D9" s="11"/>
      <c r="F9" s="15" t="s">
        <v>15</v>
      </c>
      <c r="G9" s="9">
        <v>142</v>
      </c>
      <c r="H9" s="9"/>
    </row>
    <row r="10" spans="1:8" x14ac:dyDescent="0.25">
      <c r="B10" s="16" t="s">
        <v>16</v>
      </c>
      <c r="C10" s="8" t="s">
        <v>17</v>
      </c>
      <c r="D10" s="8"/>
      <c r="F10" s="15" t="s">
        <v>18</v>
      </c>
      <c r="G10" s="9">
        <v>520</v>
      </c>
      <c r="H10" s="9"/>
    </row>
    <row r="11" spans="1:8" x14ac:dyDescent="0.25">
      <c r="B11" s="15" t="s">
        <v>19</v>
      </c>
      <c r="C11" s="11">
        <v>5</v>
      </c>
      <c r="D11" s="11"/>
      <c r="F11" s="15" t="s">
        <v>20</v>
      </c>
      <c r="G11" s="11" t="s">
        <v>21</v>
      </c>
      <c r="H11" s="11"/>
    </row>
    <row r="12" spans="1:8" x14ac:dyDescent="0.25">
      <c r="B12" s="15" t="s">
        <v>22</v>
      </c>
      <c r="C12" s="11" t="s">
        <v>23</v>
      </c>
      <c r="D12" s="11"/>
      <c r="F12" s="15" t="s">
        <v>24</v>
      </c>
      <c r="G12" s="11" t="s">
        <v>25</v>
      </c>
      <c r="H12" s="11"/>
    </row>
    <row r="14" spans="1:8" ht="24" customHeight="1" x14ac:dyDescent="0.25">
      <c r="A14" s="12" t="s">
        <v>26</v>
      </c>
      <c r="B14" s="12"/>
      <c r="C14" s="12"/>
      <c r="D14" s="12"/>
      <c r="E14" s="12"/>
      <c r="F14" s="12"/>
      <c r="G14" s="12"/>
      <c r="H14" s="12"/>
    </row>
    <row r="15" spans="1:8" x14ac:dyDescent="0.25">
      <c r="B15" s="17" t="s">
        <v>27</v>
      </c>
      <c r="C15" s="7" t="s">
        <v>28</v>
      </c>
      <c r="D15" s="7"/>
      <c r="E15" s="18" t="s">
        <v>29</v>
      </c>
      <c r="F15" s="7" t="s">
        <v>30</v>
      </c>
      <c r="G15" s="7"/>
      <c r="H15" s="18" t="s">
        <v>31</v>
      </c>
    </row>
    <row r="16" spans="1:8" x14ac:dyDescent="0.25">
      <c r="B16" s="19" t="s">
        <v>32</v>
      </c>
      <c r="C16" s="6" t="s">
        <v>33</v>
      </c>
      <c r="D16" s="6"/>
      <c r="E16" s="20" t="s">
        <v>34</v>
      </c>
      <c r="F16" s="5" t="s">
        <v>34</v>
      </c>
      <c r="G16" s="5"/>
      <c r="H16" s="21">
        <v>385000</v>
      </c>
    </row>
    <row r="17" spans="1:8" ht="18" customHeight="1" x14ac:dyDescent="0.25">
      <c r="A17" s="4" t="s">
        <v>35</v>
      </c>
      <c r="B17" s="4"/>
      <c r="C17" s="4"/>
      <c r="D17" s="4"/>
      <c r="E17" s="4"/>
      <c r="F17" s="4"/>
      <c r="G17" s="4"/>
      <c r="H17" s="4"/>
    </row>
    <row r="18" spans="1:8" x14ac:dyDescent="0.25">
      <c r="B18" s="22" t="s">
        <v>36</v>
      </c>
      <c r="C18" s="6" t="s">
        <v>37</v>
      </c>
      <c r="D18" s="6"/>
      <c r="E18" s="23">
        <f>IFERROR(VLOOKUP(C10,Listen!$A$4:$B$19,2,FALSE()),0)</f>
        <v>0.05</v>
      </c>
      <c r="F18" s="3">
        <f>H16</f>
        <v>385000</v>
      </c>
      <c r="G18" s="3"/>
      <c r="H18" s="25">
        <f>F18*E18</f>
        <v>19250</v>
      </c>
    </row>
    <row r="19" spans="1:8" x14ac:dyDescent="0.25">
      <c r="B19" s="22" t="s">
        <v>38</v>
      </c>
      <c r="C19" s="6" t="s">
        <v>39</v>
      </c>
      <c r="D19" s="6"/>
      <c r="E19" s="26">
        <v>1.4999999999999999E-2</v>
      </c>
      <c r="F19" s="3">
        <f>H16</f>
        <v>385000</v>
      </c>
      <c r="G19" s="3"/>
      <c r="H19" s="25">
        <f>F19*E19</f>
        <v>5775</v>
      </c>
    </row>
    <row r="20" spans="1:8" x14ac:dyDescent="0.25">
      <c r="B20" s="22" t="s">
        <v>40</v>
      </c>
      <c r="C20" s="6" t="s">
        <v>41</v>
      </c>
      <c r="D20" s="6"/>
      <c r="E20" s="26">
        <v>5.0000000000000001E-3</v>
      </c>
      <c r="F20" s="3">
        <f>H16</f>
        <v>385000</v>
      </c>
      <c r="G20" s="3"/>
      <c r="H20" s="25">
        <f>F20*E20</f>
        <v>1925</v>
      </c>
    </row>
    <row r="21" spans="1:8" x14ac:dyDescent="0.25">
      <c r="B21" s="22" t="s">
        <v>42</v>
      </c>
      <c r="C21" s="6" t="s">
        <v>43</v>
      </c>
      <c r="D21" s="6"/>
      <c r="E21" s="26">
        <v>3.5700000000000003E-2</v>
      </c>
      <c r="F21" s="3">
        <f>H16</f>
        <v>385000</v>
      </c>
      <c r="G21" s="3"/>
      <c r="H21" s="25">
        <f>F21*E21</f>
        <v>13744.500000000002</v>
      </c>
    </row>
    <row r="22" spans="1:8" x14ac:dyDescent="0.25">
      <c r="B22" s="22" t="s">
        <v>44</v>
      </c>
      <c r="C22" s="6" t="s">
        <v>45</v>
      </c>
      <c r="D22" s="6"/>
      <c r="E22" s="26">
        <v>5.0000000000000001E-3</v>
      </c>
      <c r="F22" s="3">
        <f>H16</f>
        <v>385000</v>
      </c>
      <c r="G22" s="3"/>
      <c r="H22" s="25">
        <f>F22*E22</f>
        <v>1925</v>
      </c>
    </row>
    <row r="23" spans="1:8" x14ac:dyDescent="0.25">
      <c r="B23" s="22" t="s">
        <v>46</v>
      </c>
      <c r="C23" s="6" t="s">
        <v>47</v>
      </c>
      <c r="D23" s="6"/>
      <c r="E23" s="20" t="s">
        <v>34</v>
      </c>
      <c r="F23" s="5" t="s">
        <v>34</v>
      </c>
      <c r="G23" s="5"/>
      <c r="H23" s="27">
        <v>1200</v>
      </c>
    </row>
    <row r="24" spans="1:8" x14ac:dyDescent="0.25">
      <c r="B24" s="22" t="s">
        <v>48</v>
      </c>
      <c r="C24" s="6" t="s">
        <v>49</v>
      </c>
      <c r="D24" s="6"/>
      <c r="E24" s="20" t="s">
        <v>34</v>
      </c>
      <c r="F24" s="5" t="s">
        <v>34</v>
      </c>
      <c r="G24" s="5"/>
      <c r="H24" s="27">
        <v>18000</v>
      </c>
    </row>
    <row r="25" spans="1:8" x14ac:dyDescent="0.25">
      <c r="B25" s="22" t="s">
        <v>50</v>
      </c>
      <c r="C25" s="6" t="s">
        <v>51</v>
      </c>
      <c r="D25" s="6"/>
      <c r="E25" s="20" t="s">
        <v>34</v>
      </c>
      <c r="F25" s="5" t="s">
        <v>34</v>
      </c>
      <c r="G25" s="5"/>
      <c r="H25" s="27">
        <v>9500</v>
      </c>
    </row>
    <row r="26" spans="1:8" x14ac:dyDescent="0.25">
      <c r="B26" s="22" t="s">
        <v>52</v>
      </c>
      <c r="C26" s="6" t="s">
        <v>53</v>
      </c>
      <c r="D26" s="6"/>
      <c r="E26" s="20" t="s">
        <v>34</v>
      </c>
      <c r="F26" s="5" t="s">
        <v>34</v>
      </c>
      <c r="G26" s="5"/>
      <c r="H26" s="27">
        <v>2500</v>
      </c>
    </row>
    <row r="27" spans="1:8" x14ac:dyDescent="0.25">
      <c r="B27" s="2" t="s">
        <v>54</v>
      </c>
      <c r="C27" s="2"/>
      <c r="D27" s="2"/>
      <c r="E27" s="28">
        <f>H27/H16</f>
        <v>0.19173896103896104</v>
      </c>
      <c r="F27" s="1" t="s">
        <v>55</v>
      </c>
      <c r="G27" s="1"/>
      <c r="H27" s="29">
        <f>SUM(H18:H22)+SUM(H23:H26)</f>
        <v>73819.5</v>
      </c>
    </row>
    <row r="28" spans="1:8" ht="21.75" customHeight="1" x14ac:dyDescent="0.25">
      <c r="B28" s="39" t="s">
        <v>56</v>
      </c>
      <c r="C28" s="39"/>
      <c r="D28" s="39"/>
      <c r="E28" s="39"/>
      <c r="F28" s="39"/>
      <c r="G28" s="39"/>
      <c r="H28" s="30">
        <f>H16+H27</f>
        <v>458819.5</v>
      </c>
    </row>
    <row r="30" spans="1:8" ht="24" customHeight="1" x14ac:dyDescent="0.25">
      <c r="A30" s="12" t="s">
        <v>57</v>
      </c>
      <c r="B30" s="12"/>
      <c r="C30" s="12"/>
      <c r="D30" s="12"/>
      <c r="E30" s="12"/>
      <c r="F30" s="12"/>
      <c r="G30" s="12"/>
      <c r="H30" s="12"/>
    </row>
    <row r="31" spans="1:8" x14ac:dyDescent="0.25">
      <c r="B31" s="40" t="s">
        <v>58</v>
      </c>
      <c r="C31" s="40"/>
      <c r="D31" s="18" t="s">
        <v>59</v>
      </c>
      <c r="F31" s="40" t="s">
        <v>60</v>
      </c>
      <c r="G31" s="40"/>
      <c r="H31" s="18" t="s">
        <v>59</v>
      </c>
    </row>
    <row r="32" spans="1:8" x14ac:dyDescent="0.25">
      <c r="B32" s="41" t="s">
        <v>61</v>
      </c>
      <c r="C32" s="41"/>
      <c r="D32" s="24">
        <f>H28</f>
        <v>458819.5</v>
      </c>
      <c r="F32" s="41" t="s">
        <v>62</v>
      </c>
      <c r="G32" s="41"/>
      <c r="H32" s="25">
        <f>D35*(D36+D37)</f>
        <v>23102.538250000001</v>
      </c>
    </row>
    <row r="33" spans="1:8" x14ac:dyDescent="0.25">
      <c r="B33" s="41" t="s">
        <v>63</v>
      </c>
      <c r="C33" s="41"/>
      <c r="D33" s="27">
        <v>95000</v>
      </c>
      <c r="F33" s="42" t="s">
        <v>64</v>
      </c>
      <c r="G33" s="42"/>
      <c r="H33" s="31">
        <f>H32/12</f>
        <v>1925.2115208333335</v>
      </c>
    </row>
    <row r="34" spans="1:8" x14ac:dyDescent="0.25">
      <c r="B34" s="41" t="s">
        <v>65</v>
      </c>
      <c r="C34" s="41"/>
      <c r="D34" s="32">
        <f>D33/D32</f>
        <v>0.20705310040222788</v>
      </c>
      <c r="F34" s="41" t="s">
        <v>66</v>
      </c>
      <c r="G34" s="41"/>
      <c r="H34" s="25">
        <f>D35*D36/12</f>
        <v>1167.2542291666666</v>
      </c>
    </row>
    <row r="35" spans="1:8" x14ac:dyDescent="0.25">
      <c r="B35" s="2" t="s">
        <v>67</v>
      </c>
      <c r="C35" s="2"/>
      <c r="D35" s="29">
        <f>MAX(D32-D33,0)</f>
        <v>363819.5</v>
      </c>
      <c r="F35" s="41" t="s">
        <v>68</v>
      </c>
      <c r="G35" s="41"/>
      <c r="H35" s="25">
        <f>H33-D35*D36/12</f>
        <v>757.95729166666683</v>
      </c>
    </row>
    <row r="36" spans="1:8" x14ac:dyDescent="0.25">
      <c r="B36" s="41" t="s">
        <v>69</v>
      </c>
      <c r="C36" s="41"/>
      <c r="D36" s="33">
        <v>3.85E-2</v>
      </c>
      <c r="F36" s="41" t="s">
        <v>70</v>
      </c>
      <c r="G36" s="41"/>
      <c r="H36" s="32">
        <f>IFERROR(D35/H16,0)</f>
        <v>0.94498571428571432</v>
      </c>
    </row>
    <row r="37" spans="1:8" x14ac:dyDescent="0.25">
      <c r="B37" s="41" t="s">
        <v>71</v>
      </c>
      <c r="C37" s="41"/>
      <c r="D37" s="33">
        <v>2.5000000000000001E-2</v>
      </c>
      <c r="F37" s="41" t="s">
        <v>72</v>
      </c>
      <c r="G37" s="41"/>
      <c r="H37" s="32">
        <f>IFERROR(H27/H16,0)</f>
        <v>0.19173896103896104</v>
      </c>
    </row>
    <row r="38" spans="1:8" x14ac:dyDescent="0.25">
      <c r="B38" s="41" t="s">
        <v>73</v>
      </c>
      <c r="C38" s="41"/>
      <c r="D38" s="34">
        <v>15</v>
      </c>
    </row>
    <row r="40" spans="1:8" ht="24" customHeight="1" x14ac:dyDescent="0.25">
      <c r="A40" s="12" t="s">
        <v>74</v>
      </c>
      <c r="B40" s="12"/>
      <c r="C40" s="12"/>
      <c r="D40" s="12"/>
      <c r="E40" s="12"/>
      <c r="F40" s="12"/>
      <c r="G40" s="12"/>
      <c r="H40" s="12"/>
    </row>
    <row r="41" spans="1:8" x14ac:dyDescent="0.25">
      <c r="B41" s="40" t="s">
        <v>27</v>
      </c>
      <c r="C41" s="40"/>
      <c r="D41" s="40"/>
      <c r="E41" s="7" t="s">
        <v>28</v>
      </c>
      <c r="F41" s="7"/>
      <c r="G41" s="7"/>
      <c r="H41" s="18" t="s">
        <v>75</v>
      </c>
    </row>
    <row r="42" spans="1:8" x14ac:dyDescent="0.25">
      <c r="B42" s="41" t="s">
        <v>76</v>
      </c>
      <c r="C42" s="41"/>
      <c r="D42" s="41"/>
      <c r="E42" s="6" t="s">
        <v>77</v>
      </c>
      <c r="F42" s="6"/>
      <c r="G42" s="6"/>
      <c r="H42" s="24">
        <f>H33</f>
        <v>1925.2115208333335</v>
      </c>
    </row>
    <row r="43" spans="1:8" x14ac:dyDescent="0.25">
      <c r="B43" s="41" t="s">
        <v>78</v>
      </c>
      <c r="C43" s="41"/>
      <c r="D43" s="41"/>
      <c r="E43" s="6" t="s">
        <v>79</v>
      </c>
      <c r="F43" s="6"/>
      <c r="G43" s="6"/>
      <c r="H43" s="27">
        <v>58</v>
      </c>
    </row>
    <row r="44" spans="1:8" x14ac:dyDescent="0.25">
      <c r="B44" s="41" t="s">
        <v>80</v>
      </c>
      <c r="C44" s="41"/>
      <c r="D44" s="41"/>
      <c r="E44" s="6" t="s">
        <v>81</v>
      </c>
      <c r="F44" s="6"/>
      <c r="G44" s="6"/>
      <c r="H44" s="27">
        <v>42</v>
      </c>
    </row>
    <row r="45" spans="1:8" x14ac:dyDescent="0.25">
      <c r="B45" s="41" t="s">
        <v>82</v>
      </c>
      <c r="C45" s="41"/>
      <c r="D45" s="41"/>
      <c r="E45" s="6" t="s">
        <v>83</v>
      </c>
      <c r="F45" s="6"/>
      <c r="G45" s="6"/>
      <c r="H45" s="27">
        <v>18.5</v>
      </c>
    </row>
    <row r="46" spans="1:8" x14ac:dyDescent="0.25">
      <c r="B46" s="41" t="s">
        <v>84</v>
      </c>
      <c r="C46" s="41"/>
      <c r="D46" s="41"/>
      <c r="E46" s="6" t="s">
        <v>85</v>
      </c>
      <c r="F46" s="6"/>
      <c r="G46" s="6"/>
      <c r="H46" s="27">
        <v>105</v>
      </c>
    </row>
    <row r="47" spans="1:8" x14ac:dyDescent="0.25">
      <c r="B47" s="41" t="s">
        <v>86</v>
      </c>
      <c r="C47" s="41"/>
      <c r="D47" s="41"/>
      <c r="E47" s="6" t="s">
        <v>87</v>
      </c>
      <c r="F47" s="6"/>
      <c r="G47" s="6"/>
      <c r="H47" s="27">
        <v>165</v>
      </c>
    </row>
    <row r="48" spans="1:8" x14ac:dyDescent="0.25">
      <c r="B48" s="41" t="s">
        <v>88</v>
      </c>
      <c r="C48" s="41"/>
      <c r="D48" s="41"/>
      <c r="E48" s="6" t="s">
        <v>89</v>
      </c>
      <c r="F48" s="6"/>
      <c r="G48" s="6"/>
      <c r="H48" s="27">
        <v>48</v>
      </c>
    </row>
    <row r="49" spans="1:8" x14ac:dyDescent="0.25">
      <c r="B49" s="41" t="s">
        <v>90</v>
      </c>
      <c r="C49" s="41"/>
      <c r="D49" s="41"/>
      <c r="E49" s="6" t="s">
        <v>91</v>
      </c>
      <c r="F49" s="6"/>
      <c r="G49" s="6"/>
      <c r="H49" s="27">
        <v>28</v>
      </c>
    </row>
    <row r="50" spans="1:8" x14ac:dyDescent="0.25">
      <c r="B50" s="41" t="s">
        <v>92</v>
      </c>
      <c r="C50" s="41"/>
      <c r="D50" s="41"/>
      <c r="E50" s="6" t="s">
        <v>93</v>
      </c>
      <c r="F50" s="6"/>
      <c r="G50" s="6"/>
      <c r="H50" s="27">
        <v>12</v>
      </c>
    </row>
    <row r="51" spans="1:8" x14ac:dyDescent="0.25">
      <c r="B51" s="41" t="s">
        <v>94</v>
      </c>
      <c r="C51" s="41"/>
      <c r="D51" s="41"/>
      <c r="E51" s="6" t="s">
        <v>95</v>
      </c>
      <c r="F51" s="6"/>
      <c r="G51" s="6"/>
      <c r="H51" s="27">
        <v>45</v>
      </c>
    </row>
    <row r="52" spans="1:8" x14ac:dyDescent="0.25">
      <c r="B52" s="41" t="s">
        <v>96</v>
      </c>
      <c r="C52" s="41"/>
      <c r="D52" s="41"/>
      <c r="E52" s="6" t="s">
        <v>97</v>
      </c>
      <c r="F52" s="6"/>
      <c r="G52" s="6"/>
      <c r="H52" s="27">
        <v>18.36</v>
      </c>
    </row>
    <row r="53" spans="1:8" x14ac:dyDescent="0.25">
      <c r="B53" s="41" t="s">
        <v>98</v>
      </c>
      <c r="C53" s="41"/>
      <c r="D53" s="41"/>
      <c r="E53" s="6" t="s">
        <v>99</v>
      </c>
      <c r="F53" s="6"/>
      <c r="G53" s="6"/>
      <c r="H53" s="27">
        <v>142</v>
      </c>
    </row>
    <row r="54" spans="1:8" ht="21.75" customHeight="1" x14ac:dyDescent="0.25">
      <c r="B54" s="39" t="s">
        <v>100</v>
      </c>
      <c r="C54" s="39"/>
      <c r="D54" s="39"/>
      <c r="E54" s="39"/>
      <c r="F54" s="39"/>
      <c r="G54" s="39"/>
      <c r="H54" s="30">
        <f>SUM(H42:H53)</f>
        <v>2607.0715208333336</v>
      </c>
    </row>
    <row r="55" spans="1:8" x14ac:dyDescent="0.25">
      <c r="B55" s="2" t="s">
        <v>101</v>
      </c>
      <c r="C55" s="2"/>
      <c r="D55" s="2"/>
      <c r="E55" s="2"/>
      <c r="F55" s="2"/>
      <c r="G55" s="2"/>
      <c r="H55" s="29">
        <f>H54*12</f>
        <v>31284.858250000005</v>
      </c>
    </row>
    <row r="57" spans="1:8" ht="24" customHeight="1" x14ac:dyDescent="0.25">
      <c r="A57" s="12" t="s">
        <v>102</v>
      </c>
      <c r="B57" s="12"/>
      <c r="C57" s="12"/>
      <c r="D57" s="12"/>
      <c r="E57" s="12"/>
      <c r="F57" s="12"/>
      <c r="G57" s="12"/>
      <c r="H57" s="12"/>
    </row>
    <row r="58" spans="1:8" ht="18" customHeight="1" x14ac:dyDescent="0.25">
      <c r="B58" s="35" t="s">
        <v>103</v>
      </c>
      <c r="C58" s="43" t="s">
        <v>104</v>
      </c>
      <c r="D58" s="43"/>
      <c r="E58" s="35" t="s">
        <v>105</v>
      </c>
      <c r="F58" s="35" t="s">
        <v>106</v>
      </c>
      <c r="G58" s="35" t="s">
        <v>107</v>
      </c>
      <c r="H58" s="35" t="s">
        <v>108</v>
      </c>
    </row>
    <row r="59" spans="1:8" x14ac:dyDescent="0.25">
      <c r="B59" s="36">
        <v>2026</v>
      </c>
      <c r="C59" s="44">
        <f>D35</f>
        <v>363819.5</v>
      </c>
      <c r="D59" s="44"/>
      <c r="E59" s="25">
        <f>MAX(C59*D36,0)</f>
        <v>14007.05075</v>
      </c>
      <c r="F59" s="25">
        <f t="shared" ref="F59:F73" si="0">MAX(G59-E59,0)</f>
        <v>9095.4875000000011</v>
      </c>
      <c r="G59" s="25">
        <f t="shared" ref="G59:G73" si="1">IF(C59&lt;=0,0,MIN(H$32,C59+E59))</f>
        <v>23102.538250000001</v>
      </c>
      <c r="H59" s="25">
        <f t="shared" ref="H59:H73" si="2">MAX(C59-F59,0)</f>
        <v>354724.01250000001</v>
      </c>
    </row>
    <row r="60" spans="1:8" x14ac:dyDescent="0.25">
      <c r="B60" s="36">
        <v>2027</v>
      </c>
      <c r="C60" s="44">
        <f t="shared" ref="C60:C73" si="3">H59</f>
        <v>354724.01250000001</v>
      </c>
      <c r="D60" s="44"/>
      <c r="E60" s="25">
        <f>MAX(C60*D36,0)</f>
        <v>13656.874481250001</v>
      </c>
      <c r="F60" s="25">
        <f t="shared" si="0"/>
        <v>9445.6637687500006</v>
      </c>
      <c r="G60" s="25">
        <f t="shared" si="1"/>
        <v>23102.538250000001</v>
      </c>
      <c r="H60" s="25">
        <f t="shared" si="2"/>
        <v>345278.34873125004</v>
      </c>
    </row>
    <row r="61" spans="1:8" x14ac:dyDescent="0.25">
      <c r="B61" s="36">
        <v>2028</v>
      </c>
      <c r="C61" s="44">
        <f t="shared" si="3"/>
        <v>345278.34873125004</v>
      </c>
      <c r="D61" s="44"/>
      <c r="E61" s="25">
        <f>MAX(C61*D36,0)</f>
        <v>13293.216426153127</v>
      </c>
      <c r="F61" s="25">
        <f t="shared" si="0"/>
        <v>9809.3218238468744</v>
      </c>
      <c r="G61" s="25">
        <f t="shared" si="1"/>
        <v>23102.538250000001</v>
      </c>
      <c r="H61" s="25">
        <f t="shared" si="2"/>
        <v>335469.02690740314</v>
      </c>
    </row>
    <row r="62" spans="1:8" x14ac:dyDescent="0.25">
      <c r="B62" s="36">
        <v>2029</v>
      </c>
      <c r="C62" s="44">
        <f t="shared" si="3"/>
        <v>335469.02690740314</v>
      </c>
      <c r="D62" s="44"/>
      <c r="E62" s="25">
        <f>MAX(C62*D36,0)</f>
        <v>12915.55753593502</v>
      </c>
      <c r="F62" s="25">
        <f t="shared" si="0"/>
        <v>10186.980714064981</v>
      </c>
      <c r="G62" s="25">
        <f t="shared" si="1"/>
        <v>23102.538250000001</v>
      </c>
      <c r="H62" s="25">
        <f t="shared" si="2"/>
        <v>325282.04619333817</v>
      </c>
    </row>
    <row r="63" spans="1:8" x14ac:dyDescent="0.25">
      <c r="B63" s="36">
        <v>2030</v>
      </c>
      <c r="C63" s="44">
        <f t="shared" si="3"/>
        <v>325282.04619333817</v>
      </c>
      <c r="D63" s="44"/>
      <c r="E63" s="25">
        <f>MAX(C63*D36,0)</f>
        <v>12523.35877844352</v>
      </c>
      <c r="F63" s="25">
        <f t="shared" si="0"/>
        <v>10579.179471556481</v>
      </c>
      <c r="G63" s="25">
        <f t="shared" si="1"/>
        <v>23102.538250000001</v>
      </c>
      <c r="H63" s="25">
        <f t="shared" si="2"/>
        <v>314702.86672178167</v>
      </c>
    </row>
    <row r="64" spans="1:8" x14ac:dyDescent="0.25">
      <c r="B64" s="36">
        <v>2031</v>
      </c>
      <c r="C64" s="44">
        <f t="shared" si="3"/>
        <v>314702.86672178167</v>
      </c>
      <c r="D64" s="44"/>
      <c r="E64" s="25">
        <f>MAX(C64*D36,0)</f>
        <v>12116.060368788594</v>
      </c>
      <c r="F64" s="25">
        <f t="shared" si="0"/>
        <v>10986.477881211407</v>
      </c>
      <c r="G64" s="25">
        <f t="shared" si="1"/>
        <v>23102.538250000001</v>
      </c>
      <c r="H64" s="25">
        <f t="shared" si="2"/>
        <v>303716.38884057029</v>
      </c>
    </row>
    <row r="65" spans="1:8" x14ac:dyDescent="0.25">
      <c r="B65" s="36">
        <v>2032</v>
      </c>
      <c r="C65" s="44">
        <f t="shared" si="3"/>
        <v>303716.38884057029</v>
      </c>
      <c r="D65" s="44"/>
      <c r="E65" s="25">
        <f>MAX(C65*D36,0)</f>
        <v>11693.080970361956</v>
      </c>
      <c r="F65" s="25">
        <f t="shared" si="0"/>
        <v>11409.457279638045</v>
      </c>
      <c r="G65" s="25">
        <f t="shared" si="1"/>
        <v>23102.538250000001</v>
      </c>
      <c r="H65" s="25">
        <f t="shared" si="2"/>
        <v>292306.93156093225</v>
      </c>
    </row>
    <row r="66" spans="1:8" x14ac:dyDescent="0.25">
      <c r="B66" s="36">
        <v>2033</v>
      </c>
      <c r="C66" s="44">
        <f t="shared" si="3"/>
        <v>292306.93156093225</v>
      </c>
      <c r="D66" s="44"/>
      <c r="E66" s="25">
        <f>MAX(C66*D36,0)</f>
        <v>11253.816865095892</v>
      </c>
      <c r="F66" s="25">
        <f t="shared" si="0"/>
        <v>11848.721384904109</v>
      </c>
      <c r="G66" s="25">
        <f t="shared" si="1"/>
        <v>23102.538250000001</v>
      </c>
      <c r="H66" s="25">
        <f t="shared" si="2"/>
        <v>280458.21017602814</v>
      </c>
    </row>
    <row r="67" spans="1:8" x14ac:dyDescent="0.25">
      <c r="B67" s="36">
        <v>2034</v>
      </c>
      <c r="C67" s="44">
        <f t="shared" si="3"/>
        <v>280458.21017602814</v>
      </c>
      <c r="D67" s="44"/>
      <c r="E67" s="25">
        <f>MAX(C67*D36,0)</f>
        <v>10797.641091777083</v>
      </c>
      <c r="F67" s="25">
        <f t="shared" si="0"/>
        <v>12304.897158222919</v>
      </c>
      <c r="G67" s="25">
        <f t="shared" si="1"/>
        <v>23102.538250000001</v>
      </c>
      <c r="H67" s="25">
        <f t="shared" si="2"/>
        <v>268153.31301780522</v>
      </c>
    </row>
    <row r="68" spans="1:8" x14ac:dyDescent="0.25">
      <c r="B68" s="36">
        <v>2035</v>
      </c>
      <c r="C68" s="44">
        <f t="shared" si="3"/>
        <v>268153.31301780522</v>
      </c>
      <c r="D68" s="44"/>
      <c r="E68" s="25">
        <f>MAX(C68*D36,0)</f>
        <v>10323.902551185502</v>
      </c>
      <c r="F68" s="25">
        <f t="shared" si="0"/>
        <v>12778.6356988145</v>
      </c>
      <c r="G68" s="25">
        <f t="shared" si="1"/>
        <v>23102.538250000001</v>
      </c>
      <c r="H68" s="25">
        <f t="shared" si="2"/>
        <v>255374.67731899073</v>
      </c>
    </row>
    <row r="69" spans="1:8" x14ac:dyDescent="0.25">
      <c r="B69" s="36">
        <v>2036</v>
      </c>
      <c r="C69" s="44">
        <f t="shared" si="3"/>
        <v>255374.67731899073</v>
      </c>
      <c r="D69" s="44"/>
      <c r="E69" s="25">
        <f>MAX(C69*D36,0)</f>
        <v>9831.9250767811427</v>
      </c>
      <c r="F69" s="25">
        <f t="shared" si="0"/>
        <v>13270.613173218859</v>
      </c>
      <c r="G69" s="25">
        <f t="shared" si="1"/>
        <v>23102.538250000001</v>
      </c>
      <c r="H69" s="25">
        <f t="shared" si="2"/>
        <v>242104.06414577187</v>
      </c>
    </row>
    <row r="70" spans="1:8" x14ac:dyDescent="0.25">
      <c r="B70" s="36">
        <v>2037</v>
      </c>
      <c r="C70" s="44">
        <f t="shared" si="3"/>
        <v>242104.06414577187</v>
      </c>
      <c r="D70" s="44"/>
      <c r="E70" s="25">
        <f>MAX(C70*D36,0)</f>
        <v>9321.0064696122172</v>
      </c>
      <c r="F70" s="25">
        <f t="shared" si="0"/>
        <v>13781.531780387784</v>
      </c>
      <c r="G70" s="25">
        <f t="shared" si="1"/>
        <v>23102.538250000001</v>
      </c>
      <c r="H70" s="25">
        <f t="shared" si="2"/>
        <v>228322.5323653841</v>
      </c>
    </row>
    <row r="71" spans="1:8" x14ac:dyDescent="0.25">
      <c r="B71" s="36">
        <v>2038</v>
      </c>
      <c r="C71" s="44">
        <f t="shared" si="3"/>
        <v>228322.5323653841</v>
      </c>
      <c r="D71" s="44"/>
      <c r="E71" s="25">
        <f>MAX(C71*D36,0)</f>
        <v>8790.4174960672881</v>
      </c>
      <c r="F71" s="25">
        <f t="shared" si="0"/>
        <v>14312.120753932713</v>
      </c>
      <c r="G71" s="25">
        <f t="shared" si="1"/>
        <v>23102.538250000001</v>
      </c>
      <c r="H71" s="25">
        <f t="shared" si="2"/>
        <v>214010.41161145139</v>
      </c>
    </row>
    <row r="72" spans="1:8" x14ac:dyDescent="0.25">
      <c r="B72" s="36">
        <v>2039</v>
      </c>
      <c r="C72" s="44">
        <f t="shared" si="3"/>
        <v>214010.41161145139</v>
      </c>
      <c r="D72" s="44"/>
      <c r="E72" s="25">
        <f>MAX(C72*D36,0)</f>
        <v>8239.4008470408789</v>
      </c>
      <c r="F72" s="25">
        <f t="shared" si="0"/>
        <v>14863.137402959122</v>
      </c>
      <c r="G72" s="25">
        <f t="shared" si="1"/>
        <v>23102.538250000001</v>
      </c>
      <c r="H72" s="25">
        <f t="shared" si="2"/>
        <v>199147.27420849228</v>
      </c>
    </row>
    <row r="73" spans="1:8" x14ac:dyDescent="0.25">
      <c r="B73" s="36">
        <v>2040</v>
      </c>
      <c r="C73" s="44">
        <f t="shared" si="3"/>
        <v>199147.27420849228</v>
      </c>
      <c r="D73" s="44"/>
      <c r="E73" s="25">
        <f>MAX(C73*D36,0)</f>
        <v>7667.1700570269522</v>
      </c>
      <c r="F73" s="25">
        <f t="shared" si="0"/>
        <v>15435.368192973048</v>
      </c>
      <c r="G73" s="25">
        <f t="shared" si="1"/>
        <v>23102.538250000001</v>
      </c>
      <c r="H73" s="37">
        <f t="shared" si="2"/>
        <v>183711.90601551923</v>
      </c>
    </row>
    <row r="74" spans="1:8" x14ac:dyDescent="0.25">
      <c r="B74" s="45" t="s">
        <v>109</v>
      </c>
      <c r="C74" s="45"/>
      <c r="D74" s="45"/>
      <c r="E74" s="29">
        <f>SUM(E59:E73)</f>
        <v>166430.47976551918</v>
      </c>
      <c r="F74" s="29">
        <f>SUM(F59:F73)</f>
        <v>180107.59398448083</v>
      </c>
      <c r="G74" s="29">
        <f>SUM(G59:G73)</f>
        <v>346538.07375000004</v>
      </c>
      <c r="H74" s="38">
        <f>H73</f>
        <v>183711.90601551923</v>
      </c>
    </row>
    <row r="76" spans="1:8" ht="24" customHeight="1" x14ac:dyDescent="0.25">
      <c r="A76" s="12" t="s">
        <v>110</v>
      </c>
      <c r="B76" s="12"/>
      <c r="C76" s="12"/>
      <c r="D76" s="12"/>
      <c r="E76" s="12"/>
      <c r="F76" s="12"/>
      <c r="G76" s="12"/>
      <c r="H76" s="12"/>
    </row>
    <row r="77" spans="1:8" x14ac:dyDescent="0.25">
      <c r="B77" s="46" t="s">
        <v>111</v>
      </c>
      <c r="C77" s="46"/>
      <c r="D77" s="46"/>
      <c r="E77" s="46"/>
      <c r="F77" s="46"/>
      <c r="G77" s="46"/>
      <c r="H77" s="46"/>
    </row>
    <row r="78" spans="1:8" x14ac:dyDescent="0.25">
      <c r="B78" s="46" t="s">
        <v>112</v>
      </c>
      <c r="C78" s="46"/>
      <c r="D78" s="46"/>
      <c r="E78" s="46"/>
      <c r="F78" s="46"/>
      <c r="G78" s="46"/>
      <c r="H78" s="46"/>
    </row>
    <row r="79" spans="1:8" x14ac:dyDescent="0.25">
      <c r="B79" s="46" t="s">
        <v>113</v>
      </c>
      <c r="C79" s="46"/>
      <c r="D79" s="46"/>
      <c r="E79" s="46"/>
      <c r="F79" s="46"/>
      <c r="G79" s="46"/>
      <c r="H79" s="46"/>
    </row>
    <row r="80" spans="1:8" x14ac:dyDescent="0.25">
      <c r="B80" s="46" t="s">
        <v>114</v>
      </c>
      <c r="C80" s="46"/>
      <c r="D80" s="46"/>
      <c r="E80" s="46"/>
      <c r="F80" s="46"/>
      <c r="G80" s="46"/>
      <c r="H80" s="46"/>
    </row>
    <row r="81" spans="2:8" x14ac:dyDescent="0.25">
      <c r="B81" s="46" t="s">
        <v>115</v>
      </c>
      <c r="C81" s="46"/>
      <c r="D81" s="46"/>
      <c r="E81" s="46"/>
      <c r="F81" s="46"/>
      <c r="G81" s="46"/>
      <c r="H81" s="46"/>
    </row>
    <row r="82" spans="2:8" x14ac:dyDescent="0.25">
      <c r="B82" s="46" t="s">
        <v>116</v>
      </c>
      <c r="C82" s="46"/>
      <c r="D82" s="46"/>
      <c r="E82" s="46"/>
      <c r="F82" s="46"/>
      <c r="G82" s="46"/>
      <c r="H82" s="46"/>
    </row>
    <row r="83" spans="2:8" x14ac:dyDescent="0.25">
      <c r="B83" s="46" t="s">
        <v>117</v>
      </c>
      <c r="C83" s="46"/>
      <c r="D83" s="46"/>
      <c r="E83" s="46"/>
      <c r="F83" s="46"/>
      <c r="G83" s="46"/>
      <c r="H83" s="46"/>
    </row>
    <row r="84" spans="2:8" x14ac:dyDescent="0.25">
      <c r="B84" s="46" t="s">
        <v>118</v>
      </c>
      <c r="C84" s="46"/>
      <c r="D84" s="46"/>
      <c r="E84" s="46"/>
      <c r="F84" s="46"/>
      <c r="G84" s="46"/>
      <c r="H84" s="46"/>
    </row>
    <row r="85" spans="2:8" x14ac:dyDescent="0.25">
      <c r="B85" s="46" t="s">
        <v>119</v>
      </c>
      <c r="C85" s="46"/>
      <c r="D85" s="46"/>
      <c r="E85" s="46"/>
      <c r="F85" s="46"/>
      <c r="G85" s="46"/>
      <c r="H85" s="46"/>
    </row>
    <row r="86" spans="2:8" x14ac:dyDescent="0.25">
      <c r="B86" s="46" t="s">
        <v>120</v>
      </c>
      <c r="C86" s="46"/>
      <c r="D86" s="46"/>
      <c r="E86" s="46"/>
      <c r="F86" s="46"/>
      <c r="G86" s="46"/>
      <c r="H86" s="46"/>
    </row>
    <row r="88" spans="2:8" ht="49.5" customHeight="1" x14ac:dyDescent="0.25">
      <c r="B88" s="47" t="s">
        <v>121</v>
      </c>
      <c r="C88" s="47"/>
      <c r="D88" s="47"/>
      <c r="E88" s="47"/>
      <c r="F88" s="47"/>
      <c r="G88" s="47"/>
      <c r="H88" s="47"/>
    </row>
  </sheetData>
  <mergeCells count="119">
    <mergeCell ref="B83:H83"/>
    <mergeCell ref="B84:H84"/>
    <mergeCell ref="B85:H85"/>
    <mergeCell ref="B86:H86"/>
    <mergeCell ref="B88:H88"/>
    <mergeCell ref="C73:D73"/>
    <mergeCell ref="B74:D74"/>
    <mergeCell ref="A76:H76"/>
    <mergeCell ref="B77:H77"/>
    <mergeCell ref="B78:H78"/>
    <mergeCell ref="B79:H79"/>
    <mergeCell ref="B80:H80"/>
    <mergeCell ref="B81:H81"/>
    <mergeCell ref="B82:H82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B54:G54"/>
    <mergeCell ref="B55:G55"/>
    <mergeCell ref="A57:H57"/>
    <mergeCell ref="C58:D58"/>
    <mergeCell ref="C59:D59"/>
    <mergeCell ref="C60:D60"/>
    <mergeCell ref="C61:D61"/>
    <mergeCell ref="C62:D62"/>
    <mergeCell ref="C63:D63"/>
    <mergeCell ref="B49:D49"/>
    <mergeCell ref="E49:G49"/>
    <mergeCell ref="B50:D50"/>
    <mergeCell ref="E50:G50"/>
    <mergeCell ref="B51:D51"/>
    <mergeCell ref="E51:G51"/>
    <mergeCell ref="B52:D52"/>
    <mergeCell ref="E52:G52"/>
    <mergeCell ref="B53:D53"/>
    <mergeCell ref="E53:G53"/>
    <mergeCell ref="B44:D44"/>
    <mergeCell ref="E44:G44"/>
    <mergeCell ref="B45:D45"/>
    <mergeCell ref="E45:G45"/>
    <mergeCell ref="B46:D46"/>
    <mergeCell ref="E46:G46"/>
    <mergeCell ref="B47:D47"/>
    <mergeCell ref="E47:G47"/>
    <mergeCell ref="B48:D48"/>
    <mergeCell ref="E48:G48"/>
    <mergeCell ref="B37:C37"/>
    <mergeCell ref="F37:G37"/>
    <mergeCell ref="B38:C38"/>
    <mergeCell ref="A40:H40"/>
    <mergeCell ref="B41:D41"/>
    <mergeCell ref="E41:G41"/>
    <mergeCell ref="B42:D42"/>
    <mergeCell ref="E42:G42"/>
    <mergeCell ref="B43:D43"/>
    <mergeCell ref="E43:G43"/>
    <mergeCell ref="B32:C32"/>
    <mergeCell ref="F32:G32"/>
    <mergeCell ref="B33:C33"/>
    <mergeCell ref="F33:G33"/>
    <mergeCell ref="B34:C34"/>
    <mergeCell ref="F34:G34"/>
    <mergeCell ref="B35:C35"/>
    <mergeCell ref="F35:G35"/>
    <mergeCell ref="B36:C36"/>
    <mergeCell ref="F36:G36"/>
    <mergeCell ref="C25:D25"/>
    <mergeCell ref="F25:G25"/>
    <mergeCell ref="C26:D26"/>
    <mergeCell ref="F26:G26"/>
    <mergeCell ref="B27:D27"/>
    <mergeCell ref="F27:G27"/>
    <mergeCell ref="B28:G28"/>
    <mergeCell ref="A30:H30"/>
    <mergeCell ref="B31:C31"/>
    <mergeCell ref="F31:G31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15:D15"/>
    <mergeCell ref="F15:G15"/>
    <mergeCell ref="C16:D16"/>
    <mergeCell ref="F16:G16"/>
    <mergeCell ref="A17:H17"/>
    <mergeCell ref="C18:D18"/>
    <mergeCell ref="F18:G18"/>
    <mergeCell ref="C19:D19"/>
    <mergeCell ref="F19:G19"/>
    <mergeCell ref="C9:D9"/>
    <mergeCell ref="G9:H9"/>
    <mergeCell ref="C10:D10"/>
    <mergeCell ref="G10:H10"/>
    <mergeCell ref="C11:D11"/>
    <mergeCell ref="G11:H11"/>
    <mergeCell ref="C12:D12"/>
    <mergeCell ref="G12:H12"/>
    <mergeCell ref="A14:H14"/>
    <mergeCell ref="A2:H2"/>
    <mergeCell ref="A3:H3"/>
    <mergeCell ref="A5:H5"/>
    <mergeCell ref="C6:D6"/>
    <mergeCell ref="G6:H6"/>
    <mergeCell ref="C7:D7"/>
    <mergeCell ref="G7:H7"/>
    <mergeCell ref="C8:D8"/>
    <mergeCell ref="G8:H8"/>
  </mergeCells>
  <printOptions horizontalCentered="1"/>
  <pageMargins left="0.5" right="0.5" top="0.6" bottom="0.6" header="0.511811023622047" footer="0.511811023622047"/>
  <pageSetup paperSize="9" fitToHeight="0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errorTitle="Ungültige Eingabe" error="Bitte ein gültiges Bundesland aus der Liste auswählen." xr:uid="{00000000-0002-0000-0000-000000000000}">
          <x14:formula1>
            <xm:f>Listen!$A$4:$A$19</xm:f>
          </x14:formula1>
          <x14:formula2>
            <xm:f>0</xm:f>
          </x14:formula2>
          <xm:sqref>C10</xm:sqref>
        </x14:dataValidation>
        <x14:dataValidation type="list" allowBlank="1" xr:uid="{00000000-0002-0000-0000-000001000000}">
          <x14:formula1>
            <xm:f>Listen!$D$4:$D$15</xm:f>
          </x14:formula1>
          <x14:formula2>
            <xm:f>0</xm:f>
          </x14:formula2>
          <xm:sqref>G7</xm:sqref>
        </x14:dataValidation>
        <x14:dataValidation type="list" allowBlank="1" xr:uid="{00000000-0002-0000-0000-000002000000}">
          <x14:formula1>
            <xm:f>Listen!$F$4:$F$13</xm:f>
          </x14:formula1>
          <x14:formula2>
            <xm:f>0</xm:f>
          </x14:formula2>
          <xm:sqref>G11</xm:sqref>
        </x14:dataValidation>
        <x14:dataValidation type="list" allowBlank="1" xr:uid="{00000000-0002-0000-0000-000003000000}">
          <x14:formula1>
            <xm:f>Listen!$H$4:$H$10</xm:f>
          </x14:formula1>
          <x14:formula2>
            <xm:f>0</xm:f>
          </x14:formula2>
          <xm:sqref>C12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5B8A8"/>
  </sheetPr>
  <dimension ref="A1:I22"/>
  <sheetViews>
    <sheetView showGridLines="0" zoomScaleNormal="100" workbookViewId="0"/>
  </sheetViews>
  <sheetFormatPr baseColWidth="10" defaultColWidth="8.7109375" defaultRowHeight="15" x14ac:dyDescent="0.25"/>
  <cols>
    <col min="1" max="1" width="30" customWidth="1"/>
    <col min="2" max="2" width="14" customWidth="1"/>
    <col min="4" max="4" width="30" customWidth="1"/>
    <col min="6" max="6" width="30" customWidth="1"/>
    <col min="8" max="8" width="30" customWidth="1"/>
  </cols>
  <sheetData>
    <row r="1" spans="1:9" ht="21.75" customHeight="1" x14ac:dyDescent="0.25">
      <c r="A1" s="48" t="s">
        <v>122</v>
      </c>
      <c r="B1" s="48"/>
      <c r="C1" s="48"/>
      <c r="D1" s="48"/>
      <c r="E1" s="48"/>
      <c r="F1" s="48"/>
      <c r="G1" s="48"/>
      <c r="H1" s="48"/>
      <c r="I1" s="48"/>
    </row>
    <row r="3" spans="1:9" x14ac:dyDescent="0.25">
      <c r="A3" s="17" t="s">
        <v>16</v>
      </c>
      <c r="B3" s="18" t="s">
        <v>123</v>
      </c>
      <c r="D3" s="17" t="s">
        <v>8</v>
      </c>
      <c r="F3" s="17" t="s">
        <v>20</v>
      </c>
      <c r="H3" s="17" t="s">
        <v>124</v>
      </c>
    </row>
    <row r="4" spans="1:9" x14ac:dyDescent="0.25">
      <c r="A4" s="22" t="s">
        <v>125</v>
      </c>
      <c r="B4" s="23">
        <v>0.05</v>
      </c>
      <c r="D4" s="22" t="s">
        <v>9</v>
      </c>
      <c r="F4" s="20" t="s">
        <v>126</v>
      </c>
      <c r="H4" s="22" t="s">
        <v>127</v>
      </c>
    </row>
    <row r="5" spans="1:9" x14ac:dyDescent="0.25">
      <c r="A5" s="22" t="s">
        <v>128</v>
      </c>
      <c r="B5" s="23">
        <v>3.5000000000000003E-2</v>
      </c>
      <c r="D5" s="22" t="s">
        <v>129</v>
      </c>
      <c r="F5" s="20" t="s">
        <v>130</v>
      </c>
      <c r="H5" s="22" t="s">
        <v>131</v>
      </c>
    </row>
    <row r="6" spans="1:9" x14ac:dyDescent="0.25">
      <c r="A6" s="22" t="s">
        <v>132</v>
      </c>
      <c r="B6" s="23">
        <v>0.06</v>
      </c>
      <c r="D6" s="22" t="s">
        <v>133</v>
      </c>
      <c r="F6" s="20" t="s">
        <v>134</v>
      </c>
      <c r="H6" s="22" t="s">
        <v>23</v>
      </c>
    </row>
    <row r="7" spans="1:9" x14ac:dyDescent="0.25">
      <c r="A7" s="22" t="s">
        <v>135</v>
      </c>
      <c r="B7" s="23">
        <v>6.5000000000000002E-2</v>
      </c>
      <c r="D7" s="22" t="s">
        <v>136</v>
      </c>
      <c r="F7" s="20" t="s">
        <v>21</v>
      </c>
      <c r="H7" s="22" t="s">
        <v>137</v>
      </c>
    </row>
    <row r="8" spans="1:9" x14ac:dyDescent="0.25">
      <c r="A8" s="22" t="s">
        <v>138</v>
      </c>
      <c r="B8" s="23">
        <v>5.5E-2</v>
      </c>
      <c r="D8" s="22" t="s">
        <v>139</v>
      </c>
      <c r="F8" s="20" t="s">
        <v>140</v>
      </c>
      <c r="H8" s="22" t="s">
        <v>141</v>
      </c>
    </row>
    <row r="9" spans="1:9" x14ac:dyDescent="0.25">
      <c r="A9" s="22" t="s">
        <v>142</v>
      </c>
      <c r="B9" s="23">
        <v>5.5E-2</v>
      </c>
      <c r="D9" s="22" t="s">
        <v>143</v>
      </c>
      <c r="F9" s="20" t="s">
        <v>144</v>
      </c>
      <c r="H9" s="22" t="s">
        <v>145</v>
      </c>
    </row>
    <row r="10" spans="1:9" x14ac:dyDescent="0.25">
      <c r="A10" s="22" t="s">
        <v>146</v>
      </c>
      <c r="B10" s="23">
        <v>0.06</v>
      </c>
      <c r="D10" s="22" t="s">
        <v>147</v>
      </c>
      <c r="F10" s="20" t="s">
        <v>148</v>
      </c>
      <c r="H10" s="22" t="s">
        <v>149</v>
      </c>
    </row>
    <row r="11" spans="1:9" x14ac:dyDescent="0.25">
      <c r="A11" s="22" t="s">
        <v>150</v>
      </c>
      <c r="B11" s="23">
        <v>0.06</v>
      </c>
      <c r="D11" s="22" t="s">
        <v>151</v>
      </c>
      <c r="F11" s="20" t="s">
        <v>152</v>
      </c>
    </row>
    <row r="12" spans="1:9" x14ac:dyDescent="0.25">
      <c r="A12" s="22" t="s">
        <v>17</v>
      </c>
      <c r="B12" s="23">
        <v>0.05</v>
      </c>
      <c r="D12" s="22" t="s">
        <v>153</v>
      </c>
      <c r="F12" s="20" t="s">
        <v>154</v>
      </c>
    </row>
    <row r="13" spans="1:9" x14ac:dyDescent="0.25">
      <c r="A13" s="22" t="s">
        <v>155</v>
      </c>
      <c r="B13" s="23">
        <v>6.5000000000000002E-2</v>
      </c>
      <c r="D13" s="22" t="s">
        <v>156</v>
      </c>
      <c r="F13" s="20" t="s">
        <v>157</v>
      </c>
    </row>
    <row r="14" spans="1:9" x14ac:dyDescent="0.25">
      <c r="A14" s="22" t="s">
        <v>158</v>
      </c>
      <c r="B14" s="23">
        <v>0.05</v>
      </c>
      <c r="D14" s="22" t="s">
        <v>159</v>
      </c>
    </row>
    <row r="15" spans="1:9" x14ac:dyDescent="0.25">
      <c r="A15" s="22" t="s">
        <v>160</v>
      </c>
      <c r="B15" s="23">
        <v>6.5000000000000002E-2</v>
      </c>
      <c r="D15" s="22" t="s">
        <v>161</v>
      </c>
    </row>
    <row r="16" spans="1:9" x14ac:dyDescent="0.25">
      <c r="A16" s="22" t="s">
        <v>162</v>
      </c>
      <c r="B16" s="23">
        <v>5.5E-2</v>
      </c>
    </row>
    <row r="17" spans="1:9" x14ac:dyDescent="0.25">
      <c r="A17" s="22" t="s">
        <v>163</v>
      </c>
      <c r="B17" s="23">
        <v>0.05</v>
      </c>
    </row>
    <row r="18" spans="1:9" x14ac:dyDescent="0.25">
      <c r="A18" s="22" t="s">
        <v>164</v>
      </c>
      <c r="B18" s="23">
        <v>6.5000000000000002E-2</v>
      </c>
    </row>
    <row r="19" spans="1:9" x14ac:dyDescent="0.25">
      <c r="A19" s="22" t="s">
        <v>165</v>
      </c>
      <c r="B19" s="23">
        <v>0.05</v>
      </c>
    </row>
    <row r="22" spans="1:9" x14ac:dyDescent="0.25">
      <c r="A22" s="49" t="s">
        <v>166</v>
      </c>
      <c r="B22" s="49"/>
      <c r="C22" s="49"/>
      <c r="D22" s="49"/>
      <c r="E22" s="49"/>
      <c r="F22" s="49"/>
      <c r="G22" s="49"/>
      <c r="H22" s="49"/>
      <c r="I22" s="49"/>
    </row>
  </sheetData>
  <mergeCells count="2">
    <mergeCell ref="A1:I1"/>
    <mergeCell ref="A22:I22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Hauskauf</vt:lpstr>
      <vt:lpstr>Listen</vt:lpstr>
      <vt:lpstr>Hauskauf!Druckbereich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2026-06-09T06:44:33Z</dcterms:created>
  <dcterms:modified xsi:type="dcterms:W3CDTF">2026-06-09T06:47:41Z</dcterms:modified>
  <dc:language>en-US</dc:language>
</cp:coreProperties>
</file>