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Anleitung" sheetId="1" state="visible" r:id="rId3"/>
    <sheet name="Einstellungen" sheetId="2" state="visible" r:id="rId4"/>
    <sheet name="Getränkekarte" sheetId="3" state="visible" r:id="rId5"/>
    <sheet name="Übersicht" sheetId="4" state="visible" r:id="rId6"/>
  </sheets>
  <definedNames>
    <definedName function="false" hidden="true" localSheetId="2" name="_xlnm._FilterDatabase" vbProcedure="false">Getränkekarte!$B$5:$R$42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<sst xmlns="http://schemas.openxmlformats.org/spreadsheetml/2006/main" count="349" uniqueCount="199">
  <si>
    <t xml:space="preserve">Getränkekarte – Vorlage</t>
  </si>
  <si>
    <t xml:space="preserve">Saison 2026  ·  Kalkulation, Pflege und Übersicht in einer Datei</t>
  </si>
  <si>
    <t xml:space="preserve">So funktioniert die Vorlage</t>
  </si>
  <si>
    <t xml:space="preserve">1.  Stammdaten eintragen</t>
  </si>
  <si>
    <t xml:space="preserve">Im Blatt »Getränkekarte« die Spalten Kategorie, Getränk, Menge, Einkaufspreis und gewünschter Aufschlag (%) ausfüllen. Verkaufspreis netto, Brutto-Preis und Roh-Marge werden automatisch berechnet.</t>
  </si>
  <si>
    <t xml:space="preserve">2.  Kategorien &amp; Steuersätze</t>
  </si>
  <si>
    <t xml:space="preserve">Im Blatt »Einstellungen« können Kategorien, Mehrwertsteuersätze und der Standard-Aufschlag angepasst werden. Die Dropdown-Listen aktualisieren sich automatisch.</t>
  </si>
  <si>
    <t xml:space="preserve">3.  Verfügbarkeit pflegen</t>
  </si>
  <si>
    <t xml:space="preserve">Über die Spalte »Verfügbar« (Ja/Nein) wird gesteuert, welche Getränke aktuell ausgeschenkt werden. Die Übersicht zählt nur verfügbare Positionen.</t>
  </si>
  <si>
    <t xml:space="preserve">4.  Übersicht prüfen</t>
  </si>
  <si>
    <t xml:space="preserve">Das Blatt »Übersicht« zeigt Anzahl Positionen, Durchschnittspreise und Marge je Kategorie – automatisch aus den Stammdaten berechnet.</t>
  </si>
  <si>
    <t xml:space="preserve">5.  Beispieldaten ersetzen</t>
  </si>
  <si>
    <t xml:space="preserve">Die eingetragenen Getränke sind Platzhalter. Einfach überschreiben, neue Zeilen unten anhängen – Formeln und Formatierungen passen sich automatisch an.</t>
  </si>
  <si>
    <t xml:space="preserve">Hinweise zur Kalkulation</t>
  </si>
  <si>
    <t xml:space="preserve">•  Verkaufspreis netto = Einkaufspreis × (1 + Aufschlag in %)</t>
  </si>
  <si>
    <t xml:space="preserve">•  Verkaufspreis brutto = Verkaufspreis netto × (1 + MwSt.-Satz)</t>
  </si>
  <si>
    <t xml:space="preserve">•  Roh-Marge = Verkaufspreis netto − Einkaufspreis</t>
  </si>
  <si>
    <t xml:space="preserve">•  Marge in % = Roh-Marge ÷ Verkaufspreis netto</t>
  </si>
  <si>
    <t xml:space="preserve">•  Standard-MwSt.-Sätze (DE 2026): 19 % regulär, 7 % ermäßigt. Anpassbar im Blatt »Einstellungen«.</t>
  </si>
  <si>
    <t xml:space="preserve">Stand: Saison 2026  ·  Währung: € (EUR)</t>
  </si>
  <si>
    <t xml:space="preserve">Einstellungen</t>
  </si>
  <si>
    <t xml:space="preserve">Kategorien</t>
  </si>
  <si>
    <t xml:space="preserve">MwSt.-Sätze</t>
  </si>
  <si>
    <t xml:space="preserve">Standardwerte</t>
  </si>
  <si>
    <t xml:space="preserve">Kategorie</t>
  </si>
  <si>
    <t xml:space="preserve">Standard-MwSt.</t>
  </si>
  <si>
    <t xml:space="preserve">Bezeichnung</t>
  </si>
  <si>
    <t xml:space="preserve">Satz</t>
  </si>
  <si>
    <t xml:space="preserve">Parameter</t>
  </si>
  <si>
    <t xml:space="preserve">Wert</t>
  </si>
  <si>
    <t xml:space="preserve">Heißgetränke</t>
  </si>
  <si>
    <t xml:space="preserve">Regulär (19 %)</t>
  </si>
  <si>
    <t xml:space="preserve">Standard-Aufschlag</t>
  </si>
  <si>
    <t xml:space="preserve">Erfrischungsgetränke</t>
  </si>
  <si>
    <t xml:space="preserve">Ermäßigt (7 %)</t>
  </si>
  <si>
    <t xml:space="preserve">Saison</t>
  </si>
  <si>
    <t xml:space="preserve">2026</t>
  </si>
  <si>
    <t xml:space="preserve">Säfte &amp; Schorlen</t>
  </si>
  <si>
    <t xml:space="preserve">Frei (0 %)</t>
  </si>
  <si>
    <t xml:space="preserve">Währung</t>
  </si>
  <si>
    <t xml:space="preserve">EUR</t>
  </si>
  <si>
    <t xml:space="preserve">Wasser</t>
  </si>
  <si>
    <t xml:space="preserve">Gültig ab</t>
  </si>
  <si>
    <t xml:space="preserve">01.01.2026</t>
  </si>
  <si>
    <t xml:space="preserve">Bier</t>
  </si>
  <si>
    <t xml:space="preserve">Wein &amp; Sekt</t>
  </si>
  <si>
    <t xml:space="preserve">Cocktails</t>
  </si>
  <si>
    <t xml:space="preserve">Spirituosen</t>
  </si>
  <si>
    <t xml:space="preserve">Alkoholfrei Spezial</t>
  </si>
  <si>
    <t xml:space="preserve">Hinweis: Blaue Zellen = Eingabewerte. Beim Hinzufügen neuer Kategorien bitte direkt unter der letzten Zeile fortsetzen – die Dropdowns in der Getränkekarte beziehen sich auf den Bereich »Einstellungen!$B$6:$B$30«.</t>
  </si>
  <si>
    <t xml:space="preserve">Getränkekarte</t>
  </si>
  <si>
    <t xml:space="preserve">Saisonkarte 2026  ·  Preise inkl. MwSt., in Euro</t>
  </si>
  <si>
    <t xml:space="preserve">Nr.</t>
  </si>
  <si>
    <t xml:space="preserve">Unterkategorie</t>
  </si>
  <si>
    <t xml:space="preserve">Getränk</t>
  </si>
  <si>
    <t xml:space="preserve">Beschreibung</t>
  </si>
  <si>
    <t xml:space="preserve">Menge</t>
  </si>
  <si>
    <t xml:space="preserve">Einheit</t>
  </si>
  <si>
    <t xml:space="preserve">EK netto</t>
  </si>
  <si>
    <t xml:space="preserve">Aufschlag</t>
  </si>
  <si>
    <t xml:space="preserve">VK netto</t>
  </si>
  <si>
    <t xml:space="preserve">MwSt.</t>
  </si>
  <si>
    <t xml:space="preserve">VK brutto</t>
  </si>
  <si>
    <t xml:space="preserve">Marge</t>
  </si>
  <si>
    <t xml:space="preserve">Marge %</t>
  </si>
  <si>
    <t xml:space="preserve">Allergene/Hinweise</t>
  </si>
  <si>
    <t xml:space="preserve">Verfügbar</t>
  </si>
  <si>
    <t xml:space="preserve">Notizen</t>
  </si>
  <si>
    <t xml:space="preserve">Kaffee</t>
  </si>
  <si>
    <t xml:space="preserve">Espresso</t>
  </si>
  <si>
    <t xml:space="preserve">Kräftiger Single Shot, italienische Röstung</t>
  </si>
  <si>
    <t xml:space="preserve">ml</t>
  </si>
  <si>
    <t xml:space="preserve">Ja</t>
  </si>
  <si>
    <t xml:space="preserve">Cappuccino</t>
  </si>
  <si>
    <t xml:space="preserve">Espresso mit aufgeschäumter Milch</t>
  </si>
  <si>
    <t xml:space="preserve">Milch</t>
  </si>
  <si>
    <t xml:space="preserve">Latte Macchiato</t>
  </si>
  <si>
    <t xml:space="preserve">Drei Schichten: Milch, Espresso, Milchschaum</t>
  </si>
  <si>
    <t xml:space="preserve">Tee</t>
  </si>
  <si>
    <t xml:space="preserve">Kräutertee, lose</t>
  </si>
  <si>
    <t xml:space="preserve">Hausmischung mit Pfefferminze und Melisse</t>
  </si>
  <si>
    <t xml:space="preserve">Auf Wunsch koffeinfrei</t>
  </si>
  <si>
    <t xml:space="preserve">Schokolade</t>
  </si>
  <si>
    <t xml:space="preserve">Heiße Schokolade</t>
  </si>
  <si>
    <t xml:space="preserve">Mit Vollmilch und feiner Bitterschokolade</t>
  </si>
  <si>
    <t xml:space="preserve">Limonade</t>
  </si>
  <si>
    <t xml:space="preserve">Cola</t>
  </si>
  <si>
    <t xml:space="preserve">Klassische Cola, eisgekühlt</t>
  </si>
  <si>
    <t xml:space="preserve">Koffein</t>
  </si>
  <si>
    <t xml:space="preserve">Cola Zero</t>
  </si>
  <si>
    <t xml:space="preserve">Cola ohne Zucker</t>
  </si>
  <si>
    <t xml:space="preserve">Koffein, Süßung</t>
  </si>
  <si>
    <t xml:space="preserve">Zitronenlimonade</t>
  </si>
  <si>
    <t xml:space="preserve">Hausgemachte Limonade mit frischer Zitrone</t>
  </si>
  <si>
    <t xml:space="preserve">Saisonal verfügbar</t>
  </si>
  <si>
    <t xml:space="preserve">Bitter</t>
  </si>
  <si>
    <t xml:space="preserve">Tonic Water</t>
  </si>
  <si>
    <t xml:space="preserve">Trockenes Tonic, leicht herb</t>
  </si>
  <si>
    <t xml:space="preserve">Chinin</t>
  </si>
  <si>
    <t xml:space="preserve">Saft</t>
  </si>
  <si>
    <t xml:space="preserve">Orangensaft</t>
  </si>
  <si>
    <t xml:space="preserve">100 % Direktsaft aus Valencia-Orangen</t>
  </si>
  <si>
    <t xml:space="preserve">Apfelsaft naturtrüb</t>
  </si>
  <si>
    <t xml:space="preserve">Regionaler Streuobst-Apfelsaft</t>
  </si>
  <si>
    <t xml:space="preserve">Schorle</t>
  </si>
  <si>
    <t xml:space="preserve">Apfelschorle</t>
  </si>
  <si>
    <t xml:space="preserve">Apfelsaft mit Mineralwasser, 50:50</t>
  </si>
  <si>
    <t xml:space="preserve">Rhabarberschorle</t>
  </si>
  <si>
    <t xml:space="preserve">Rhabarbersaft, Minze, Mineralwasser</t>
  </si>
  <si>
    <t xml:space="preserve">Nein</t>
  </si>
  <si>
    <t xml:space="preserve">Saisonal März–Juli</t>
  </si>
  <si>
    <t xml:space="preserve">Still</t>
  </si>
  <si>
    <t xml:space="preserve">Mineralwasser still</t>
  </si>
  <si>
    <t xml:space="preserve">Stilles Mineralwasser in der Glasflasche</t>
  </si>
  <si>
    <t xml:space="preserve">Sprudel</t>
  </si>
  <si>
    <t xml:space="preserve">Mineralwasser medium</t>
  </si>
  <si>
    <t xml:space="preserve">Mit feiner Kohlensäure</t>
  </si>
  <si>
    <t xml:space="preserve">Mineralwasser classic</t>
  </si>
  <si>
    <t xml:space="preserve">Mit kräftiger Kohlensäure, 0,75 l</t>
  </si>
  <si>
    <t xml:space="preserve">Karaffe</t>
  </si>
  <si>
    <t xml:space="preserve">Vom Fass</t>
  </si>
  <si>
    <t xml:space="preserve">Pils 0,3 l</t>
  </si>
  <si>
    <t xml:space="preserve">Norddeutsche Brauart, schlank und herb</t>
  </si>
  <si>
    <t xml:space="preserve">Gluten</t>
  </si>
  <si>
    <t xml:space="preserve">Pils 0,5 l</t>
  </si>
  <si>
    <t xml:space="preserve">Flasche</t>
  </si>
  <si>
    <t xml:space="preserve">Weizenbier hell</t>
  </si>
  <si>
    <t xml:space="preserve">Obergäriges Weizen mit Banannote</t>
  </si>
  <si>
    <t xml:space="preserve">Helles</t>
  </si>
  <si>
    <t xml:space="preserve">Bayerisches Helles, mild und süffig</t>
  </si>
  <si>
    <t xml:space="preserve">Alkoholfrei</t>
  </si>
  <si>
    <t xml:space="preserve">Pils alkoholfrei</t>
  </si>
  <si>
    <t xml:space="preserve">Vollmundig, ohne Alkohol</t>
  </si>
  <si>
    <t xml:space="preserve">Weißwein</t>
  </si>
  <si>
    <t xml:space="preserve">Riesling trocken</t>
  </si>
  <si>
    <t xml:space="preserve">Mosel, mineralisch, lebhafte Säure</t>
  </si>
  <si>
    <t xml:space="preserve">Sulfite</t>
  </si>
  <si>
    <t xml:space="preserve">Glas 0,2 l</t>
  </si>
  <si>
    <t xml:space="preserve">Grauburgunder</t>
  </si>
  <si>
    <t xml:space="preserve">Pfalz, kräftig mit feiner Birnennote</t>
  </si>
  <si>
    <t xml:space="preserve">Rotwein</t>
  </si>
  <si>
    <t xml:space="preserve">Spätburgunder</t>
  </si>
  <si>
    <t xml:space="preserve">Baden, samtig, dezente Kirschnoten</t>
  </si>
  <si>
    <t xml:space="preserve">Rosé</t>
  </si>
  <si>
    <t xml:space="preserve">Rosé trocken</t>
  </si>
  <si>
    <t xml:space="preserve">Fruchtbetont, leicht und elegant</t>
  </si>
  <si>
    <t xml:space="preserve">Sekt</t>
  </si>
  <si>
    <t xml:space="preserve">Winzersekt brut</t>
  </si>
  <si>
    <t xml:space="preserve">Klassische Flaschengärung, fein perlend</t>
  </si>
  <si>
    <t xml:space="preserve">Glas 0,1 l</t>
  </si>
  <si>
    <t xml:space="preserve">Klassiker</t>
  </si>
  <si>
    <t xml:space="preserve">Aperol Spritz</t>
  </si>
  <si>
    <t xml:space="preserve">Aperol, Prosecco, Sodawasser, Orangenscheibe</t>
  </si>
  <si>
    <t xml:space="preserve">Hugo</t>
  </si>
  <si>
    <t xml:space="preserve">Holunderblütensirup, Prosecco, Minze, Limette</t>
  </si>
  <si>
    <t xml:space="preserve">Sour</t>
  </si>
  <si>
    <t xml:space="preserve">Whisky Sour</t>
  </si>
  <si>
    <t xml:space="preserve">Whisky, Zitronensaft, Zuckersirup, Eiweiß</t>
  </si>
  <si>
    <t xml:space="preserve">Ei</t>
  </si>
  <si>
    <t xml:space="preserve">Tropical</t>
  </si>
  <si>
    <t xml:space="preserve">Mojito</t>
  </si>
  <si>
    <t xml:space="preserve">Rum, Limette, Minze, Rohrzucker, Sodawasser</t>
  </si>
  <si>
    <t xml:space="preserve">Virgin Mojito</t>
  </si>
  <si>
    <t xml:space="preserve">Limette, Minze, Rohrzucker, Sodawasser</t>
  </si>
  <si>
    <t xml:space="preserve">Gin</t>
  </si>
  <si>
    <t xml:space="preserve">Gin Tonic</t>
  </si>
  <si>
    <t xml:space="preserve">Dry Gin, Tonic Water, Limette</t>
  </si>
  <si>
    <t xml:space="preserve">Whisky</t>
  </si>
  <si>
    <t xml:space="preserve">Single Malt 4 cl</t>
  </si>
  <si>
    <t xml:space="preserve">Highland-Single-Malt, 12 Jahre gereift</t>
  </si>
  <si>
    <t xml:space="preserve">Brand</t>
  </si>
  <si>
    <t xml:space="preserve">Obstler 2 cl</t>
  </si>
  <si>
    <t xml:space="preserve">Hausgebrannter Williams-Birnenbrand</t>
  </si>
  <si>
    <t xml:space="preserve">Likör</t>
  </si>
  <si>
    <t xml:space="preserve">Kräuterlikör 2 cl</t>
  </si>
  <si>
    <t xml:space="preserve">Eiskalt serviert, 35 %</t>
  </si>
  <si>
    <t xml:space="preserve">Smoothie</t>
  </si>
  <si>
    <t xml:space="preserve">Beeren-Smoothie</t>
  </si>
  <si>
    <t xml:space="preserve">Himbeere, Heidelbeere, Banane, Joghurt</t>
  </si>
  <si>
    <t xml:space="preserve">Eistee</t>
  </si>
  <si>
    <t xml:space="preserve">Hausgemachter Eistee</t>
  </si>
  <si>
    <t xml:space="preserve">Schwarzer Tee mit Zitrone und Pfirsich</t>
  </si>
  <si>
    <t xml:space="preserve">In Vorbereitung</t>
  </si>
  <si>
    <t xml:space="preserve">Übersicht &amp; Kennzahlen</t>
  </si>
  <si>
    <t xml:space="preserve">Automatisch berechnet aus dem Blatt »Getränkekarte«</t>
  </si>
  <si>
    <t xml:space="preserve">Positionen gesamt</t>
  </si>
  <si>
    <t xml:space="preserve">Davon verfügbar</t>
  </si>
  <si>
    <t xml:space="preserve">Davon nicht verfügbar</t>
  </si>
  <si>
    <t xml:space="preserve">Ø Verkaufspreis brutto</t>
  </si>
  <si>
    <t xml:space="preserve">Ø Marge in %</t>
  </si>
  <si>
    <t xml:space="preserve">Höchster Preis (brutto)</t>
  </si>
  <si>
    <t xml:space="preserve">Auswertung je Kategorie</t>
  </si>
  <si>
    <t xml:space="preserve">Positionen</t>
  </si>
  <si>
    <t xml:space="preserve">Ø EK netto</t>
  </si>
  <si>
    <t xml:space="preserve">Ø VK netto</t>
  </si>
  <si>
    <t xml:space="preserve">Ø VK brutto</t>
  </si>
  <si>
    <t xml:space="preserve">Ø Marge %</t>
  </si>
  <si>
    <t xml:space="preserve">Gesamt / Ø</t>
  </si>
  <si>
    <t xml:space="preserve">Hinweis: Alle Werte aktualisieren sich automatisch, sobald in »Getränkekarte« Zeilen geändert oder ergänzt werden. Neue Kategorien zuerst im Blatt »Einstellungen« anlegen.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</si>
</sst>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%"/>
    <numFmt numFmtId="166" formatCode="0"/>
    <numFmt numFmtId="167" formatCode="#,##0.00&quot; €&quot;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1F3A5F"/>
      <name val="Arial"/>
      <family val="0"/>
      <charset val="1"/>
    </font>
    <font>
      <i val="true"/>
      <sz val="11"/>
      <color rgb="FF555555"/>
      <name val="Arial"/>
      <family val="0"/>
      <charset val="1"/>
    </font>
    <font>
      <b val="true"/>
      <sz val="14"/>
      <color rgb="FF1F3A5F"/>
      <name val="Arial"/>
      <family val="0"/>
      <charset val="1"/>
    </font>
    <font>
      <b val="true"/>
      <sz val="11"/>
      <color rgb="FF1F3A5F"/>
      <name val="Arial"/>
      <family val="0"/>
      <charset val="1"/>
    </font>
    <font>
      <sz val="10"/>
      <color rgb="FF333333"/>
      <name val="Arial"/>
      <family val="0"/>
      <charset val="1"/>
    </font>
    <font>
      <i val="true"/>
      <sz val="9"/>
      <color rgb="FF888888"/>
      <name val="Arial"/>
      <family val="0"/>
      <charset val="1"/>
    </font>
    <font>
      <b val="true"/>
      <sz val="18"/>
      <color rgb="FF1F3A5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1F3A5F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555555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3A5F"/>
        <bgColor rgb="FF333333"/>
      </patternFill>
    </fill>
    <fill>
      <patternFill patternType="solid">
        <fgColor rgb="FFE8EEF5"/>
        <bgColor rgb="FFF7F4EC"/>
      </patternFill>
    </fill>
    <fill>
      <patternFill patternType="solid">
        <fgColor rgb="FFF7F4EC"/>
        <bgColor rgb="FFE8EEF5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8C2CC"/>
      </left>
      <right style="thin">
        <color rgb="FFB8C2CC"/>
      </right>
      <top style="thin">
        <color rgb="FFB8C2CC"/>
      </top>
      <bottom style="thin">
        <color rgb="FFB8C2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4" borderId="1" xfId="0" applyFont="true" applyBorder="true" applyAlignment="true" applyProtection="false">
      <alignment horizontal="general" vertical="bottom" textRotation="0" wrapText="false" indent="1" shrinkToFit="false"/>
      <protection locked="true" hidden="false"/>
    </xf>
    <xf numFmtId="165" fontId="1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false" indent="1" shrinkToFit="false"/>
      <protection locked="true" hidden="false"/>
    </xf>
    <xf numFmtId="165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0" borderId="1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5" fontId="14" fillId="0" borderId="1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7" fontId="18" fillId="0" borderId="1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5" fontId="18" fillId="0" borderId="1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6" fontId="1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4" borderId="1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1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4" borderId="1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5" fontId="14" fillId="4" borderId="1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7" fontId="18" fillId="4" borderId="1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5" fontId="18" fillId="4" borderId="1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ill>
        <patternFill patternType="solid">
          <fgColor rgb="FF1F3A5F"/>
          <bgColor rgb="FF000000"/>
        </patternFill>
      </fill>
    </dxf>
    <dxf>
      <fill>
        <patternFill patternType="solid">
          <fgColor rgb="FFF7F4E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99999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FF"/>
          <bgColor rgb="FF000000"/>
        </patternFill>
      </fill>
    </dxf>
    <dxf>
      <fill>
        <patternFill patternType="solid">
          <fgColor rgb="FF63BE7B"/>
          <bgColor rgb="FF000000"/>
        </patternFill>
      </fill>
    </dxf>
    <dxf>
      <fill>
        <patternFill patternType="solid">
          <fgColor rgb="FF64BF7C"/>
          <bgColor rgb="FF000000"/>
        </patternFill>
      </fill>
    </dxf>
    <dxf>
      <fill>
        <patternFill patternType="solid">
          <fgColor rgb="FF7BC57D"/>
          <bgColor rgb="FF000000"/>
        </patternFill>
      </fill>
    </dxf>
    <dxf>
      <fill>
        <patternFill patternType="solid">
          <fgColor rgb="FF80C77D"/>
          <bgColor rgb="FF000000"/>
        </patternFill>
      </fill>
    </dxf>
    <dxf>
      <fill>
        <patternFill patternType="solid">
          <fgColor rgb="FF8BCA7E"/>
          <bgColor rgb="FF000000"/>
        </patternFill>
      </fill>
    </dxf>
    <dxf>
      <fill>
        <patternFill patternType="solid">
          <fgColor rgb="FF91CC7E"/>
          <bgColor rgb="FF000000"/>
        </patternFill>
      </fill>
    </dxf>
    <dxf>
      <fill>
        <patternFill patternType="solid">
          <fgColor rgb="FF9ECF7F"/>
          <bgColor rgb="FF000000"/>
        </patternFill>
      </fill>
    </dxf>
    <dxf>
      <fill>
        <patternFill patternType="solid">
          <fgColor rgb="FFA5D17F"/>
          <bgColor rgb="FF000000"/>
        </patternFill>
      </fill>
    </dxf>
    <dxf>
      <fill>
        <patternFill patternType="solid">
          <fgColor rgb="FFADD480"/>
          <bgColor rgb="FF000000"/>
        </patternFill>
      </fill>
    </dxf>
    <dxf>
      <fill>
        <patternFill patternType="solid">
          <fgColor rgb="FFB4D680"/>
          <bgColor rgb="FF000000"/>
        </patternFill>
      </fill>
    </dxf>
    <dxf>
      <fill>
        <patternFill patternType="solid">
          <fgColor rgb="FFBDD881"/>
          <bgColor rgb="FF000000"/>
        </patternFill>
      </fill>
    </dxf>
    <dxf>
      <fill>
        <patternFill patternType="solid">
          <fgColor rgb="FFE3E383"/>
          <bgColor rgb="FF000000"/>
        </patternFill>
      </fill>
    </dxf>
    <dxf>
      <fill>
        <patternFill patternType="solid">
          <fgColor rgb="FFC6EF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006100"/>
          <bgColor rgb="FF000000"/>
        </patternFill>
      </fill>
    </dxf>
    <dxf>
      <fill>
        <patternFill patternType="solid">
          <fgColor rgb="FF9C0006"/>
          <bgColor rgb="FF000000"/>
        </patternFill>
      </fill>
    </dxf>
    <dxf>
      <font>
        <name val="Arial"/>
        <charset val="1"/>
        <family val="0"/>
        <b val="1"/>
        <color rgb="FF006100"/>
        <sz val="10"/>
      </font>
      <fill>
        <patternFill>
          <bgColor rgb="FFC6EFCE"/>
        </patternFill>
      </fill>
    </dxf>
    <dxf>
      <font>
        <name val="Arial"/>
        <charset val="1"/>
        <family val="0"/>
        <b val="1"/>
        <color rgb="FF9C0006"/>
        <sz val="10"/>
      </font>
      <fill>
        <patternFill>
          <bgColor rgb="FFFFC7CE"/>
        </patternFill>
      </fill>
    </dxf>
    <dxf>
      <font>
        <name val="Arial"/>
        <charset val="1"/>
        <family val="0"/>
        <i val="1"/>
        <color rgb="FF999999"/>
        <sz val="1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8C2CC"/>
      <rgbColor rgb="FF888888"/>
      <rgbColor rgb="FF9999FF"/>
      <rgbColor rgb="FF993366"/>
      <rgbColor rgb="FFF7F4EC"/>
      <rgbColor rgb="FFE8EE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555555"/>
      <rgbColor rgb="FF999999"/>
      <rgbColor rgb="FF1F3A5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95"/>
  </cols>
  <sheetData>
    <row r="2" customFormat="false" ht="26.8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7.35" hidden="false" customHeight="false" outlineLevel="0" collapsed="false">
      <c r="B5" s="3" t="s">
        <v>2</v>
      </c>
    </row>
    <row r="7" customFormat="false" ht="15" hidden="false" customHeight="false" outlineLevel="0" collapsed="false">
      <c r="B7" s="4" t="s">
        <v>3</v>
      </c>
    </row>
    <row r="8" customFormat="false" ht="31.5" hidden="false" customHeight="true" outlineLevel="0" collapsed="false">
      <c r="B8" s="5" t="s">
        <v>4</v>
      </c>
    </row>
    <row r="10" customFormat="false" ht="15" hidden="false" customHeight="false" outlineLevel="0" collapsed="false">
      <c r="B10" s="4" t="s">
        <v>5</v>
      </c>
    </row>
    <row r="11" customFormat="false" ht="31.5" hidden="false" customHeight="true" outlineLevel="0" collapsed="false">
      <c r="B11" s="5" t="s">
        <v>6</v>
      </c>
    </row>
    <row r="13" customFormat="false" ht="15" hidden="false" customHeight="false" outlineLevel="0" collapsed="false">
      <c r="B13" s="4" t="s">
        <v>7</v>
      </c>
    </row>
    <row r="14" customFormat="false" ht="31.5" hidden="false" customHeight="true" outlineLevel="0" collapsed="false">
      <c r="B14" s="5" t="s">
        <v>8</v>
      </c>
    </row>
    <row r="16" customFormat="false" ht="15" hidden="false" customHeight="false" outlineLevel="0" collapsed="false">
      <c r="B16" s="4" t="s">
        <v>9</v>
      </c>
    </row>
    <row r="17" customFormat="false" ht="31.5" hidden="false" customHeight="true" outlineLevel="0" collapsed="false">
      <c r="B17" s="5" t="s">
        <v>10</v>
      </c>
    </row>
    <row r="19" customFormat="false" ht="15" hidden="false" customHeight="false" outlineLevel="0" collapsed="false">
      <c r="B19" s="4" t="s">
        <v>11</v>
      </c>
    </row>
    <row r="20" customFormat="false" ht="31.5" hidden="false" customHeight="true" outlineLevel="0" collapsed="false">
      <c r="B20" s="5" t="s">
        <v>12</v>
      </c>
    </row>
    <row r="22" customFormat="false" ht="17.35" hidden="false" customHeight="false" outlineLevel="0" collapsed="false">
      <c r="B22" s="3" t="s">
        <v>13</v>
      </c>
    </row>
    <row r="23" customFormat="false" ht="15" hidden="false" customHeight="false" outlineLevel="0" collapsed="false">
      <c r="B23" s="6" t="s">
        <v>14</v>
      </c>
    </row>
    <row r="24" customFormat="false" ht="15" hidden="false" customHeight="false" outlineLevel="0" collapsed="false">
      <c r="B24" s="6" t="s">
        <v>15</v>
      </c>
    </row>
    <row r="25" customFormat="false" ht="15" hidden="false" customHeight="false" outlineLevel="0" collapsed="false">
      <c r="B25" s="6" t="s">
        <v>16</v>
      </c>
    </row>
    <row r="26" customFormat="false" ht="15" hidden="false" customHeight="false" outlineLevel="0" collapsed="false">
      <c r="B26" s="6" t="s">
        <v>17</v>
      </c>
    </row>
    <row r="27" customFormat="false" ht="15" hidden="false" customHeight="false" outlineLevel="0" collapsed="false">
      <c r="B27" s="6" t="s">
        <v>18</v>
      </c>
    </row>
    <row r="29" customFormat="false" ht="15" hidden="false" customHeight="false" outlineLevel="0" collapsed="false">
      <c r="B29" s="7" t="s">
        <v>19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18"/>
    <col collapsed="false" customWidth="true" hidden="false" outlineLevel="0" max="4" min="4" style="0" width="3"/>
    <col collapsed="false" customWidth="true" hidden="false" outlineLevel="0" max="5" min="5" style="0" width="28"/>
    <col collapsed="false" customWidth="true" hidden="false" outlineLevel="0" max="6" min="6" style="0" width="14"/>
    <col collapsed="false" customWidth="true" hidden="false" outlineLevel="0" max="7" min="7" style="0" width="3"/>
    <col collapsed="false" customWidth="true" hidden="false" outlineLevel="0" max="8" min="8" style="0" width="28"/>
    <col collapsed="false" customWidth="true" hidden="false" outlineLevel="0" max="9" min="9" style="0" width="14"/>
  </cols>
  <sheetData>
    <row r="2" customFormat="false" ht="22.05" hidden="false" customHeight="false" outlineLevel="0" collapsed="false">
      <c r="B2" s="8" t="s">
        <v>20</v>
      </c>
    </row>
    <row r="4" customFormat="false" ht="21.75" hidden="false" customHeight="true" outlineLevel="0" collapsed="false">
      <c r="B4" s="9" t="s">
        <v>21</v>
      </c>
      <c r="C4" s="9"/>
      <c r="E4" s="9" t="s">
        <v>22</v>
      </c>
      <c r="F4" s="9"/>
      <c r="H4" s="9" t="s">
        <v>23</v>
      </c>
      <c r="I4" s="9"/>
    </row>
    <row r="5" customFormat="false" ht="15" hidden="false" customHeight="false" outlineLevel="0" collapsed="false">
      <c r="B5" s="10" t="s">
        <v>24</v>
      </c>
      <c r="C5" s="10" t="s">
        <v>25</v>
      </c>
      <c r="E5" s="10" t="s">
        <v>26</v>
      </c>
      <c r="F5" s="10" t="s">
        <v>27</v>
      </c>
      <c r="H5" s="10" t="s">
        <v>28</v>
      </c>
      <c r="I5" s="10" t="s">
        <v>29</v>
      </c>
    </row>
    <row r="6" customFormat="false" ht="15" hidden="false" customHeight="false" outlineLevel="0" collapsed="false">
      <c r="B6" s="11" t="s">
        <v>30</v>
      </c>
      <c r="C6" s="12" t="n">
        <v>0.19</v>
      </c>
      <c r="E6" s="13" t="s">
        <v>31</v>
      </c>
      <c r="F6" s="14" t="n">
        <v>0.19</v>
      </c>
      <c r="H6" s="13" t="s">
        <v>32</v>
      </c>
      <c r="I6" s="14" t="n">
        <v>3.5</v>
      </c>
    </row>
    <row r="7" customFormat="false" ht="15" hidden="false" customHeight="false" outlineLevel="0" collapsed="false">
      <c r="B7" s="13" t="s">
        <v>33</v>
      </c>
      <c r="C7" s="14" t="n">
        <v>0.19</v>
      </c>
      <c r="E7" s="13" t="s">
        <v>34</v>
      </c>
      <c r="F7" s="14" t="n">
        <v>0.07</v>
      </c>
      <c r="H7" s="13" t="s">
        <v>35</v>
      </c>
      <c r="I7" s="15" t="s">
        <v>36</v>
      </c>
    </row>
    <row r="8" customFormat="false" ht="15" hidden="false" customHeight="false" outlineLevel="0" collapsed="false">
      <c r="B8" s="11" t="s">
        <v>37</v>
      </c>
      <c r="C8" s="12" t="n">
        <v>0.19</v>
      </c>
      <c r="E8" s="13" t="s">
        <v>38</v>
      </c>
      <c r="F8" s="14" t="n">
        <v>0</v>
      </c>
      <c r="H8" s="13" t="s">
        <v>39</v>
      </c>
      <c r="I8" s="15" t="s">
        <v>40</v>
      </c>
    </row>
    <row r="9" customFormat="false" ht="15" hidden="false" customHeight="false" outlineLevel="0" collapsed="false">
      <c r="B9" s="13" t="s">
        <v>41</v>
      </c>
      <c r="C9" s="14" t="n">
        <v>0.19</v>
      </c>
      <c r="H9" s="13" t="s">
        <v>42</v>
      </c>
      <c r="I9" s="15" t="s">
        <v>43</v>
      </c>
    </row>
    <row r="10" customFormat="false" ht="15" hidden="false" customHeight="false" outlineLevel="0" collapsed="false">
      <c r="B10" s="11" t="s">
        <v>44</v>
      </c>
      <c r="C10" s="12" t="n">
        <v>0.19</v>
      </c>
    </row>
    <row r="11" customFormat="false" ht="15" hidden="false" customHeight="false" outlineLevel="0" collapsed="false">
      <c r="B11" s="13" t="s">
        <v>45</v>
      </c>
      <c r="C11" s="14" t="n">
        <v>0.19</v>
      </c>
    </row>
    <row r="12" customFormat="false" ht="15" hidden="false" customHeight="false" outlineLevel="0" collapsed="false">
      <c r="B12" s="11" t="s">
        <v>46</v>
      </c>
      <c r="C12" s="12" t="n">
        <v>0.19</v>
      </c>
    </row>
    <row r="13" customFormat="false" ht="15" hidden="false" customHeight="false" outlineLevel="0" collapsed="false">
      <c r="B13" s="13" t="s">
        <v>47</v>
      </c>
      <c r="C13" s="14" t="n">
        <v>0.19</v>
      </c>
    </row>
    <row r="14" customFormat="false" ht="15" hidden="false" customHeight="false" outlineLevel="0" collapsed="false">
      <c r="B14" s="11" t="s">
        <v>48</v>
      </c>
      <c r="C14" s="12" t="n">
        <v>0.19</v>
      </c>
    </row>
    <row r="17" customFormat="false" ht="30" hidden="false" customHeight="true" outlineLevel="0" collapsed="false">
      <c r="B17" s="16" t="s">
        <v>49</v>
      </c>
      <c r="C17" s="16"/>
      <c r="D17" s="16"/>
      <c r="E17" s="16"/>
      <c r="F17" s="16"/>
      <c r="G17" s="16"/>
      <c r="H17" s="16"/>
      <c r="I17" s="16"/>
    </row>
  </sheetData>
  <mergeCells count="4">
    <mergeCell ref="B4:C4"/>
    <mergeCell ref="E4:F4"/>
    <mergeCell ref="H4:I4"/>
    <mergeCell ref="B17:I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4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5" ySplit="5" topLeftCell="F6" activePane="bottomRight" state="frozen"/>
      <selection pane="topLeft" activeCell="A1" activeCellId="0" sqref="A1"/>
      <selection pane="topRight" activeCell="F1" activeCellId="0" sqref="F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6"/>
    <col collapsed="false" customWidth="true" hidden="false" outlineLevel="0" max="3" min="3" style="0" width="20"/>
    <col collapsed="false" customWidth="true" hidden="false" outlineLevel="0" max="4" min="4" style="0" width="18"/>
    <col collapsed="false" customWidth="true" hidden="false" outlineLevel="0" max="5" min="5" style="0" width="28"/>
    <col collapsed="false" customWidth="true" hidden="false" outlineLevel="0" max="6" min="6" style="0" width="40"/>
    <col collapsed="false" customWidth="true" hidden="false" outlineLevel="0" max="7" min="7" style="0" width="8"/>
    <col collapsed="false" customWidth="true" hidden="false" outlineLevel="0" max="8" min="8" style="0" width="9"/>
    <col collapsed="false" customWidth="true" hidden="false" outlineLevel="0" max="11" min="9" style="0" width="11"/>
    <col collapsed="false" customWidth="true" hidden="false" outlineLevel="0" max="12" min="12" style="0" width="9"/>
    <col collapsed="false" customWidth="true" hidden="false" outlineLevel="0" max="13" min="13" style="0" width="12"/>
    <col collapsed="false" customWidth="true" hidden="false" outlineLevel="0" max="15" min="14" style="0" width="10"/>
    <col collapsed="false" customWidth="true" hidden="false" outlineLevel="0" max="16" min="16" style="0" width="18"/>
    <col collapsed="false" customWidth="true" hidden="false" outlineLevel="0" max="17" min="17" style="0" width="11"/>
    <col collapsed="false" customWidth="true" hidden="false" outlineLevel="0" max="18" min="18" style="0" width="25"/>
  </cols>
  <sheetData>
    <row r="2" customFormat="false" ht="26.8" hidden="false" customHeight="false" outlineLevel="0" collapsed="false">
      <c r="B2" s="1" t="s">
        <v>50</v>
      </c>
    </row>
    <row r="3" customFormat="false" ht="15" hidden="false" customHeight="false" outlineLevel="0" collapsed="false">
      <c r="B3" s="17" t="s">
        <v>51</v>
      </c>
    </row>
    <row r="5" customFormat="false" ht="31.5" hidden="false" customHeight="true" outlineLevel="0" collapsed="false">
      <c r="B5" s="18" t="s">
        <v>52</v>
      </c>
      <c r="C5" s="18" t="s">
        <v>24</v>
      </c>
      <c r="D5" s="18" t="s">
        <v>53</v>
      </c>
      <c r="E5" s="18" t="s">
        <v>54</v>
      </c>
      <c r="F5" s="18" t="s">
        <v>55</v>
      </c>
      <c r="G5" s="18" t="s">
        <v>56</v>
      </c>
      <c r="H5" s="18" t="s">
        <v>57</v>
      </c>
      <c r="I5" s="18" t="s">
        <v>58</v>
      </c>
      <c r="J5" s="18" t="s">
        <v>59</v>
      </c>
      <c r="K5" s="18" t="s">
        <v>60</v>
      </c>
      <c r="L5" s="18" t="s">
        <v>61</v>
      </c>
      <c r="M5" s="18" t="s">
        <v>62</v>
      </c>
      <c r="N5" s="18" t="s">
        <v>63</v>
      </c>
      <c r="O5" s="18" t="s">
        <v>64</v>
      </c>
      <c r="P5" s="18" t="s">
        <v>65</v>
      </c>
      <c r="Q5" s="18" t="s">
        <v>66</v>
      </c>
      <c r="R5" s="18" t="s">
        <v>67</v>
      </c>
    </row>
    <row r="6" customFormat="false" ht="27.75" hidden="false" customHeight="true" outlineLevel="0" collapsed="false">
      <c r="B6" s="19" t="n">
        <v>1</v>
      </c>
      <c r="C6" s="20" t="s">
        <v>30</v>
      </c>
      <c r="D6" s="20" t="s">
        <v>68</v>
      </c>
      <c r="E6" s="20" t="s">
        <v>69</v>
      </c>
      <c r="F6" s="20" t="s">
        <v>70</v>
      </c>
      <c r="G6" s="19" t="n">
        <v>30</v>
      </c>
      <c r="H6" s="21" t="s">
        <v>71</v>
      </c>
      <c r="I6" s="22" t="n">
        <v>0.35</v>
      </c>
      <c r="J6" s="23" t="n">
        <v>4</v>
      </c>
      <c r="K6" s="24" t="n">
        <f aca="false">I6*(1+J6)</f>
        <v>1.75</v>
      </c>
      <c r="L6" s="23" t="n">
        <v>0.19</v>
      </c>
      <c r="M6" s="24" t="n">
        <f aca="false">K6*(1+L6)</f>
        <v>2.0825</v>
      </c>
      <c r="N6" s="24" t="n">
        <f aca="false">K6-I6</f>
        <v>1.4</v>
      </c>
      <c r="O6" s="25" t="n">
        <f aca="false">IFERROR((K6-I6)/K6,0)</f>
        <v>0.8</v>
      </c>
      <c r="P6" s="20"/>
      <c r="Q6" s="21" t="s">
        <v>72</v>
      </c>
      <c r="R6" s="20"/>
    </row>
    <row r="7" customFormat="false" ht="27.75" hidden="false" customHeight="true" outlineLevel="0" collapsed="false">
      <c r="B7" s="26" t="n">
        <v>2</v>
      </c>
      <c r="C7" s="27" t="s">
        <v>30</v>
      </c>
      <c r="D7" s="27" t="s">
        <v>68</v>
      </c>
      <c r="E7" s="27" t="s">
        <v>73</v>
      </c>
      <c r="F7" s="27" t="s">
        <v>74</v>
      </c>
      <c r="G7" s="26" t="n">
        <v>180</v>
      </c>
      <c r="H7" s="28" t="s">
        <v>71</v>
      </c>
      <c r="I7" s="29" t="n">
        <v>0.55</v>
      </c>
      <c r="J7" s="30" t="n">
        <v>4.4</v>
      </c>
      <c r="K7" s="31" t="n">
        <f aca="false">I7*(1+J7)</f>
        <v>2.97</v>
      </c>
      <c r="L7" s="30" t="n">
        <v>0.19</v>
      </c>
      <c r="M7" s="31" t="n">
        <f aca="false">K7*(1+L7)</f>
        <v>3.5343</v>
      </c>
      <c r="N7" s="31" t="n">
        <f aca="false">K7-I7</f>
        <v>2.42</v>
      </c>
      <c r="O7" s="32" t="n">
        <f aca="false">IFERROR((K7-I7)/K7,0)</f>
        <v>0.814814814814815</v>
      </c>
      <c r="P7" s="27" t="s">
        <v>75</v>
      </c>
      <c r="Q7" s="28" t="s">
        <v>72</v>
      </c>
      <c r="R7" s="27"/>
    </row>
    <row r="8" customFormat="false" ht="27.75" hidden="false" customHeight="true" outlineLevel="0" collapsed="false">
      <c r="B8" s="19" t="n">
        <v>3</v>
      </c>
      <c r="C8" s="20" t="s">
        <v>30</v>
      </c>
      <c r="D8" s="20" t="s">
        <v>68</v>
      </c>
      <c r="E8" s="20" t="s">
        <v>76</v>
      </c>
      <c r="F8" s="20" t="s">
        <v>77</v>
      </c>
      <c r="G8" s="19" t="n">
        <v>250</v>
      </c>
      <c r="H8" s="21" t="s">
        <v>71</v>
      </c>
      <c r="I8" s="22" t="n">
        <v>0.6</v>
      </c>
      <c r="J8" s="23" t="n">
        <v>4.4</v>
      </c>
      <c r="K8" s="24" t="n">
        <f aca="false">I8*(1+J8)</f>
        <v>3.24</v>
      </c>
      <c r="L8" s="23" t="n">
        <v>0.19</v>
      </c>
      <c r="M8" s="24" t="n">
        <f aca="false">K8*(1+L8)</f>
        <v>3.8556</v>
      </c>
      <c r="N8" s="24" t="n">
        <f aca="false">K8-I8</f>
        <v>2.64</v>
      </c>
      <c r="O8" s="25" t="n">
        <f aca="false">IFERROR((K8-I8)/K8,0)</f>
        <v>0.814814814814815</v>
      </c>
      <c r="P8" s="20" t="s">
        <v>75</v>
      </c>
      <c r="Q8" s="21" t="s">
        <v>72</v>
      </c>
      <c r="R8" s="20"/>
    </row>
    <row r="9" customFormat="false" ht="27.75" hidden="false" customHeight="true" outlineLevel="0" collapsed="false">
      <c r="B9" s="26" t="n">
        <v>4</v>
      </c>
      <c r="C9" s="27" t="s">
        <v>30</v>
      </c>
      <c r="D9" s="27" t="s">
        <v>78</v>
      </c>
      <c r="E9" s="27" t="s">
        <v>79</v>
      </c>
      <c r="F9" s="27" t="s">
        <v>80</v>
      </c>
      <c r="G9" s="26" t="n">
        <v>300</v>
      </c>
      <c r="H9" s="28" t="s">
        <v>71</v>
      </c>
      <c r="I9" s="29" t="n">
        <v>0.3</v>
      </c>
      <c r="J9" s="30" t="n">
        <v>5.5</v>
      </c>
      <c r="K9" s="31" t="n">
        <f aca="false">I9*(1+J9)</f>
        <v>1.95</v>
      </c>
      <c r="L9" s="30" t="n">
        <v>0.19</v>
      </c>
      <c r="M9" s="31" t="n">
        <f aca="false">K9*(1+L9)</f>
        <v>2.3205</v>
      </c>
      <c r="N9" s="31" t="n">
        <f aca="false">K9-I9</f>
        <v>1.65</v>
      </c>
      <c r="O9" s="32" t="n">
        <f aca="false">IFERROR((K9-I9)/K9,0)</f>
        <v>0.846153846153846</v>
      </c>
      <c r="P9" s="27"/>
      <c r="Q9" s="28" t="s">
        <v>72</v>
      </c>
      <c r="R9" s="27" t="s">
        <v>81</v>
      </c>
    </row>
    <row r="10" customFormat="false" ht="27.75" hidden="false" customHeight="true" outlineLevel="0" collapsed="false">
      <c r="B10" s="19" t="n">
        <v>5</v>
      </c>
      <c r="C10" s="20" t="s">
        <v>30</v>
      </c>
      <c r="D10" s="20" t="s">
        <v>82</v>
      </c>
      <c r="E10" s="20" t="s">
        <v>83</v>
      </c>
      <c r="F10" s="20" t="s">
        <v>84</v>
      </c>
      <c r="G10" s="19" t="n">
        <v>250</v>
      </c>
      <c r="H10" s="21" t="s">
        <v>71</v>
      </c>
      <c r="I10" s="22" t="n">
        <v>0.65</v>
      </c>
      <c r="J10" s="23" t="n">
        <v>4.2</v>
      </c>
      <c r="K10" s="24" t="n">
        <f aca="false">I10*(1+J10)</f>
        <v>3.38</v>
      </c>
      <c r="L10" s="23" t="n">
        <v>0.19</v>
      </c>
      <c r="M10" s="24" t="n">
        <f aca="false">K10*(1+L10)</f>
        <v>4.0222</v>
      </c>
      <c r="N10" s="24" t="n">
        <f aca="false">K10-I10</f>
        <v>2.73</v>
      </c>
      <c r="O10" s="25" t="n">
        <f aca="false">IFERROR((K10-I10)/K10,0)</f>
        <v>0.807692307692308</v>
      </c>
      <c r="P10" s="20" t="s">
        <v>75</v>
      </c>
      <c r="Q10" s="21" t="s">
        <v>72</v>
      </c>
      <c r="R10" s="20"/>
    </row>
    <row r="11" customFormat="false" ht="27.75" hidden="false" customHeight="true" outlineLevel="0" collapsed="false">
      <c r="B11" s="26" t="n">
        <v>6</v>
      </c>
      <c r="C11" s="27" t="s">
        <v>33</v>
      </c>
      <c r="D11" s="27" t="s">
        <v>85</v>
      </c>
      <c r="E11" s="27" t="s">
        <v>86</v>
      </c>
      <c r="F11" s="27" t="s">
        <v>87</v>
      </c>
      <c r="G11" s="26" t="n">
        <v>300</v>
      </c>
      <c r="H11" s="28" t="s">
        <v>71</v>
      </c>
      <c r="I11" s="29" t="n">
        <v>0.5</v>
      </c>
      <c r="J11" s="30" t="n">
        <v>4.4</v>
      </c>
      <c r="K11" s="31" t="n">
        <f aca="false">I11*(1+J11)</f>
        <v>2.7</v>
      </c>
      <c r="L11" s="30" t="n">
        <v>0.19</v>
      </c>
      <c r="M11" s="31" t="n">
        <f aca="false">K11*(1+L11)</f>
        <v>3.213</v>
      </c>
      <c r="N11" s="31" t="n">
        <f aca="false">K11-I11</f>
        <v>2.2</v>
      </c>
      <c r="O11" s="32" t="n">
        <f aca="false">IFERROR((K11-I11)/K11,0)</f>
        <v>0.814814814814815</v>
      </c>
      <c r="P11" s="27" t="s">
        <v>88</v>
      </c>
      <c r="Q11" s="28" t="s">
        <v>72</v>
      </c>
      <c r="R11" s="27"/>
    </row>
    <row r="12" customFormat="false" ht="27.75" hidden="false" customHeight="true" outlineLevel="0" collapsed="false">
      <c r="B12" s="19" t="n">
        <v>7</v>
      </c>
      <c r="C12" s="20" t="s">
        <v>33</v>
      </c>
      <c r="D12" s="20" t="s">
        <v>85</v>
      </c>
      <c r="E12" s="20" t="s">
        <v>89</v>
      </c>
      <c r="F12" s="20" t="s">
        <v>90</v>
      </c>
      <c r="G12" s="19" t="n">
        <v>300</v>
      </c>
      <c r="H12" s="21" t="s">
        <v>71</v>
      </c>
      <c r="I12" s="22" t="n">
        <v>0.5</v>
      </c>
      <c r="J12" s="23" t="n">
        <v>4.4</v>
      </c>
      <c r="K12" s="24" t="n">
        <f aca="false">I12*(1+J12)</f>
        <v>2.7</v>
      </c>
      <c r="L12" s="23" t="n">
        <v>0.19</v>
      </c>
      <c r="M12" s="24" t="n">
        <f aca="false">K12*(1+L12)</f>
        <v>3.213</v>
      </c>
      <c r="N12" s="24" t="n">
        <f aca="false">K12-I12</f>
        <v>2.2</v>
      </c>
      <c r="O12" s="25" t="n">
        <f aca="false">IFERROR((K12-I12)/K12,0)</f>
        <v>0.814814814814815</v>
      </c>
      <c r="P12" s="20" t="s">
        <v>91</v>
      </c>
      <c r="Q12" s="21" t="s">
        <v>72</v>
      </c>
      <c r="R12" s="20"/>
    </row>
    <row r="13" customFormat="false" ht="27.75" hidden="false" customHeight="true" outlineLevel="0" collapsed="false">
      <c r="B13" s="26" t="n">
        <v>8</v>
      </c>
      <c r="C13" s="27" t="s">
        <v>33</v>
      </c>
      <c r="D13" s="27" t="s">
        <v>85</v>
      </c>
      <c r="E13" s="27" t="s">
        <v>92</v>
      </c>
      <c r="F13" s="27" t="s">
        <v>93</v>
      </c>
      <c r="G13" s="26" t="n">
        <v>300</v>
      </c>
      <c r="H13" s="28" t="s">
        <v>71</v>
      </c>
      <c r="I13" s="29" t="n">
        <v>0.45</v>
      </c>
      <c r="J13" s="30" t="n">
        <v>4.55</v>
      </c>
      <c r="K13" s="31" t="n">
        <f aca="false">I13*(1+J13)</f>
        <v>2.4975</v>
      </c>
      <c r="L13" s="30" t="n">
        <v>0.19</v>
      </c>
      <c r="M13" s="31" t="n">
        <f aca="false">K13*(1+L13)</f>
        <v>2.972025</v>
      </c>
      <c r="N13" s="31" t="n">
        <f aca="false">K13-I13</f>
        <v>2.0475</v>
      </c>
      <c r="O13" s="32" t="n">
        <f aca="false">IFERROR((K13-I13)/K13,0)</f>
        <v>0.81981981981982</v>
      </c>
      <c r="P13" s="27"/>
      <c r="Q13" s="28" t="s">
        <v>72</v>
      </c>
      <c r="R13" s="27" t="s">
        <v>94</v>
      </c>
    </row>
    <row r="14" customFormat="false" ht="27.75" hidden="false" customHeight="true" outlineLevel="0" collapsed="false">
      <c r="B14" s="19" t="n">
        <v>9</v>
      </c>
      <c r="C14" s="20" t="s">
        <v>33</v>
      </c>
      <c r="D14" s="20" t="s">
        <v>95</v>
      </c>
      <c r="E14" s="20" t="s">
        <v>96</v>
      </c>
      <c r="F14" s="20" t="s">
        <v>97</v>
      </c>
      <c r="G14" s="19" t="n">
        <v>200</v>
      </c>
      <c r="H14" s="21" t="s">
        <v>71</v>
      </c>
      <c r="I14" s="22" t="n">
        <v>0.6</v>
      </c>
      <c r="J14" s="23" t="n">
        <v>4.5</v>
      </c>
      <c r="K14" s="24" t="n">
        <f aca="false">I14*(1+J14)</f>
        <v>3.3</v>
      </c>
      <c r="L14" s="23" t="n">
        <v>0.19</v>
      </c>
      <c r="M14" s="24" t="n">
        <f aca="false">K14*(1+L14)</f>
        <v>3.927</v>
      </c>
      <c r="N14" s="24" t="n">
        <f aca="false">K14-I14</f>
        <v>2.7</v>
      </c>
      <c r="O14" s="25" t="n">
        <f aca="false">IFERROR((K14-I14)/K14,0)</f>
        <v>0.818181818181818</v>
      </c>
      <c r="P14" s="20" t="s">
        <v>98</v>
      </c>
      <c r="Q14" s="21" t="s">
        <v>72</v>
      </c>
      <c r="R14" s="20"/>
    </row>
    <row r="15" customFormat="false" ht="27.75" hidden="false" customHeight="true" outlineLevel="0" collapsed="false">
      <c r="B15" s="26" t="n">
        <v>10</v>
      </c>
      <c r="C15" s="27" t="s">
        <v>37</v>
      </c>
      <c r="D15" s="27" t="s">
        <v>99</v>
      </c>
      <c r="E15" s="27" t="s">
        <v>100</v>
      </c>
      <c r="F15" s="27" t="s">
        <v>101</v>
      </c>
      <c r="G15" s="26" t="n">
        <v>200</v>
      </c>
      <c r="H15" s="28" t="s">
        <v>71</v>
      </c>
      <c r="I15" s="29" t="n">
        <v>0.7</v>
      </c>
      <c r="J15" s="30" t="n">
        <v>4</v>
      </c>
      <c r="K15" s="31" t="n">
        <f aca="false">I15*(1+J15)</f>
        <v>3.5</v>
      </c>
      <c r="L15" s="30" t="n">
        <v>0.19</v>
      </c>
      <c r="M15" s="31" t="n">
        <f aca="false">K15*(1+L15)</f>
        <v>4.165</v>
      </c>
      <c r="N15" s="31" t="n">
        <f aca="false">K15-I15</f>
        <v>2.8</v>
      </c>
      <c r="O15" s="32" t="n">
        <f aca="false">IFERROR((K15-I15)/K15,0)</f>
        <v>0.8</v>
      </c>
      <c r="P15" s="27"/>
      <c r="Q15" s="28" t="s">
        <v>72</v>
      </c>
      <c r="R15" s="27"/>
    </row>
    <row r="16" customFormat="false" ht="27.75" hidden="false" customHeight="true" outlineLevel="0" collapsed="false">
      <c r="B16" s="19" t="n">
        <v>11</v>
      </c>
      <c r="C16" s="20" t="s">
        <v>37</v>
      </c>
      <c r="D16" s="20" t="s">
        <v>99</v>
      </c>
      <c r="E16" s="20" t="s">
        <v>102</v>
      </c>
      <c r="F16" s="20" t="s">
        <v>103</v>
      </c>
      <c r="G16" s="19" t="n">
        <v>200</v>
      </c>
      <c r="H16" s="21" t="s">
        <v>71</v>
      </c>
      <c r="I16" s="22" t="n">
        <v>0.55</v>
      </c>
      <c r="J16" s="23" t="n">
        <v>4.3</v>
      </c>
      <c r="K16" s="24" t="n">
        <f aca="false">I16*(1+J16)</f>
        <v>2.915</v>
      </c>
      <c r="L16" s="23" t="n">
        <v>0.19</v>
      </c>
      <c r="M16" s="24" t="n">
        <f aca="false">K16*(1+L16)</f>
        <v>3.46885</v>
      </c>
      <c r="N16" s="24" t="n">
        <f aca="false">K16-I16</f>
        <v>2.365</v>
      </c>
      <c r="O16" s="25" t="n">
        <f aca="false">IFERROR((K16-I16)/K16,0)</f>
        <v>0.811320754716981</v>
      </c>
      <c r="P16" s="20"/>
      <c r="Q16" s="21" t="s">
        <v>72</v>
      </c>
      <c r="R16" s="20"/>
    </row>
    <row r="17" customFormat="false" ht="27.75" hidden="false" customHeight="true" outlineLevel="0" collapsed="false">
      <c r="B17" s="26" t="n">
        <v>12</v>
      </c>
      <c r="C17" s="27" t="s">
        <v>37</v>
      </c>
      <c r="D17" s="27" t="s">
        <v>104</v>
      </c>
      <c r="E17" s="27" t="s">
        <v>105</v>
      </c>
      <c r="F17" s="27" t="s">
        <v>106</v>
      </c>
      <c r="G17" s="26" t="n">
        <v>300</v>
      </c>
      <c r="H17" s="28" t="s">
        <v>71</v>
      </c>
      <c r="I17" s="29" t="n">
        <v>0.55</v>
      </c>
      <c r="J17" s="30" t="n">
        <v>4.3</v>
      </c>
      <c r="K17" s="31" t="n">
        <f aca="false">I17*(1+J17)</f>
        <v>2.915</v>
      </c>
      <c r="L17" s="30" t="n">
        <v>0.19</v>
      </c>
      <c r="M17" s="31" t="n">
        <f aca="false">K17*(1+L17)</f>
        <v>3.46885</v>
      </c>
      <c r="N17" s="31" t="n">
        <f aca="false">K17-I17</f>
        <v>2.365</v>
      </c>
      <c r="O17" s="32" t="n">
        <f aca="false">IFERROR((K17-I17)/K17,0)</f>
        <v>0.811320754716981</v>
      </c>
      <c r="P17" s="27"/>
      <c r="Q17" s="28" t="s">
        <v>72</v>
      </c>
      <c r="R17" s="27"/>
    </row>
    <row r="18" customFormat="false" ht="27.75" hidden="false" customHeight="true" outlineLevel="0" collapsed="false">
      <c r="B18" s="19" t="n">
        <v>13</v>
      </c>
      <c r="C18" s="20" t="s">
        <v>37</v>
      </c>
      <c r="D18" s="20" t="s">
        <v>104</v>
      </c>
      <c r="E18" s="20" t="s">
        <v>107</v>
      </c>
      <c r="F18" s="20" t="s">
        <v>108</v>
      </c>
      <c r="G18" s="19" t="n">
        <v>300</v>
      </c>
      <c r="H18" s="21" t="s">
        <v>71</v>
      </c>
      <c r="I18" s="22" t="n">
        <v>0.7</v>
      </c>
      <c r="J18" s="23" t="n">
        <v>4.1</v>
      </c>
      <c r="K18" s="24" t="n">
        <f aca="false">I18*(1+J18)</f>
        <v>3.57</v>
      </c>
      <c r="L18" s="23" t="n">
        <v>0.19</v>
      </c>
      <c r="M18" s="24" t="n">
        <f aca="false">K18*(1+L18)</f>
        <v>4.2483</v>
      </c>
      <c r="N18" s="24" t="n">
        <f aca="false">K18-I18</f>
        <v>2.87</v>
      </c>
      <c r="O18" s="25" t="n">
        <f aca="false">IFERROR((K18-I18)/K18,0)</f>
        <v>0.803921568627451</v>
      </c>
      <c r="P18" s="20"/>
      <c r="Q18" s="21" t="s">
        <v>109</v>
      </c>
      <c r="R18" s="20" t="s">
        <v>110</v>
      </c>
    </row>
    <row r="19" customFormat="false" ht="27.75" hidden="false" customHeight="true" outlineLevel="0" collapsed="false">
      <c r="B19" s="26" t="n">
        <v>14</v>
      </c>
      <c r="C19" s="27" t="s">
        <v>41</v>
      </c>
      <c r="D19" s="27" t="s">
        <v>111</v>
      </c>
      <c r="E19" s="27" t="s">
        <v>112</v>
      </c>
      <c r="F19" s="27" t="s">
        <v>113</v>
      </c>
      <c r="G19" s="26" t="n">
        <v>250</v>
      </c>
      <c r="H19" s="28" t="s">
        <v>71</v>
      </c>
      <c r="I19" s="29" t="n">
        <v>0.3</v>
      </c>
      <c r="J19" s="30" t="n">
        <v>4.5</v>
      </c>
      <c r="K19" s="31" t="n">
        <f aca="false">I19*(1+J19)</f>
        <v>1.65</v>
      </c>
      <c r="L19" s="30" t="n">
        <v>0.19</v>
      </c>
      <c r="M19" s="31" t="n">
        <f aca="false">K19*(1+L19)</f>
        <v>1.9635</v>
      </c>
      <c r="N19" s="31" t="n">
        <f aca="false">K19-I19</f>
        <v>1.35</v>
      </c>
      <c r="O19" s="32" t="n">
        <f aca="false">IFERROR((K19-I19)/K19,0)</f>
        <v>0.818181818181818</v>
      </c>
      <c r="P19" s="27"/>
      <c r="Q19" s="28" t="s">
        <v>72</v>
      </c>
      <c r="R19" s="27"/>
    </row>
    <row r="20" customFormat="false" ht="27.75" hidden="false" customHeight="true" outlineLevel="0" collapsed="false">
      <c r="B20" s="19" t="n">
        <v>15</v>
      </c>
      <c r="C20" s="20" t="s">
        <v>41</v>
      </c>
      <c r="D20" s="20" t="s">
        <v>114</v>
      </c>
      <c r="E20" s="20" t="s">
        <v>115</v>
      </c>
      <c r="F20" s="20" t="s">
        <v>116</v>
      </c>
      <c r="G20" s="19" t="n">
        <v>250</v>
      </c>
      <c r="H20" s="21" t="s">
        <v>71</v>
      </c>
      <c r="I20" s="22" t="n">
        <v>0.3</v>
      </c>
      <c r="J20" s="23" t="n">
        <v>4.5</v>
      </c>
      <c r="K20" s="24" t="n">
        <f aca="false">I20*(1+J20)</f>
        <v>1.65</v>
      </c>
      <c r="L20" s="23" t="n">
        <v>0.19</v>
      </c>
      <c r="M20" s="24" t="n">
        <f aca="false">K20*(1+L20)</f>
        <v>1.9635</v>
      </c>
      <c r="N20" s="24" t="n">
        <f aca="false">K20-I20</f>
        <v>1.35</v>
      </c>
      <c r="O20" s="25" t="n">
        <f aca="false">IFERROR((K20-I20)/K20,0)</f>
        <v>0.818181818181818</v>
      </c>
      <c r="P20" s="20"/>
      <c r="Q20" s="21" t="s">
        <v>72</v>
      </c>
      <c r="R20" s="20"/>
    </row>
    <row r="21" customFormat="false" ht="27.75" hidden="false" customHeight="true" outlineLevel="0" collapsed="false">
      <c r="B21" s="26" t="n">
        <v>16</v>
      </c>
      <c r="C21" s="27" t="s">
        <v>41</v>
      </c>
      <c r="D21" s="27" t="s">
        <v>114</v>
      </c>
      <c r="E21" s="27" t="s">
        <v>117</v>
      </c>
      <c r="F21" s="27" t="s">
        <v>118</v>
      </c>
      <c r="G21" s="26" t="n">
        <v>750</v>
      </c>
      <c r="H21" s="28" t="s">
        <v>71</v>
      </c>
      <c r="I21" s="29" t="n">
        <v>0.8</v>
      </c>
      <c r="J21" s="30" t="n">
        <v>4</v>
      </c>
      <c r="K21" s="31" t="n">
        <f aca="false">I21*(1+J21)</f>
        <v>4</v>
      </c>
      <c r="L21" s="30" t="n">
        <v>0.19</v>
      </c>
      <c r="M21" s="31" t="n">
        <f aca="false">K21*(1+L21)</f>
        <v>4.76</v>
      </c>
      <c r="N21" s="31" t="n">
        <f aca="false">K21-I21</f>
        <v>3.2</v>
      </c>
      <c r="O21" s="32" t="n">
        <f aca="false">IFERROR((K21-I21)/K21,0)</f>
        <v>0.8</v>
      </c>
      <c r="P21" s="27"/>
      <c r="Q21" s="28" t="s">
        <v>72</v>
      </c>
      <c r="R21" s="27" t="s">
        <v>119</v>
      </c>
    </row>
    <row r="22" customFormat="false" ht="27.75" hidden="false" customHeight="true" outlineLevel="0" collapsed="false">
      <c r="B22" s="19" t="n">
        <v>17</v>
      </c>
      <c r="C22" s="20" t="s">
        <v>44</v>
      </c>
      <c r="D22" s="20" t="s">
        <v>120</v>
      </c>
      <c r="E22" s="20" t="s">
        <v>121</v>
      </c>
      <c r="F22" s="20" t="s">
        <v>122</v>
      </c>
      <c r="G22" s="19" t="n">
        <v>300</v>
      </c>
      <c r="H22" s="21" t="s">
        <v>71</v>
      </c>
      <c r="I22" s="22" t="n">
        <v>0.55</v>
      </c>
      <c r="J22" s="23" t="n">
        <v>4.5</v>
      </c>
      <c r="K22" s="24" t="n">
        <f aca="false">I22*(1+J22)</f>
        <v>3.025</v>
      </c>
      <c r="L22" s="23" t="n">
        <v>0.19</v>
      </c>
      <c r="M22" s="24" t="n">
        <f aca="false">K22*(1+L22)</f>
        <v>3.59975</v>
      </c>
      <c r="N22" s="24" t="n">
        <f aca="false">K22-I22</f>
        <v>2.475</v>
      </c>
      <c r="O22" s="25" t="n">
        <f aca="false">IFERROR((K22-I22)/K22,0)</f>
        <v>0.818181818181818</v>
      </c>
      <c r="P22" s="20" t="s">
        <v>123</v>
      </c>
      <c r="Q22" s="21" t="s">
        <v>72</v>
      </c>
      <c r="R22" s="20"/>
    </row>
    <row r="23" customFormat="false" ht="27.75" hidden="false" customHeight="true" outlineLevel="0" collapsed="false">
      <c r="B23" s="26" t="n">
        <v>18</v>
      </c>
      <c r="C23" s="27" t="s">
        <v>44</v>
      </c>
      <c r="D23" s="27" t="s">
        <v>120</v>
      </c>
      <c r="E23" s="27" t="s">
        <v>124</v>
      </c>
      <c r="F23" s="27" t="s">
        <v>122</v>
      </c>
      <c r="G23" s="26" t="n">
        <v>500</v>
      </c>
      <c r="H23" s="28" t="s">
        <v>71</v>
      </c>
      <c r="I23" s="29" t="n">
        <v>0.9</v>
      </c>
      <c r="J23" s="30" t="n">
        <v>4.1</v>
      </c>
      <c r="K23" s="31" t="n">
        <f aca="false">I23*(1+J23)</f>
        <v>4.59</v>
      </c>
      <c r="L23" s="30" t="n">
        <v>0.19</v>
      </c>
      <c r="M23" s="31" t="n">
        <f aca="false">K23*(1+L23)</f>
        <v>5.4621</v>
      </c>
      <c r="N23" s="31" t="n">
        <f aca="false">K23-I23</f>
        <v>3.69</v>
      </c>
      <c r="O23" s="32" t="n">
        <f aca="false">IFERROR((K23-I23)/K23,0)</f>
        <v>0.803921568627451</v>
      </c>
      <c r="P23" s="27" t="s">
        <v>123</v>
      </c>
      <c r="Q23" s="28" t="s">
        <v>72</v>
      </c>
      <c r="R23" s="27"/>
    </row>
    <row r="24" customFormat="false" ht="27.75" hidden="false" customHeight="true" outlineLevel="0" collapsed="false">
      <c r="B24" s="19" t="n">
        <v>19</v>
      </c>
      <c r="C24" s="20" t="s">
        <v>44</v>
      </c>
      <c r="D24" s="20" t="s">
        <v>125</v>
      </c>
      <c r="E24" s="20" t="s">
        <v>126</v>
      </c>
      <c r="F24" s="20" t="s">
        <v>127</v>
      </c>
      <c r="G24" s="19" t="n">
        <v>500</v>
      </c>
      <c r="H24" s="21" t="s">
        <v>71</v>
      </c>
      <c r="I24" s="22" t="n">
        <v>0.95</v>
      </c>
      <c r="J24" s="23" t="n">
        <v>4.1</v>
      </c>
      <c r="K24" s="24" t="n">
        <f aca="false">I24*(1+J24)</f>
        <v>4.845</v>
      </c>
      <c r="L24" s="23" t="n">
        <v>0.19</v>
      </c>
      <c r="M24" s="24" t="n">
        <f aca="false">K24*(1+L24)</f>
        <v>5.76555</v>
      </c>
      <c r="N24" s="24" t="n">
        <f aca="false">K24-I24</f>
        <v>3.895</v>
      </c>
      <c r="O24" s="25" t="n">
        <f aca="false">IFERROR((K24-I24)/K24,0)</f>
        <v>0.803921568627451</v>
      </c>
      <c r="P24" s="20" t="s">
        <v>123</v>
      </c>
      <c r="Q24" s="21" t="s">
        <v>72</v>
      </c>
      <c r="R24" s="20"/>
    </row>
    <row r="25" customFormat="false" ht="27.75" hidden="false" customHeight="true" outlineLevel="0" collapsed="false">
      <c r="B25" s="26" t="n">
        <v>20</v>
      </c>
      <c r="C25" s="27" t="s">
        <v>44</v>
      </c>
      <c r="D25" s="27" t="s">
        <v>125</v>
      </c>
      <c r="E25" s="27" t="s">
        <v>128</v>
      </c>
      <c r="F25" s="27" t="s">
        <v>129</v>
      </c>
      <c r="G25" s="26" t="n">
        <v>500</v>
      </c>
      <c r="H25" s="28" t="s">
        <v>71</v>
      </c>
      <c r="I25" s="29" t="n">
        <v>0.85</v>
      </c>
      <c r="J25" s="30" t="n">
        <v>4.2</v>
      </c>
      <c r="K25" s="31" t="n">
        <f aca="false">I25*(1+J25)</f>
        <v>4.42</v>
      </c>
      <c r="L25" s="30" t="n">
        <v>0.19</v>
      </c>
      <c r="M25" s="31" t="n">
        <f aca="false">K25*(1+L25)</f>
        <v>5.2598</v>
      </c>
      <c r="N25" s="31" t="n">
        <f aca="false">K25-I25</f>
        <v>3.57</v>
      </c>
      <c r="O25" s="32" t="n">
        <f aca="false">IFERROR((K25-I25)/K25,0)</f>
        <v>0.807692307692308</v>
      </c>
      <c r="P25" s="27" t="s">
        <v>123</v>
      </c>
      <c r="Q25" s="28" t="s">
        <v>72</v>
      </c>
      <c r="R25" s="27"/>
    </row>
    <row r="26" customFormat="false" ht="27.75" hidden="false" customHeight="true" outlineLevel="0" collapsed="false">
      <c r="B26" s="19" t="n">
        <v>21</v>
      </c>
      <c r="C26" s="20" t="s">
        <v>44</v>
      </c>
      <c r="D26" s="20" t="s">
        <v>130</v>
      </c>
      <c r="E26" s="20" t="s">
        <v>131</v>
      </c>
      <c r="F26" s="20" t="s">
        <v>132</v>
      </c>
      <c r="G26" s="19" t="n">
        <v>330</v>
      </c>
      <c r="H26" s="21" t="s">
        <v>71</v>
      </c>
      <c r="I26" s="22" t="n">
        <v>0.8</v>
      </c>
      <c r="J26" s="23" t="n">
        <v>4</v>
      </c>
      <c r="K26" s="24" t="n">
        <f aca="false">I26*(1+J26)</f>
        <v>4</v>
      </c>
      <c r="L26" s="23" t="n">
        <v>0.19</v>
      </c>
      <c r="M26" s="24" t="n">
        <f aca="false">K26*(1+L26)</f>
        <v>4.76</v>
      </c>
      <c r="N26" s="24" t="n">
        <f aca="false">K26-I26</f>
        <v>3.2</v>
      </c>
      <c r="O26" s="25" t="n">
        <f aca="false">IFERROR((K26-I26)/K26,0)</f>
        <v>0.8</v>
      </c>
      <c r="P26" s="20" t="s">
        <v>123</v>
      </c>
      <c r="Q26" s="21" t="s">
        <v>72</v>
      </c>
      <c r="R26" s="20"/>
    </row>
    <row r="27" customFormat="false" ht="27.75" hidden="false" customHeight="true" outlineLevel="0" collapsed="false">
      <c r="B27" s="26" t="n">
        <v>22</v>
      </c>
      <c r="C27" s="27" t="s">
        <v>45</v>
      </c>
      <c r="D27" s="27" t="s">
        <v>133</v>
      </c>
      <c r="E27" s="27" t="s">
        <v>134</v>
      </c>
      <c r="F27" s="27" t="s">
        <v>135</v>
      </c>
      <c r="G27" s="26" t="n">
        <v>200</v>
      </c>
      <c r="H27" s="28" t="s">
        <v>71</v>
      </c>
      <c r="I27" s="29" t="n">
        <v>1.4</v>
      </c>
      <c r="J27" s="30" t="n">
        <v>3.2</v>
      </c>
      <c r="K27" s="31" t="n">
        <f aca="false">I27*(1+J27)</f>
        <v>5.88</v>
      </c>
      <c r="L27" s="30" t="n">
        <v>0.19</v>
      </c>
      <c r="M27" s="31" t="n">
        <f aca="false">K27*(1+L27)</f>
        <v>6.9972</v>
      </c>
      <c r="N27" s="31" t="n">
        <f aca="false">K27-I27</f>
        <v>4.48</v>
      </c>
      <c r="O27" s="32" t="n">
        <f aca="false">IFERROR((K27-I27)/K27,0)</f>
        <v>0.761904761904762</v>
      </c>
      <c r="P27" s="27" t="s">
        <v>136</v>
      </c>
      <c r="Q27" s="28" t="s">
        <v>72</v>
      </c>
      <c r="R27" s="27" t="s">
        <v>137</v>
      </c>
    </row>
    <row r="28" customFormat="false" ht="27.75" hidden="false" customHeight="true" outlineLevel="0" collapsed="false">
      <c r="B28" s="19" t="n">
        <v>23</v>
      </c>
      <c r="C28" s="20" t="s">
        <v>45</v>
      </c>
      <c r="D28" s="20" t="s">
        <v>133</v>
      </c>
      <c r="E28" s="20" t="s">
        <v>138</v>
      </c>
      <c r="F28" s="20" t="s">
        <v>139</v>
      </c>
      <c r="G28" s="19" t="n">
        <v>200</v>
      </c>
      <c r="H28" s="21" t="s">
        <v>71</v>
      </c>
      <c r="I28" s="22" t="n">
        <v>1.5</v>
      </c>
      <c r="J28" s="23" t="n">
        <v>3.2</v>
      </c>
      <c r="K28" s="24" t="n">
        <f aca="false">I28*(1+J28)</f>
        <v>6.3</v>
      </c>
      <c r="L28" s="23" t="n">
        <v>0.19</v>
      </c>
      <c r="M28" s="24" t="n">
        <f aca="false">K28*(1+L28)</f>
        <v>7.497</v>
      </c>
      <c r="N28" s="24" t="n">
        <f aca="false">K28-I28</f>
        <v>4.8</v>
      </c>
      <c r="O28" s="25" t="n">
        <f aca="false">IFERROR((K28-I28)/K28,0)</f>
        <v>0.761904761904762</v>
      </c>
      <c r="P28" s="20" t="s">
        <v>136</v>
      </c>
      <c r="Q28" s="21" t="s">
        <v>72</v>
      </c>
      <c r="R28" s="20" t="s">
        <v>137</v>
      </c>
    </row>
    <row r="29" customFormat="false" ht="27.75" hidden="false" customHeight="true" outlineLevel="0" collapsed="false">
      <c r="B29" s="26" t="n">
        <v>24</v>
      </c>
      <c r="C29" s="27" t="s">
        <v>45</v>
      </c>
      <c r="D29" s="27" t="s">
        <v>140</v>
      </c>
      <c r="E29" s="27" t="s">
        <v>141</v>
      </c>
      <c r="F29" s="27" t="s">
        <v>142</v>
      </c>
      <c r="G29" s="26" t="n">
        <v>200</v>
      </c>
      <c r="H29" s="28" t="s">
        <v>71</v>
      </c>
      <c r="I29" s="29" t="n">
        <v>1.6</v>
      </c>
      <c r="J29" s="30" t="n">
        <v>3.1</v>
      </c>
      <c r="K29" s="31" t="n">
        <f aca="false">I29*(1+J29)</f>
        <v>6.56</v>
      </c>
      <c r="L29" s="30" t="n">
        <v>0.19</v>
      </c>
      <c r="M29" s="31" t="n">
        <f aca="false">K29*(1+L29)</f>
        <v>7.8064</v>
      </c>
      <c r="N29" s="31" t="n">
        <f aca="false">K29-I29</f>
        <v>4.96</v>
      </c>
      <c r="O29" s="32" t="n">
        <f aca="false">IFERROR((K29-I29)/K29,0)</f>
        <v>0.75609756097561</v>
      </c>
      <c r="P29" s="27" t="s">
        <v>136</v>
      </c>
      <c r="Q29" s="28" t="s">
        <v>72</v>
      </c>
      <c r="R29" s="27" t="s">
        <v>137</v>
      </c>
    </row>
    <row r="30" customFormat="false" ht="27.75" hidden="false" customHeight="true" outlineLevel="0" collapsed="false">
      <c r="B30" s="19" t="n">
        <v>25</v>
      </c>
      <c r="C30" s="20" t="s">
        <v>45</v>
      </c>
      <c r="D30" s="20" t="s">
        <v>143</v>
      </c>
      <c r="E30" s="20" t="s">
        <v>144</v>
      </c>
      <c r="F30" s="20" t="s">
        <v>145</v>
      </c>
      <c r="G30" s="19" t="n">
        <v>200</v>
      </c>
      <c r="H30" s="21" t="s">
        <v>71</v>
      </c>
      <c r="I30" s="22" t="n">
        <v>1.4</v>
      </c>
      <c r="J30" s="23" t="n">
        <v>3.2</v>
      </c>
      <c r="K30" s="24" t="n">
        <f aca="false">I30*(1+J30)</f>
        <v>5.88</v>
      </c>
      <c r="L30" s="23" t="n">
        <v>0.19</v>
      </c>
      <c r="M30" s="24" t="n">
        <f aca="false">K30*(1+L30)</f>
        <v>6.9972</v>
      </c>
      <c r="N30" s="24" t="n">
        <f aca="false">K30-I30</f>
        <v>4.48</v>
      </c>
      <c r="O30" s="25" t="n">
        <f aca="false">IFERROR((K30-I30)/K30,0)</f>
        <v>0.761904761904762</v>
      </c>
      <c r="P30" s="20" t="s">
        <v>136</v>
      </c>
      <c r="Q30" s="21" t="s">
        <v>72</v>
      </c>
      <c r="R30" s="20" t="s">
        <v>137</v>
      </c>
    </row>
    <row r="31" customFormat="false" ht="27.75" hidden="false" customHeight="true" outlineLevel="0" collapsed="false">
      <c r="B31" s="26" t="n">
        <v>26</v>
      </c>
      <c r="C31" s="27" t="s">
        <v>45</v>
      </c>
      <c r="D31" s="27" t="s">
        <v>146</v>
      </c>
      <c r="E31" s="27" t="s">
        <v>147</v>
      </c>
      <c r="F31" s="27" t="s">
        <v>148</v>
      </c>
      <c r="G31" s="26" t="n">
        <v>100</v>
      </c>
      <c r="H31" s="28" t="s">
        <v>71</v>
      </c>
      <c r="I31" s="29" t="n">
        <v>1.2</v>
      </c>
      <c r="J31" s="30" t="n">
        <v>3.4</v>
      </c>
      <c r="K31" s="31" t="n">
        <f aca="false">I31*(1+J31)</f>
        <v>5.28</v>
      </c>
      <c r="L31" s="30" t="n">
        <v>0.19</v>
      </c>
      <c r="M31" s="31" t="n">
        <f aca="false">K31*(1+L31)</f>
        <v>6.2832</v>
      </c>
      <c r="N31" s="31" t="n">
        <f aca="false">K31-I31</f>
        <v>4.08</v>
      </c>
      <c r="O31" s="32" t="n">
        <f aca="false">IFERROR((K31-I31)/K31,0)</f>
        <v>0.772727272727273</v>
      </c>
      <c r="P31" s="27" t="s">
        <v>136</v>
      </c>
      <c r="Q31" s="28" t="s">
        <v>72</v>
      </c>
      <c r="R31" s="27" t="s">
        <v>149</v>
      </c>
    </row>
    <row r="32" customFormat="false" ht="27.75" hidden="false" customHeight="true" outlineLevel="0" collapsed="false">
      <c r="B32" s="19" t="n">
        <v>27</v>
      </c>
      <c r="C32" s="20" t="s">
        <v>46</v>
      </c>
      <c r="D32" s="20" t="s">
        <v>150</v>
      </c>
      <c r="E32" s="20" t="s">
        <v>151</v>
      </c>
      <c r="F32" s="20" t="s">
        <v>152</v>
      </c>
      <c r="G32" s="19" t="n">
        <v>200</v>
      </c>
      <c r="H32" s="21" t="s">
        <v>71</v>
      </c>
      <c r="I32" s="22" t="n">
        <v>2.1</v>
      </c>
      <c r="J32" s="23" t="n">
        <v>2.7</v>
      </c>
      <c r="K32" s="24" t="n">
        <f aca="false">I32*(1+J32)</f>
        <v>7.77</v>
      </c>
      <c r="L32" s="23" t="n">
        <v>0.19</v>
      </c>
      <c r="M32" s="24" t="n">
        <f aca="false">K32*(1+L32)</f>
        <v>9.2463</v>
      </c>
      <c r="N32" s="24" t="n">
        <f aca="false">K32-I32</f>
        <v>5.67</v>
      </c>
      <c r="O32" s="25" t="n">
        <f aca="false">IFERROR((K32-I32)/K32,0)</f>
        <v>0.72972972972973</v>
      </c>
      <c r="P32" s="20" t="s">
        <v>136</v>
      </c>
      <c r="Q32" s="21" t="s">
        <v>72</v>
      </c>
      <c r="R32" s="20"/>
    </row>
    <row r="33" customFormat="false" ht="27.75" hidden="false" customHeight="true" outlineLevel="0" collapsed="false">
      <c r="B33" s="26" t="n">
        <v>28</v>
      </c>
      <c r="C33" s="27" t="s">
        <v>46</v>
      </c>
      <c r="D33" s="27" t="s">
        <v>150</v>
      </c>
      <c r="E33" s="27" t="s">
        <v>153</v>
      </c>
      <c r="F33" s="27" t="s">
        <v>154</v>
      </c>
      <c r="G33" s="26" t="n">
        <v>200</v>
      </c>
      <c r="H33" s="28" t="s">
        <v>71</v>
      </c>
      <c r="I33" s="29" t="n">
        <v>1.9</v>
      </c>
      <c r="J33" s="30" t="n">
        <v>2.8</v>
      </c>
      <c r="K33" s="31" t="n">
        <f aca="false">I33*(1+J33)</f>
        <v>7.22</v>
      </c>
      <c r="L33" s="30" t="n">
        <v>0.19</v>
      </c>
      <c r="M33" s="31" t="n">
        <f aca="false">K33*(1+L33)</f>
        <v>8.5918</v>
      </c>
      <c r="N33" s="31" t="n">
        <f aca="false">K33-I33</f>
        <v>5.32</v>
      </c>
      <c r="O33" s="32" t="n">
        <f aca="false">IFERROR((K33-I33)/K33,0)</f>
        <v>0.736842105263158</v>
      </c>
      <c r="P33" s="27" t="s">
        <v>136</v>
      </c>
      <c r="Q33" s="28" t="s">
        <v>72</v>
      </c>
      <c r="R33" s="27"/>
    </row>
    <row r="34" customFormat="false" ht="27.75" hidden="false" customHeight="true" outlineLevel="0" collapsed="false">
      <c r="B34" s="19" t="n">
        <v>29</v>
      </c>
      <c r="C34" s="20" t="s">
        <v>46</v>
      </c>
      <c r="D34" s="20" t="s">
        <v>155</v>
      </c>
      <c r="E34" s="20" t="s">
        <v>156</v>
      </c>
      <c r="F34" s="20" t="s">
        <v>157</v>
      </c>
      <c r="G34" s="19" t="n">
        <v>120</v>
      </c>
      <c r="H34" s="21" t="s">
        <v>71</v>
      </c>
      <c r="I34" s="22" t="n">
        <v>2.5</v>
      </c>
      <c r="J34" s="23" t="n">
        <v>2.5</v>
      </c>
      <c r="K34" s="24" t="n">
        <f aca="false">I34*(1+J34)</f>
        <v>8.75</v>
      </c>
      <c r="L34" s="23" t="n">
        <v>0.19</v>
      </c>
      <c r="M34" s="24" t="n">
        <f aca="false">K34*(1+L34)</f>
        <v>10.4125</v>
      </c>
      <c r="N34" s="24" t="n">
        <f aca="false">K34-I34</f>
        <v>6.25</v>
      </c>
      <c r="O34" s="25" t="n">
        <f aca="false">IFERROR((K34-I34)/K34,0)</f>
        <v>0.714285714285714</v>
      </c>
      <c r="P34" s="20" t="s">
        <v>158</v>
      </c>
      <c r="Q34" s="21" t="s">
        <v>72</v>
      </c>
      <c r="R34" s="20"/>
    </row>
    <row r="35" customFormat="false" ht="27.75" hidden="false" customHeight="true" outlineLevel="0" collapsed="false">
      <c r="B35" s="26" t="n">
        <v>30</v>
      </c>
      <c r="C35" s="27" t="s">
        <v>46</v>
      </c>
      <c r="D35" s="27" t="s">
        <v>159</v>
      </c>
      <c r="E35" s="27" t="s">
        <v>160</v>
      </c>
      <c r="F35" s="27" t="s">
        <v>161</v>
      </c>
      <c r="G35" s="26" t="n">
        <v>200</v>
      </c>
      <c r="H35" s="28" t="s">
        <v>71</v>
      </c>
      <c r="I35" s="29" t="n">
        <v>2.3</v>
      </c>
      <c r="J35" s="30" t="n">
        <v>2.6</v>
      </c>
      <c r="K35" s="31" t="n">
        <f aca="false">I35*(1+J35)</f>
        <v>8.28</v>
      </c>
      <c r="L35" s="30" t="n">
        <v>0.19</v>
      </c>
      <c r="M35" s="31" t="n">
        <f aca="false">K35*(1+L35)</f>
        <v>9.8532</v>
      </c>
      <c r="N35" s="31" t="n">
        <f aca="false">K35-I35</f>
        <v>5.98</v>
      </c>
      <c r="O35" s="32" t="n">
        <f aca="false">IFERROR((K35-I35)/K35,0)</f>
        <v>0.722222222222222</v>
      </c>
      <c r="P35" s="27"/>
      <c r="Q35" s="28" t="s">
        <v>72</v>
      </c>
      <c r="R35" s="27"/>
    </row>
    <row r="36" customFormat="false" ht="27.75" hidden="false" customHeight="true" outlineLevel="0" collapsed="false">
      <c r="B36" s="19" t="n">
        <v>31</v>
      </c>
      <c r="C36" s="20" t="s">
        <v>46</v>
      </c>
      <c r="D36" s="20" t="s">
        <v>130</v>
      </c>
      <c r="E36" s="20" t="s">
        <v>162</v>
      </c>
      <c r="F36" s="20" t="s">
        <v>163</v>
      </c>
      <c r="G36" s="19" t="n">
        <v>200</v>
      </c>
      <c r="H36" s="21" t="s">
        <v>71</v>
      </c>
      <c r="I36" s="22" t="n">
        <v>0.9</v>
      </c>
      <c r="J36" s="23" t="n">
        <v>4.5</v>
      </c>
      <c r="K36" s="24" t="n">
        <f aca="false">I36*(1+J36)</f>
        <v>4.95</v>
      </c>
      <c r="L36" s="23" t="n">
        <v>0.19</v>
      </c>
      <c r="M36" s="24" t="n">
        <f aca="false">K36*(1+L36)</f>
        <v>5.8905</v>
      </c>
      <c r="N36" s="24" t="n">
        <f aca="false">K36-I36</f>
        <v>4.05</v>
      </c>
      <c r="O36" s="25" t="n">
        <f aca="false">IFERROR((K36-I36)/K36,0)</f>
        <v>0.818181818181818</v>
      </c>
      <c r="P36" s="20"/>
      <c r="Q36" s="21" t="s">
        <v>72</v>
      </c>
      <c r="R36" s="20"/>
    </row>
    <row r="37" customFormat="false" ht="27.75" hidden="false" customHeight="true" outlineLevel="0" collapsed="false">
      <c r="B37" s="26" t="n">
        <v>32</v>
      </c>
      <c r="C37" s="27" t="s">
        <v>47</v>
      </c>
      <c r="D37" s="27" t="s">
        <v>164</v>
      </c>
      <c r="E37" s="27" t="s">
        <v>165</v>
      </c>
      <c r="F37" s="27" t="s">
        <v>166</v>
      </c>
      <c r="G37" s="26" t="n">
        <v>200</v>
      </c>
      <c r="H37" s="28" t="s">
        <v>71</v>
      </c>
      <c r="I37" s="29" t="n">
        <v>2.4</v>
      </c>
      <c r="J37" s="30" t="n">
        <v>2.5</v>
      </c>
      <c r="K37" s="31" t="n">
        <f aca="false">I37*(1+J37)</f>
        <v>8.4</v>
      </c>
      <c r="L37" s="30" t="n">
        <v>0.19</v>
      </c>
      <c r="M37" s="31" t="n">
        <f aca="false">K37*(1+L37)</f>
        <v>9.996</v>
      </c>
      <c r="N37" s="31" t="n">
        <f aca="false">K37-I37</f>
        <v>6</v>
      </c>
      <c r="O37" s="32" t="n">
        <f aca="false">IFERROR((K37-I37)/K37,0)</f>
        <v>0.714285714285714</v>
      </c>
      <c r="P37" s="27" t="s">
        <v>98</v>
      </c>
      <c r="Q37" s="28" t="s">
        <v>72</v>
      </c>
      <c r="R37" s="27"/>
    </row>
    <row r="38" customFormat="false" ht="27.75" hidden="false" customHeight="true" outlineLevel="0" collapsed="false">
      <c r="B38" s="19" t="n">
        <v>33</v>
      </c>
      <c r="C38" s="20" t="s">
        <v>47</v>
      </c>
      <c r="D38" s="20" t="s">
        <v>167</v>
      </c>
      <c r="E38" s="20" t="s">
        <v>168</v>
      </c>
      <c r="F38" s="20" t="s">
        <v>169</v>
      </c>
      <c r="G38" s="19" t="n">
        <v>40</v>
      </c>
      <c r="H38" s="21" t="s">
        <v>71</v>
      </c>
      <c r="I38" s="22" t="n">
        <v>2.8</v>
      </c>
      <c r="J38" s="23" t="n">
        <v>2.1</v>
      </c>
      <c r="K38" s="24" t="n">
        <f aca="false">I38*(1+J38)</f>
        <v>8.68</v>
      </c>
      <c r="L38" s="23" t="n">
        <v>0.19</v>
      </c>
      <c r="M38" s="24" t="n">
        <f aca="false">K38*(1+L38)</f>
        <v>10.3292</v>
      </c>
      <c r="N38" s="24" t="n">
        <f aca="false">K38-I38</f>
        <v>5.88</v>
      </c>
      <c r="O38" s="25" t="n">
        <f aca="false">IFERROR((K38-I38)/K38,0)</f>
        <v>0.67741935483871</v>
      </c>
      <c r="P38" s="20" t="s">
        <v>123</v>
      </c>
      <c r="Q38" s="21" t="s">
        <v>72</v>
      </c>
      <c r="R38" s="20"/>
    </row>
    <row r="39" customFormat="false" ht="27.75" hidden="false" customHeight="true" outlineLevel="0" collapsed="false">
      <c r="B39" s="26" t="n">
        <v>34</v>
      </c>
      <c r="C39" s="27" t="s">
        <v>47</v>
      </c>
      <c r="D39" s="27" t="s">
        <v>170</v>
      </c>
      <c r="E39" s="27" t="s">
        <v>171</v>
      </c>
      <c r="F39" s="27" t="s">
        <v>172</v>
      </c>
      <c r="G39" s="26" t="n">
        <v>20</v>
      </c>
      <c r="H39" s="28" t="s">
        <v>71</v>
      </c>
      <c r="I39" s="29" t="n">
        <v>0.9</v>
      </c>
      <c r="J39" s="30" t="n">
        <v>3.4</v>
      </c>
      <c r="K39" s="31" t="n">
        <f aca="false">I39*(1+J39)</f>
        <v>3.96</v>
      </c>
      <c r="L39" s="30" t="n">
        <v>0.19</v>
      </c>
      <c r="M39" s="31" t="n">
        <f aca="false">K39*(1+L39)</f>
        <v>4.7124</v>
      </c>
      <c r="N39" s="31" t="n">
        <f aca="false">K39-I39</f>
        <v>3.06</v>
      </c>
      <c r="O39" s="32" t="n">
        <f aca="false">IFERROR((K39-I39)/K39,0)</f>
        <v>0.772727272727273</v>
      </c>
      <c r="P39" s="27"/>
      <c r="Q39" s="28" t="s">
        <v>72</v>
      </c>
      <c r="R39" s="27"/>
    </row>
    <row r="40" customFormat="false" ht="27.75" hidden="false" customHeight="true" outlineLevel="0" collapsed="false">
      <c r="B40" s="19" t="n">
        <v>35</v>
      </c>
      <c r="C40" s="20" t="s">
        <v>47</v>
      </c>
      <c r="D40" s="20" t="s">
        <v>173</v>
      </c>
      <c r="E40" s="20" t="s">
        <v>174</v>
      </c>
      <c r="F40" s="20" t="s">
        <v>175</v>
      </c>
      <c r="G40" s="19" t="n">
        <v>20</v>
      </c>
      <c r="H40" s="21" t="s">
        <v>71</v>
      </c>
      <c r="I40" s="22" t="n">
        <v>0.8</v>
      </c>
      <c r="J40" s="23" t="n">
        <v>3.5</v>
      </c>
      <c r="K40" s="24" t="n">
        <f aca="false">I40*(1+J40)</f>
        <v>3.6</v>
      </c>
      <c r="L40" s="23" t="n">
        <v>0.19</v>
      </c>
      <c r="M40" s="24" t="n">
        <f aca="false">K40*(1+L40)</f>
        <v>4.284</v>
      </c>
      <c r="N40" s="24" t="n">
        <f aca="false">K40-I40</f>
        <v>2.8</v>
      </c>
      <c r="O40" s="25" t="n">
        <f aca="false">IFERROR((K40-I40)/K40,0)</f>
        <v>0.777777777777778</v>
      </c>
      <c r="P40" s="20"/>
      <c r="Q40" s="21" t="s">
        <v>72</v>
      </c>
      <c r="R40" s="20"/>
    </row>
    <row r="41" customFormat="false" ht="27.75" hidden="false" customHeight="true" outlineLevel="0" collapsed="false">
      <c r="B41" s="26" t="n">
        <v>36</v>
      </c>
      <c r="C41" s="27" t="s">
        <v>48</v>
      </c>
      <c r="D41" s="27" t="s">
        <v>176</v>
      </c>
      <c r="E41" s="27" t="s">
        <v>177</v>
      </c>
      <c r="F41" s="27" t="s">
        <v>178</v>
      </c>
      <c r="G41" s="26" t="n">
        <v>300</v>
      </c>
      <c r="H41" s="28" t="s">
        <v>71</v>
      </c>
      <c r="I41" s="29" t="n">
        <v>1.5</v>
      </c>
      <c r="J41" s="30" t="n">
        <v>2.9</v>
      </c>
      <c r="K41" s="31" t="n">
        <f aca="false">I41*(1+J41)</f>
        <v>5.85</v>
      </c>
      <c r="L41" s="30" t="n">
        <v>0.19</v>
      </c>
      <c r="M41" s="31" t="n">
        <f aca="false">K41*(1+L41)</f>
        <v>6.9615</v>
      </c>
      <c r="N41" s="31" t="n">
        <f aca="false">K41-I41</f>
        <v>4.35</v>
      </c>
      <c r="O41" s="32" t="n">
        <f aca="false">IFERROR((K41-I41)/K41,0)</f>
        <v>0.743589743589744</v>
      </c>
      <c r="P41" s="27" t="s">
        <v>75</v>
      </c>
      <c r="Q41" s="28" t="s">
        <v>72</v>
      </c>
      <c r="R41" s="27"/>
    </row>
    <row r="42" customFormat="false" ht="27.75" hidden="false" customHeight="true" outlineLevel="0" collapsed="false">
      <c r="B42" s="19" t="n">
        <v>37</v>
      </c>
      <c r="C42" s="20" t="s">
        <v>48</v>
      </c>
      <c r="D42" s="20" t="s">
        <v>179</v>
      </c>
      <c r="E42" s="20" t="s">
        <v>180</v>
      </c>
      <c r="F42" s="20" t="s">
        <v>181</v>
      </c>
      <c r="G42" s="19" t="n">
        <v>400</v>
      </c>
      <c r="H42" s="21" t="s">
        <v>71</v>
      </c>
      <c r="I42" s="22" t="n">
        <v>0.6</v>
      </c>
      <c r="J42" s="23" t="n">
        <v>4.3</v>
      </c>
      <c r="K42" s="24" t="n">
        <f aca="false">I42*(1+J42)</f>
        <v>3.18</v>
      </c>
      <c r="L42" s="23" t="n">
        <v>0.19</v>
      </c>
      <c r="M42" s="24" t="n">
        <f aca="false">K42*(1+L42)</f>
        <v>3.7842</v>
      </c>
      <c r="N42" s="24" t="n">
        <f aca="false">K42-I42</f>
        <v>2.58</v>
      </c>
      <c r="O42" s="25" t="n">
        <f aca="false">IFERROR((K42-I42)/K42,0)</f>
        <v>0.811320754716981</v>
      </c>
      <c r="P42" s="20"/>
      <c r="Q42" s="21" t="s">
        <v>109</v>
      </c>
      <c r="R42" s="20" t="s">
        <v>182</v>
      </c>
    </row>
  </sheetData>
  <autoFilter ref="B5:R42"/>
  <conditionalFormatting sqref="Q6:Q242">
    <cfRule type="cellIs" priority="2" operator="equal" aboveAverage="0" equalAverage="0" bottom="0" percent="0" rank="0" text="" dxfId="23">
      <formula>"Ja"</formula>
    </cfRule>
    <cfRule type="cellIs" priority="3" operator="equal" aboveAverage="0" equalAverage="0" bottom="0" percent="0" rank="0" text="" dxfId="24">
      <formula>"Nein"</formula>
    </cfRule>
  </conditionalFormatting>
  <conditionalFormatting sqref="O6:O242">
    <cfRule type="colorScale" priority="4">
      <colorScale>
        <cfvo type="num" val="0.4"/>
        <cfvo type="num" val="0.65"/>
        <cfvo type="num" val="0.8"/>
        <color rgb="FFF8696B"/>
        <color rgb="FFFFEB84"/>
        <color rgb="FF63BE7B"/>
      </colorScale>
    </cfRule>
  </conditionalFormatting>
  <conditionalFormatting sqref="B6:R242">
    <cfRule type="expression" priority="5" aboveAverage="0" equalAverage="0" bottom="0" percent="0" rank="0" text="" dxfId="25">
      <formula>$Q6="Nein"</formula>
    </cfRule>
  </conditionalFormatting>
  <dataValidations count="4">
    <dataValidation allowBlank="true" error="Bitte eine Kategorie aus der Liste wählen oder im Blatt »Einstellungen« ergänzen." errorStyle="stop" errorTitle="Ungültige Kategorie" operator="between" prompt="Kategorie aus dem Dropdown wählen." promptTitle="Kategorie" showDropDown="false" showErrorMessage="false" showInputMessage="false" sqref="C6:C242" type="list">
      <formula1>Einstellungen!$B$6:$B$30</formula1>
      <formula2>0</formula2>
    </dataValidation>
    <dataValidation allowBlank="true" errorStyle="stop" operator="between" showDropDown="false" showErrorMessage="false" showInputMessage="false" sqref="G6:G242" type="list">
      <formula1>"ml,cl,l,Stk"</formula1>
      <formula2>0</formula2>
    </dataValidation>
    <dataValidation allowBlank="false" error="Bitte »Ja« oder »Nein« wählen." errorStyle="stop" errorTitle="Ungültiger Wert" operator="between" showDropDown="false" showErrorMessage="false" showInputMessage="false" sqref="Q6:Q242" type="list">
      <formula1>"Ja,Nein"</formula1>
      <formula2>0</formula2>
    </dataValidation>
    <dataValidation allowBlank="true" errorStyle="stop" operator="between" showDropDown="false" showErrorMessage="false" showInputMessage="false" sqref="L6:L242" type="list">
      <formula1>Einstellungen!$F$6:$F$8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7" min="3" style="0" width="18"/>
  </cols>
  <sheetData>
    <row r="2" customFormat="false" ht="26.8" hidden="false" customHeight="false" outlineLevel="0" collapsed="false">
      <c r="B2" s="1" t="s">
        <v>183</v>
      </c>
    </row>
    <row r="3" customFormat="false" ht="15" hidden="false" customHeight="false" outlineLevel="0" collapsed="false">
      <c r="B3" s="17" t="s">
        <v>184</v>
      </c>
    </row>
    <row r="5" customFormat="false" ht="21.75" hidden="false" customHeight="true" outlineLevel="0" collapsed="false">
      <c r="B5" s="33" t="s">
        <v>185</v>
      </c>
      <c r="C5" s="33"/>
      <c r="D5" s="33" t="s">
        <v>186</v>
      </c>
      <c r="E5" s="33"/>
      <c r="F5" s="33" t="s">
        <v>187</v>
      </c>
      <c r="G5" s="33"/>
    </row>
    <row r="6" customFormat="false" ht="37.5" hidden="false" customHeight="true" outlineLevel="0" collapsed="false">
      <c r="B6" s="34" t="n">
        <f aca="false">COUNTA(Getränkekarte!E6:E242)</f>
        <v>37</v>
      </c>
      <c r="C6" s="34"/>
      <c r="D6" s="34" t="n">
        <f aca="false">COUNTIF(Getränkekarte!Q6:Q242,"Ja")</f>
        <v>35</v>
      </c>
      <c r="E6" s="34"/>
      <c r="F6" s="34" t="n">
        <f aca="false">COUNTIF(Getränkekarte!Q6:Q242,"Nein")</f>
        <v>2</v>
      </c>
      <c r="G6" s="34"/>
    </row>
    <row r="9" customFormat="false" ht="21.75" hidden="false" customHeight="true" outlineLevel="0" collapsed="false">
      <c r="B9" s="33" t="s">
        <v>188</v>
      </c>
      <c r="C9" s="33"/>
      <c r="D9" s="33" t="s">
        <v>189</v>
      </c>
      <c r="E9" s="33"/>
      <c r="F9" s="33" t="s">
        <v>190</v>
      </c>
      <c r="G9" s="33"/>
    </row>
    <row r="10" customFormat="false" ht="37.5" hidden="false" customHeight="true" outlineLevel="0" collapsed="false">
      <c r="B10" s="35" t="n">
        <f aca="false">IFERROR(AVERAGEIFS(Getränkekarte!M6:M242,Getränkekarte!Q6:Q242,"Ja"),0)</f>
        <v>5.418155</v>
      </c>
      <c r="C10" s="35"/>
      <c r="D10" s="36" t="n">
        <f aca="false">IFERROR(AVERAGEIFS(Getränkekarte!O6:O242,Getränkekarte!Q6:Q242,"Ja"),0)</f>
        <v>0.784726572352935</v>
      </c>
      <c r="E10" s="36"/>
      <c r="F10" s="35" t="n">
        <f aca="false">IFERROR(MAX(Getränkekarte!M6:M242),0)</f>
        <v>10.4125</v>
      </c>
      <c r="G10" s="35"/>
    </row>
    <row r="13" customFormat="false" ht="17.35" hidden="false" customHeight="false" outlineLevel="0" collapsed="false">
      <c r="B13" s="3" t="s">
        <v>191</v>
      </c>
    </row>
    <row r="15" customFormat="false" ht="24" hidden="false" customHeight="true" outlineLevel="0" collapsed="false">
      <c r="B15" s="37" t="s">
        <v>24</v>
      </c>
      <c r="C15" s="37" t="s">
        <v>192</v>
      </c>
      <c r="D15" s="37" t="s">
        <v>193</v>
      </c>
      <c r="E15" s="37" t="s">
        <v>194</v>
      </c>
      <c r="F15" s="37" t="s">
        <v>195</v>
      </c>
      <c r="G15" s="37" t="s">
        <v>196</v>
      </c>
    </row>
    <row r="16" customFormat="false" ht="21.75" hidden="false" customHeight="true" outlineLevel="0" collapsed="false">
      <c r="B16" s="38" t="s">
        <v>30</v>
      </c>
      <c r="C16" s="39" t="n">
        <f aca="false">COUNTIF(Getränkekarte!C6:C242,B16)</f>
        <v>5</v>
      </c>
      <c r="D16" s="40" t="n">
        <f aca="false">IFERROR(AVERAGEIFS(Getränkekarte!I6:I242,Getränkekarte!C6:C242,B16),0)</f>
        <v>0.49</v>
      </c>
      <c r="E16" s="40" t="n">
        <f aca="false">IFERROR(AVERAGEIFS(Getränkekarte!K6:K242,Getränkekarte!C6:C242,B16),0)</f>
        <v>2.658</v>
      </c>
      <c r="F16" s="40" t="n">
        <f aca="false">IFERROR(AVERAGEIFS(Getränkekarte!M6:M242,Getränkekarte!C6:C242,B16),0)</f>
        <v>3.16302</v>
      </c>
      <c r="G16" s="41" t="n">
        <f aca="false">IFERROR(AVERAGEIFS(Getränkekarte!O6:O242,Getränkekarte!C6:C242,B16),0)</f>
        <v>0.816695156695157</v>
      </c>
    </row>
    <row r="17" customFormat="false" ht="21.75" hidden="false" customHeight="true" outlineLevel="0" collapsed="false">
      <c r="B17" s="42" t="s">
        <v>33</v>
      </c>
      <c r="C17" s="43" t="n">
        <f aca="false">COUNTIF(Getränkekarte!C6:C242,B17)</f>
        <v>4</v>
      </c>
      <c r="D17" s="44" t="n">
        <f aca="false">IFERROR(AVERAGEIFS(Getränkekarte!I6:I242,Getränkekarte!C6:C242,B17),0)</f>
        <v>0.5125</v>
      </c>
      <c r="E17" s="44" t="n">
        <f aca="false">IFERROR(AVERAGEIFS(Getränkekarte!K6:K242,Getränkekarte!C6:C242,B17),0)</f>
        <v>2.799375</v>
      </c>
      <c r="F17" s="44" t="n">
        <f aca="false">IFERROR(AVERAGEIFS(Getränkekarte!M6:M242,Getränkekarte!C6:C242,B17),0)</f>
        <v>3.33125625</v>
      </c>
      <c r="G17" s="45" t="n">
        <f aca="false">IFERROR(AVERAGEIFS(Getränkekarte!O6:O242,Getränkekarte!C6:C242,B17),0)</f>
        <v>0.816907816907817</v>
      </c>
    </row>
    <row r="18" customFormat="false" ht="21.75" hidden="false" customHeight="true" outlineLevel="0" collapsed="false">
      <c r="B18" s="38" t="s">
        <v>37</v>
      </c>
      <c r="C18" s="39" t="n">
        <f aca="false">COUNTIF(Getränkekarte!C6:C242,B18)</f>
        <v>4</v>
      </c>
      <c r="D18" s="40" t="n">
        <f aca="false">IFERROR(AVERAGEIFS(Getränkekarte!I6:I242,Getränkekarte!C6:C242,B18),0)</f>
        <v>0.625</v>
      </c>
      <c r="E18" s="40" t="n">
        <f aca="false">IFERROR(AVERAGEIFS(Getränkekarte!K6:K242,Getränkekarte!C6:C242,B18),0)</f>
        <v>3.225</v>
      </c>
      <c r="F18" s="40" t="n">
        <f aca="false">IFERROR(AVERAGEIFS(Getränkekarte!M6:M242,Getränkekarte!C6:C242,B18),0)</f>
        <v>3.83775</v>
      </c>
      <c r="G18" s="41" t="n">
        <f aca="false">IFERROR(AVERAGEIFS(Getränkekarte!O6:O242,Getränkekarte!C6:C242,B18),0)</f>
        <v>0.806640769515353</v>
      </c>
    </row>
    <row r="19" customFormat="false" ht="21.75" hidden="false" customHeight="true" outlineLevel="0" collapsed="false">
      <c r="B19" s="42" t="s">
        <v>41</v>
      </c>
      <c r="C19" s="43" t="n">
        <f aca="false">COUNTIF(Getränkekarte!C6:C242,B19)</f>
        <v>3</v>
      </c>
      <c r="D19" s="44" t="n">
        <f aca="false">IFERROR(AVERAGEIFS(Getränkekarte!I6:I242,Getränkekarte!C6:C242,B19),0)</f>
        <v>0.466666666666667</v>
      </c>
      <c r="E19" s="44" t="n">
        <f aca="false">IFERROR(AVERAGEIFS(Getränkekarte!K6:K242,Getränkekarte!C6:C242,B19),0)</f>
        <v>2.43333333333333</v>
      </c>
      <c r="F19" s="44" t="n">
        <f aca="false">IFERROR(AVERAGEIFS(Getränkekarte!M6:M242,Getränkekarte!C6:C242,B19),0)</f>
        <v>2.89566666666667</v>
      </c>
      <c r="G19" s="45" t="n">
        <f aca="false">IFERROR(AVERAGEIFS(Getränkekarte!O6:O242,Getränkekarte!C6:C242,B19),0)</f>
        <v>0.812121212121212</v>
      </c>
    </row>
    <row r="20" customFormat="false" ht="21.75" hidden="false" customHeight="true" outlineLevel="0" collapsed="false">
      <c r="B20" s="38" t="s">
        <v>44</v>
      </c>
      <c r="C20" s="39" t="n">
        <f aca="false">COUNTIF(Getränkekarte!C6:C242,B20)</f>
        <v>5</v>
      </c>
      <c r="D20" s="40" t="n">
        <f aca="false">IFERROR(AVERAGEIFS(Getränkekarte!I6:I242,Getränkekarte!C6:C242,B20),0)</f>
        <v>0.81</v>
      </c>
      <c r="E20" s="40" t="n">
        <f aca="false">IFERROR(AVERAGEIFS(Getränkekarte!K6:K242,Getränkekarte!C6:C242,B20),0)</f>
        <v>4.176</v>
      </c>
      <c r="F20" s="40" t="n">
        <f aca="false">IFERROR(AVERAGEIFS(Getränkekarte!M6:M242,Getränkekarte!C6:C242,B20),0)</f>
        <v>4.96944</v>
      </c>
      <c r="G20" s="41" t="n">
        <f aca="false">IFERROR(AVERAGEIFS(Getränkekarte!O6:O242,Getränkekarte!C6:C242,B20),0)</f>
        <v>0.806743452625806</v>
      </c>
    </row>
    <row r="21" customFormat="false" ht="21.75" hidden="false" customHeight="true" outlineLevel="0" collapsed="false">
      <c r="B21" s="42" t="s">
        <v>45</v>
      </c>
      <c r="C21" s="43" t="n">
        <f aca="false">COUNTIF(Getränkekarte!C6:C242,B21)</f>
        <v>5</v>
      </c>
      <c r="D21" s="44" t="n">
        <f aca="false">IFERROR(AVERAGEIFS(Getränkekarte!I6:I242,Getränkekarte!C6:C242,B21),0)</f>
        <v>1.42</v>
      </c>
      <c r="E21" s="44" t="n">
        <f aca="false">IFERROR(AVERAGEIFS(Getränkekarte!K6:K242,Getränkekarte!C6:C242,B21),0)</f>
        <v>5.98</v>
      </c>
      <c r="F21" s="44" t="n">
        <f aca="false">IFERROR(AVERAGEIFS(Getränkekarte!M6:M242,Getränkekarte!C6:C242,B21),0)</f>
        <v>7.1162</v>
      </c>
      <c r="G21" s="45" t="n">
        <f aca="false">IFERROR(AVERAGEIFS(Getränkekarte!O6:O242,Getränkekarte!C6:C242,B21),0)</f>
        <v>0.762907823883434</v>
      </c>
    </row>
    <row r="22" customFormat="false" ht="21.75" hidden="false" customHeight="true" outlineLevel="0" collapsed="false">
      <c r="B22" s="38" t="s">
        <v>46</v>
      </c>
      <c r="C22" s="39" t="n">
        <f aca="false">COUNTIF(Getränkekarte!C6:C242,B22)</f>
        <v>5</v>
      </c>
      <c r="D22" s="40" t="n">
        <f aca="false">IFERROR(AVERAGEIFS(Getränkekarte!I6:I242,Getränkekarte!C6:C242,B22),0)</f>
        <v>1.94</v>
      </c>
      <c r="E22" s="40" t="n">
        <f aca="false">IFERROR(AVERAGEIFS(Getränkekarte!K6:K242,Getränkekarte!C6:C242,B22),0)</f>
        <v>7.394</v>
      </c>
      <c r="F22" s="40" t="n">
        <f aca="false">IFERROR(AVERAGEIFS(Getränkekarte!M6:M242,Getränkekarte!C6:C242,B22),0)</f>
        <v>8.79886</v>
      </c>
      <c r="G22" s="41" t="n">
        <f aca="false">IFERROR(AVERAGEIFS(Getränkekarte!O6:O242,Getränkekarte!C6:C242,B22),0)</f>
        <v>0.744252317936529</v>
      </c>
    </row>
    <row r="23" customFormat="false" ht="21.75" hidden="false" customHeight="true" outlineLevel="0" collapsed="false">
      <c r="B23" s="42" t="s">
        <v>47</v>
      </c>
      <c r="C23" s="43" t="n">
        <f aca="false">COUNTIF(Getränkekarte!C6:C242,B23)</f>
        <v>4</v>
      </c>
      <c r="D23" s="44" t="n">
        <f aca="false">IFERROR(AVERAGEIFS(Getränkekarte!I6:I242,Getränkekarte!C6:C242,B23),0)</f>
        <v>1.725</v>
      </c>
      <c r="E23" s="44" t="n">
        <f aca="false">IFERROR(AVERAGEIFS(Getränkekarte!K6:K242,Getränkekarte!C6:C242,B23),0)</f>
        <v>6.16</v>
      </c>
      <c r="F23" s="44" t="n">
        <f aca="false">IFERROR(AVERAGEIFS(Getränkekarte!M6:M242,Getränkekarte!C6:C242,B23),0)</f>
        <v>7.3304</v>
      </c>
      <c r="G23" s="45" t="n">
        <f aca="false">IFERROR(AVERAGEIFS(Getränkekarte!O6:O242,Getränkekarte!C6:C242,B23),0)</f>
        <v>0.735552529907369</v>
      </c>
    </row>
    <row r="24" customFormat="false" ht="21.75" hidden="false" customHeight="true" outlineLevel="0" collapsed="false">
      <c r="B24" s="38" t="s">
        <v>48</v>
      </c>
      <c r="C24" s="39" t="n">
        <f aca="false">COUNTIF(Getränkekarte!C6:C242,B24)</f>
        <v>2</v>
      </c>
      <c r="D24" s="40" t="n">
        <f aca="false">IFERROR(AVERAGEIFS(Getränkekarte!I6:I242,Getränkekarte!C6:C242,B24),0)</f>
        <v>1.05</v>
      </c>
      <c r="E24" s="40" t="n">
        <f aca="false">IFERROR(AVERAGEIFS(Getränkekarte!K6:K242,Getränkekarte!C6:C242,B24),0)</f>
        <v>4.515</v>
      </c>
      <c r="F24" s="40" t="n">
        <f aca="false">IFERROR(AVERAGEIFS(Getränkekarte!M6:M242,Getränkekarte!C6:C242,B24),0)</f>
        <v>5.37285</v>
      </c>
      <c r="G24" s="41" t="n">
        <f aca="false">IFERROR(AVERAGEIFS(Getränkekarte!O6:O242,Getränkekarte!C6:C242,B24),0)</f>
        <v>0.777455249153362</v>
      </c>
    </row>
    <row r="25" customFormat="false" ht="24" hidden="false" customHeight="true" outlineLevel="0" collapsed="false">
      <c r="B25" s="33" t="s">
        <v>197</v>
      </c>
      <c r="C25" s="46" t="n">
        <f aca="false">SUM(C16:C24)</f>
        <v>37</v>
      </c>
      <c r="D25" s="47" t="n">
        <f aca="false">IFERROR(AVERAGE(Getränkekarte!I6:I242),0)</f>
        <v>1.03378378378378</v>
      </c>
      <c r="E25" s="47" t="n">
        <f aca="false">IFERROR(AVERAGE(Getränkekarte!K6:K242),0)</f>
        <v>4.48939189189189</v>
      </c>
      <c r="F25" s="47" t="n">
        <f aca="false">IFERROR(AVERAGE(Getränkekarte!M6:M242),0)</f>
        <v>5.34237635135135</v>
      </c>
      <c r="G25" s="48" t="n">
        <f aca="false">IFERROR(AVERAGE(Getränkekarte!O6:O242),0)</f>
        <v>0.785964117721544</v>
      </c>
    </row>
    <row r="27" customFormat="false" ht="30" hidden="false" customHeight="true" outlineLevel="0" collapsed="false">
      <c r="B27" s="16" t="s">
        <v>198</v>
      </c>
      <c r="C27" s="16"/>
      <c r="D27" s="16"/>
      <c r="E27" s="16"/>
      <c r="F27" s="16"/>
      <c r="G27" s="16"/>
    </row>
  </sheetData>
  <mergeCells count="13">
    <mergeCell ref="B5:C5"/>
    <mergeCell ref="D5:E5"/>
    <mergeCell ref="F5:G5"/>
    <mergeCell ref="B6:C6"/>
    <mergeCell ref="D6:E6"/>
    <mergeCell ref="F6:G6"/>
    <mergeCell ref="B9:C9"/>
    <mergeCell ref="D9:E9"/>
    <mergeCell ref="F9:G9"/>
    <mergeCell ref="B10:C10"/>
    <mergeCell ref="D10:E10"/>
    <mergeCell ref="F10:G10"/>
    <mergeCell ref="B27:G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2026-06-02T08:46:17Z</dcterms:created>
  <dc:creator>openpyxl</dc:creator>
  <dc:description/>
  <dc:language>en-US</dc:language>
  <cp:lastModifiedBy/>
  <dcterms:modified xsi:type="dcterms:W3CDTF">2026-06-02T08:46:17Z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