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FA8A558-ABD7-497D-8089-2D6AB4F0504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brechnung" sheetId="1" r:id="rId1"/>
    <sheet name="Jahresübersicht" sheetId="2" r:id="rId2"/>
  </sheets>
  <definedNames>
    <definedName name="_xlnm.Print_Area" localSheetId="0">Abrechnung!$A$1:$I$53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2" l="1"/>
  <c r="D23" i="2"/>
  <c r="C23" i="2"/>
  <c r="F22" i="2"/>
  <c r="G22" i="2" s="1"/>
  <c r="J21" i="2"/>
  <c r="H21" i="2"/>
  <c r="G21" i="2"/>
  <c r="F21" i="2"/>
  <c r="H20" i="2"/>
  <c r="G20" i="2"/>
  <c r="F20" i="2"/>
  <c r="J20" i="2" s="1"/>
  <c r="F19" i="2"/>
  <c r="G19" i="2" s="1"/>
  <c r="F18" i="2"/>
  <c r="J18" i="2" s="1"/>
  <c r="J17" i="2"/>
  <c r="H17" i="2"/>
  <c r="G17" i="2"/>
  <c r="F17" i="2"/>
  <c r="H16" i="2"/>
  <c r="G16" i="2"/>
  <c r="F16" i="2"/>
  <c r="J16" i="2" s="1"/>
  <c r="F15" i="2"/>
  <c r="H15" i="2" s="1"/>
  <c r="F14" i="2"/>
  <c r="G13" i="2"/>
  <c r="H13" i="2" s="1"/>
  <c r="F13" i="2"/>
  <c r="G12" i="2"/>
  <c r="H12" i="2" s="1"/>
  <c r="F12" i="2"/>
  <c r="F11" i="2"/>
  <c r="I11" i="2" s="1"/>
  <c r="I12" i="2" s="1"/>
  <c r="I13" i="2" s="1"/>
  <c r="H44" i="1"/>
  <c r="H43" i="1"/>
  <c r="H42" i="1"/>
  <c r="H41" i="1"/>
  <c r="H40" i="1"/>
  <c r="H39" i="1"/>
  <c r="H38" i="1"/>
  <c r="H45" i="1" s="1"/>
  <c r="H46" i="1" s="1"/>
  <c r="F30" i="1"/>
  <c r="H25" i="1"/>
  <c r="H23" i="1"/>
  <c r="H22" i="1"/>
  <c r="I14" i="2" l="1"/>
  <c r="I15" i="2" s="1"/>
  <c r="I16" i="2" s="1"/>
  <c r="I17" i="2" s="1"/>
  <c r="I18" i="2" s="1"/>
  <c r="I19" i="2" s="1"/>
  <c r="I20" i="2" s="1"/>
  <c r="I21" i="2" s="1"/>
  <c r="I22" i="2" s="1"/>
  <c r="J13" i="2"/>
  <c r="J12" i="2"/>
  <c r="J14" i="2"/>
  <c r="G18" i="2"/>
  <c r="H18" i="2"/>
  <c r="H22" i="2"/>
  <c r="J22" i="2"/>
  <c r="H19" i="2"/>
  <c r="F23" i="2"/>
  <c r="J11" i="2"/>
  <c r="J15" i="2"/>
  <c r="J19" i="2"/>
  <c r="G14" i="2"/>
  <c r="H30" i="1"/>
  <c r="H32" i="1" s="1"/>
  <c r="H14" i="2"/>
  <c r="G11" i="2"/>
  <c r="G15" i="2"/>
  <c r="H11" i="2"/>
  <c r="H23" i="2" s="1"/>
  <c r="C26" i="1"/>
  <c r="H30" i="2" l="1"/>
  <c r="J23" i="2"/>
  <c r="H29" i="2"/>
  <c r="H28" i="2"/>
  <c r="I23" i="2"/>
  <c r="G23" i="2"/>
</calcChain>
</file>

<file path=xl/sharedStrings.xml><?xml version="1.0" encoding="utf-8"?>
<sst xmlns="http://schemas.openxmlformats.org/spreadsheetml/2006/main" count="110" uniqueCount="103">
  <si>
    <t>BÄCKEREI AM MARKTPLATZ GMBH</t>
  </si>
  <si>
    <t>Dokument Nr.  GA-2026-03-014</t>
  </si>
  <si>
    <t>Bahnhofstraße 24  ·  60311 Frankfurt am Main  ·  USt-IdNr. DE 295 847 612</t>
  </si>
  <si>
    <t>Abrechnungszeitraum  März 2026</t>
  </si>
  <si>
    <t>Geringfügige Beschäftigung gemäß § 8 Abs. 1 Nr. 1 SGB IV (Minijob)</t>
  </si>
  <si>
    <t>01    STAMMDATEN</t>
  </si>
  <si>
    <t>Arbeitgeber</t>
  </si>
  <si>
    <t>Arbeitnehmer/-in</t>
  </si>
  <si>
    <t>Firma</t>
  </si>
  <si>
    <t>Bäckerei am Marktplatz GmbH</t>
  </si>
  <si>
    <t>Name, Vorname</t>
  </si>
  <si>
    <t>Hoffmann, Lena</t>
  </si>
  <si>
    <t>Anschrift</t>
  </si>
  <si>
    <t>Goethestraße 17, 60313 Frankfurt</t>
  </si>
  <si>
    <t>Betriebsnummer</t>
  </si>
  <si>
    <t>98765432</t>
  </si>
  <si>
    <t>Personalnummer</t>
  </si>
  <si>
    <t>MJ-2026-014</t>
  </si>
  <si>
    <t>Steuernummer</t>
  </si>
  <si>
    <t>045/123/45678</t>
  </si>
  <si>
    <t>Geburtsdatum</t>
  </si>
  <si>
    <t>Minijob-Zentrale</t>
  </si>
  <si>
    <t>Knappschaft-Bahn-See, Essen</t>
  </si>
  <si>
    <t>SV-Nummer</t>
  </si>
  <si>
    <t>12 180792 H 047</t>
  </si>
  <si>
    <t>Beschäftigungsart</t>
  </si>
  <si>
    <t>Geringfügig entlohnt (Minijob)</t>
  </si>
  <si>
    <t>Steuer-ID</t>
  </si>
  <si>
    <t>47 110 815 220</t>
  </si>
  <si>
    <t>Beitragsgruppe</t>
  </si>
  <si>
    <t>6 5 0 0</t>
  </si>
  <si>
    <t>Eintrittsdatum</t>
  </si>
  <si>
    <t>Tätigkeit</t>
  </si>
  <si>
    <t>Verkaufshilfe Ladenlokal</t>
  </si>
  <si>
    <t>IBAN</t>
  </si>
  <si>
    <t>DE89 5005 0201 0123 4567 89</t>
  </si>
  <si>
    <t>02    VERDIENST</t>
  </si>
  <si>
    <t>Bezeichnung</t>
  </si>
  <si>
    <t>Stunden</t>
  </si>
  <si>
    <t>Satz</t>
  </si>
  <si>
    <t>Faktor</t>
  </si>
  <si>
    <t>Betrag</t>
  </si>
  <si>
    <t>Stundenlohn regulär</t>
  </si>
  <si>
    <t>Sonntagszuschlag (steuerfrei, optional)</t>
  </si>
  <si>
    <t>Sachbezug (z. B. Warengutschein, steuerfrei)</t>
  </si>
  <si>
    <t>BRUTTOLOHN GESAMT</t>
  </si>
  <si>
    <t>03    ABZÜGE ARBEITNEHMER/-IN</t>
  </si>
  <si>
    <t>Position</t>
  </si>
  <si>
    <t>Rentenversicherung — Eigenanteil</t>
  </si>
  <si>
    <t>Befreiung beantragt:</t>
  </si>
  <si>
    <t>Nein</t>
  </si>
  <si>
    <t>AUSZAHLUNGSBETRAG  (Netto)</t>
  </si>
  <si>
    <t>Überweisung erfolgt auf das oben angegebene Konto.</t>
  </si>
  <si>
    <t>04    ARBEITGEBERKOSTEN – PAUSCHALABGABEN</t>
  </si>
  <si>
    <t>Werden ausschließlich vom Arbeitgeber getragen und nicht vom Bruttolohn abgezogen.</t>
  </si>
  <si>
    <t>Pauschale Rentenversicherung</t>
  </si>
  <si>
    <t>Pauschale Krankenversicherung</t>
  </si>
  <si>
    <t>Pauschale Lohnsteuer (inkl. Soli, KiSt)</t>
  </si>
  <si>
    <t>Umlage U1 (Krankheit)</t>
  </si>
  <si>
    <t>Umlage U2 (Mutterschaft)</t>
  </si>
  <si>
    <t>Insolvenzgeldumlage</t>
  </si>
  <si>
    <t>Unfallversicherung (Berufsgenossenschaft)</t>
  </si>
  <si>
    <t>Summe Pauschalabgaben</t>
  </si>
  <si>
    <t>ARBEITGEBER-GESAMTKOSTEN  (Brutto + Pauschalabgaben)</t>
  </si>
  <si>
    <t>Ort, Datum / Arbeitgeber</t>
  </si>
  <si>
    <t>Empfangsbestätigung Arbeitnehmer/-in</t>
  </si>
  <si>
    <t>Mindestlohn 2026: 13,90 €/Std.   ·   Minijob-Verdienstgrenze: 603 €/Monat bzw. 7.236 €/Jahr.   ·   Eigenanteil RV 3,6 %; Befreiung auf schriftlichen Antrag des Arbeitnehmers möglich.   ·   Eingabefelder hellgrau hinterlegt.</t>
  </si>
  <si>
    <t>Personalnummer  MJ-2026-014  ·  Hoffmann, Lena</t>
  </si>
  <si>
    <t>Bahnhofstraße 24  ·  60311 Frankfurt am Main</t>
  </si>
  <si>
    <t>Jahresübersicht 2026</t>
  </si>
  <si>
    <t>Verfolgung der monatlichen Verdienste und der gesetzlichen Jahresgrenze von 7.236 €</t>
  </si>
  <si>
    <t>01    MONATLICHE ABRECHNUNG</t>
  </si>
  <si>
    <t>Monat</t>
  </si>
  <si>
    <t>Stundenlohn</t>
  </si>
  <si>
    <t>Sachbezug</t>
  </si>
  <si>
    <t>Bruttolohn</t>
  </si>
  <si>
    <t>Eigenanteil RV</t>
  </si>
  <si>
    <t>Netto</t>
  </si>
  <si>
    <t>Kumuliert</t>
  </si>
  <si>
    <t>Status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</si>
  <si>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</si>
  <si>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</si>
  <si>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</si>
  <si>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</si>
  <si>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</si>
  <si>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</si>
  <si>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</si>
  <si>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</si>
  <si>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</si>
  <si>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</si>
  <si>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</si>
  <si>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</si>
  <si>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</si>
  <si>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02    KENNZAHLEN MINIJOB-GRENZE 2026</t>
  </si>
  <si>
    <t>Monatliche Verdienstgrenze</t>
  </si>
  <si>
    <t>Jährliche Verdienstgrenze</t>
  </si>
  <si>
    <t>Bisher verdient (kumuliert)</t>
  </si>
  <si>
    <t>Restbudget bis Jahresgrenze</t>
  </si>
  <si>
    <t>Auslastung der Jahresgrenze</t>
  </si>
  <si>
    <t>Diese Übersicht wird automatisch aus den Eingabefeldern (hellgrau) berechnet.   Bei Überschreitung der monatlichen 603 €-Grenze (Ausnahme: gelegentlich zweimal jährlich) oder der Jahresgrenze von 7.236 € entfällt der Minijob-Status.</t>
  </si>
  <si>
    <t>MINIJOB Gehaltsabrechnung</t>
  </si>
  <si>
    <t>Bahnhofstraße 4, 6031 Frankfurt</t>
  </si>
  <si>
    <t>MÜSTER BÄCKEREI AM MARKTPLATZ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</si>
</sst>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&quot; h&quot;"/>
    <numFmt numFmtId="166" formatCode="#,##0.00&quot; €&quot;;[Red]\-#,##0.00&quot; €&quot;;\–"/>
    <numFmt numFmtId="167" formatCode="0.00&quot; x&quot;"/>
    <numFmt numFmtId="168" formatCode="0.00\ %"/>
  </numFmts>
  <fonts count="18" x14ac:knownFonts="1">
    <font>
      <sz val="11"/>
      <color theme="1"/>
      <name val="Calibri"/>
      <family val="2"/>
      <charset val="1"/>
    </font>
    <font>
      <b/>
      <sz val="14"/>
      <color rgb="FF0B2545"/>
      <name val="Arial"/>
      <charset val="1"/>
    </font>
    <font>
      <sz val="9"/>
      <color rgb="FF5C6470"/>
      <name val="Arial"/>
      <charset val="1"/>
    </font>
    <font>
      <b/>
      <sz val="22"/>
      <color rgb="FF111111"/>
      <name val="Arial"/>
      <charset val="1"/>
    </font>
    <font>
      <i/>
      <sz val="10"/>
      <color rgb="FF5C6470"/>
      <name val="Arial"/>
      <charset val="1"/>
    </font>
    <font>
      <b/>
      <sz val="9"/>
      <color rgb="FF5C6470"/>
      <name val="Arial"/>
      <charset val="1"/>
    </font>
    <font>
      <b/>
      <sz val="10"/>
      <color rgb="FF0B2545"/>
      <name val="Arial"/>
      <charset val="1"/>
    </font>
    <font>
      <sz val="10"/>
      <color rgb="FF111111"/>
      <name val="Arial"/>
      <charset val="1"/>
    </font>
    <font>
      <b/>
      <sz val="12"/>
      <color rgb="FF0B2545"/>
      <name val="Arial"/>
      <charset val="1"/>
    </font>
    <font>
      <i/>
      <sz val="9"/>
      <color rgb="FF5C6470"/>
      <name val="Arial"/>
      <charset val="1"/>
    </font>
    <font>
      <b/>
      <sz val="11"/>
      <color rgb="FF111111"/>
      <name val="Arial"/>
      <charset val="1"/>
    </font>
    <font>
      <b/>
      <sz val="18"/>
      <color rgb="FF0B2545"/>
      <name val="Arial"/>
      <charset val="1"/>
    </font>
    <font>
      <b/>
      <sz val="10"/>
      <color rgb="FF5C6470"/>
      <name val="Arial"/>
      <charset val="1"/>
    </font>
    <font>
      <b/>
      <sz val="10"/>
      <color rgb="FF111111"/>
      <name val="Arial"/>
      <charset val="1"/>
    </font>
    <font>
      <b/>
      <sz val="11"/>
      <color rgb="FF0B2545"/>
      <name val="Arial"/>
      <charset val="1"/>
    </font>
    <font>
      <sz val="8"/>
      <color rgb="FF5C6470"/>
      <name val="Arial"/>
      <charset val="1"/>
    </font>
    <font>
      <i/>
      <sz val="8"/>
      <color rgb="FF5C6470"/>
      <name val="Arial"/>
      <charset val="1"/>
    </font>
    <font>
      <b/>
      <sz val="12"/>
      <color rgb="FF1E6B3A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5F6F7"/>
        <bgColor rgb="FFFFFFCC"/>
      </patternFill>
    </fill>
  </fills>
  <borders count="7">
    <border>
      <left/>
      <right/>
      <top/>
      <bottom/>
      <diagonal/>
    </border>
    <border>
      <left/>
      <right/>
      <top style="medium">
        <color rgb="FF0B2545"/>
      </top>
      <bottom/>
      <diagonal/>
    </border>
    <border>
      <left/>
      <right/>
      <top/>
      <bottom style="thin">
        <color rgb="FFD0D5DA"/>
      </bottom>
      <diagonal/>
    </border>
    <border>
      <left/>
      <right/>
      <top/>
      <bottom style="medium">
        <color rgb="FF0B2545"/>
      </bottom>
      <diagonal/>
    </border>
    <border>
      <left/>
      <right/>
      <top style="medium">
        <color rgb="FF0B2545"/>
      </top>
      <bottom style="medium">
        <color rgb="FF0B2545"/>
      </bottom>
      <diagonal/>
    </border>
    <border>
      <left/>
      <right/>
      <top/>
      <bottom style="thin">
        <color rgb="FF111111"/>
      </bottom>
      <diagonal/>
    </border>
    <border>
      <left/>
      <right/>
      <top style="thin">
        <color rgb="FFD0D5DA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12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 indent="1"/>
    </xf>
    <xf numFmtId="165" fontId="7" fillId="2" borderId="2" xfId="0" applyNumberFormat="1" applyFont="1" applyFill="1" applyBorder="1" applyAlignment="1">
      <alignment horizontal="right" vertical="center" indent="1"/>
    </xf>
    <xf numFmtId="166" fontId="7" fillId="2" borderId="2" xfId="0" applyNumberFormat="1" applyFont="1" applyFill="1" applyBorder="1" applyAlignment="1">
      <alignment horizontal="right" vertical="center" indent="1"/>
    </xf>
    <xf numFmtId="167" fontId="7" fillId="2" borderId="2" xfId="0" applyNumberFormat="1" applyFont="1" applyFill="1" applyBorder="1" applyAlignment="1">
      <alignment horizontal="right" vertical="center" indent="1"/>
    </xf>
    <xf numFmtId="166" fontId="7" fillId="0" borderId="2" xfId="0" applyNumberFormat="1" applyFont="1" applyBorder="1" applyAlignment="1">
      <alignment horizontal="right" vertical="center" indent="1"/>
    </xf>
    <xf numFmtId="0" fontId="0" fillId="0" borderId="3" xfId="0" applyBorder="1"/>
    <xf numFmtId="166" fontId="8" fillId="0" borderId="3" xfId="0" applyNumberFormat="1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168" fontId="7" fillId="0" borderId="2" xfId="0" applyNumberFormat="1" applyFont="1" applyBorder="1" applyAlignment="1">
      <alignment horizontal="right" vertical="center" indent="1"/>
    </xf>
    <xf numFmtId="0" fontId="0" fillId="0" borderId="4" xfId="0" applyBorder="1"/>
    <xf numFmtId="166" fontId="11" fillId="0" borderId="4" xfId="0" applyNumberFormat="1" applyFont="1" applyBorder="1" applyAlignment="1">
      <alignment horizontal="right" vertical="center" indent="1"/>
    </xf>
    <xf numFmtId="168" fontId="7" fillId="2" borderId="2" xfId="0" applyNumberFormat="1" applyFont="1" applyFill="1" applyBorder="1" applyAlignment="1">
      <alignment horizontal="right" vertical="center" indent="1"/>
    </xf>
    <xf numFmtId="166" fontId="13" fillId="0" borderId="2" xfId="0" applyNumberFormat="1" applyFont="1" applyBorder="1" applyAlignment="1">
      <alignment horizontal="right" vertical="center" indent="1"/>
    </xf>
    <xf numFmtId="166" fontId="14" fillId="0" borderId="3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165" fontId="6" fillId="0" borderId="4" xfId="0" applyNumberFormat="1" applyFont="1" applyBorder="1" applyAlignment="1">
      <alignment horizontal="right" vertical="center" indent="1"/>
    </xf>
    <xf numFmtId="166" fontId="6" fillId="0" borderId="4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center" indent="1"/>
    </xf>
    <xf numFmtId="166" fontId="8" fillId="0" borderId="2" xfId="0" applyNumberFormat="1" applyFont="1" applyBorder="1" applyAlignment="1">
      <alignment horizontal="right" vertical="center" indent="1"/>
    </xf>
    <xf numFmtId="166" fontId="17" fillId="0" borderId="2" xfId="0" applyNumberFormat="1" applyFont="1" applyBorder="1" applyAlignment="1">
      <alignment horizontal="right" vertical="center" indent="1"/>
    </xf>
    <xf numFmtId="168" fontId="8" fillId="0" borderId="2" xfId="0" applyNumberFormat="1" applyFont="1" applyBorder="1" applyAlignment="1">
      <alignment horizontal="right" vertical="center" indent="1"/>
    </xf>
    <xf numFmtId="0" fontId="16" fillId="0" borderId="0" xfId="0" applyFont="1" applyAlignment="1">
      <alignment horizontal="left" vertical="top" wrapText="1" indent="1"/>
    </xf>
  </cellXfs>
  <cellStyles count="1">
    <cellStyle name="Standard" xfId="0" builtinId="0"/>
  </cellStyles>
  <dxfs count="10">
    <dxf>
      <font>
        <i/>
        <sz val="10"/>
        <color rgb="FF5C6470"/>
        <name val="Arial"/>
        <charset val="1"/>
      </font>
    </dxf>
    <dxf>
      <font>
        <b/>
        <sz val="10"/>
        <color rgb="FF9A1B1B"/>
        <name val="Arial"/>
        <charset val="1"/>
      </font>
    </dxf>
    <dxf>
      <font>
        <b/>
        <sz val="10"/>
        <color rgb="FF9A1B1B"/>
        <name val="Arial"/>
        <charset val="1"/>
      </font>
    </dxf>
    <dxf>
      <font>
        <b/>
        <sz val="10"/>
        <color rgb="FF8A6A00"/>
        <name val="Arial"/>
        <charset val="1"/>
      </font>
    </dxf>
    <dxf>
      <font>
        <b/>
        <sz val="10"/>
        <color rgb="FF1E6B3A"/>
        <name val="Arial"/>
        <charset val="1"/>
      </font>
    </dxf>
    <dxf>
      <font>
        <b/>
        <sz val="12"/>
        <color rgb="FF8A6A00"/>
        <name val="Arial"/>
        <charset val="1"/>
      </font>
    </dxf>
    <dxf>
      <font>
        <b/>
        <sz val="12"/>
        <color rgb="FF9A1B1B"/>
        <name val="Arial"/>
        <charset val="1"/>
      </font>
    </dxf>
    <dxf>
      <font>
        <b/>
        <sz val="12"/>
        <color rgb="FF9A1B1B"/>
        <name val="Arial"/>
        <charset val="1"/>
      </font>
    </dxf>
    <dxf>
      <font>
        <i/>
        <sz val="9"/>
        <color rgb="FF8A6A00"/>
        <name val="Arial"/>
        <charset val="1"/>
      </font>
    </dxf>
    <dxf>
      <font>
        <b/>
        <i/>
        <sz val="9"/>
        <color rgb="FF9A1B1B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5F6F7"/>
      <rgbColor rgb="FFFF0000"/>
      <rgbColor rgb="FF00FF00"/>
      <rgbColor rgb="FF0000FF"/>
      <rgbColor rgb="FFFFFF00"/>
      <rgbColor rgb="FFFF00FF"/>
      <rgbColor rgb="FF00FFFF"/>
      <rgbColor rgb="FF800000"/>
      <rgbColor rgb="FF1E6B3A"/>
      <rgbColor rgb="FF000080"/>
      <rgbColor rgb="FF8A6A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5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470"/>
      <rgbColor rgb="FF969696"/>
      <rgbColor rgb="FF0B2545"/>
      <rgbColor rgb="FF339966"/>
      <rgbColor rgb="FF111111"/>
      <rgbColor rgb="FF333300"/>
      <rgbColor rgb="FF9A1B1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3"/>
  <sheetViews>
    <sheetView showGridLines="0" tabSelected="1" zoomScaleNormal="100" workbookViewId="0">
      <selection activeCell="B3" sqref="B3:E3"/>
    </sheetView>
  </sheetViews>
  <sheetFormatPr baseColWidth="10" defaultColWidth="8.7109375" defaultRowHeight="15" x14ac:dyDescent="0.25"/>
  <cols>
    <col min="1" max="1" width="0.7109375" customWidth="1"/>
    <col min="2" max="2" width="3" customWidth="1"/>
    <col min="3" max="3" width="28" customWidth="1"/>
    <col min="4" max="4" width="27.28515625" customWidth="1"/>
    <col min="5" max="5" width="4" customWidth="1"/>
    <col min="6" max="6" width="16.42578125" bestFit="1" customWidth="1"/>
    <col min="7" max="7" width="12" customWidth="1"/>
    <col min="8" max="8" width="16" bestFit="1" customWidth="1"/>
    <col min="9" max="9" width="2" customWidth="1"/>
  </cols>
  <sheetData>
    <row r="1" spans="2:8" ht="18" customHeight="1" x14ac:dyDescent="0.25"/>
    <row r="2" spans="2:8" ht="21.75" customHeight="1" x14ac:dyDescent="0.25">
      <c r="B2" s="14" t="s">
        <v>102</v>
      </c>
      <c r="C2" s="14"/>
      <c r="D2" s="14"/>
      <c r="E2" s="14"/>
      <c r="F2" s="13" t="s">
        <v>1</v>
      </c>
      <c r="G2" s="13"/>
      <c r="H2" s="13"/>
    </row>
    <row r="3" spans="2:8" ht="15.75" customHeight="1" x14ac:dyDescent="0.25">
      <c r="B3" s="12" t="s">
        <v>2</v>
      </c>
      <c r="C3" s="12"/>
      <c r="D3" s="12"/>
      <c r="E3" s="12"/>
      <c r="F3" s="13" t="s">
        <v>3</v>
      </c>
      <c r="G3" s="13"/>
      <c r="H3" s="13"/>
    </row>
    <row r="4" spans="2:8" ht="12" customHeight="1" x14ac:dyDescent="0.25"/>
    <row r="5" spans="2:8" ht="27.75" x14ac:dyDescent="0.25">
      <c r="B5" s="11" t="s">
        <v>100</v>
      </c>
      <c r="C5" s="11"/>
      <c r="D5" s="11"/>
      <c r="E5" s="11"/>
      <c r="F5" s="11"/>
      <c r="G5" s="11"/>
      <c r="H5" s="11"/>
    </row>
    <row r="6" spans="2:8" ht="18" customHeight="1" x14ac:dyDescent="0.25">
      <c r="B6" s="10" t="s">
        <v>4</v>
      </c>
      <c r="C6" s="10"/>
      <c r="D6" s="10"/>
      <c r="E6" s="10"/>
      <c r="F6" s="10"/>
      <c r="G6" s="10"/>
      <c r="H6" s="10"/>
    </row>
    <row r="7" spans="2:8" ht="6" customHeight="1" x14ac:dyDescent="0.25">
      <c r="B7" s="9"/>
      <c r="C7" s="9"/>
      <c r="D7" s="9"/>
      <c r="E7" s="9"/>
      <c r="F7" s="9"/>
      <c r="G7" s="9"/>
      <c r="H7" s="9"/>
    </row>
    <row r="9" spans="2:8" ht="21.75" customHeight="1" x14ac:dyDescent="0.25">
      <c r="B9" s="8" t="s">
        <v>5</v>
      </c>
      <c r="C9" s="8"/>
      <c r="D9" s="8"/>
      <c r="E9" s="8"/>
      <c r="F9" s="8"/>
      <c r="G9" s="8"/>
      <c r="H9" s="8"/>
    </row>
    <row r="10" spans="2:8" ht="19.5" customHeight="1" x14ac:dyDescent="0.25">
      <c r="C10" s="17" t="s">
        <v>6</v>
      </c>
      <c r="F10" s="17" t="s">
        <v>7</v>
      </c>
    </row>
    <row r="11" spans="2:8" ht="18" customHeight="1" x14ac:dyDescent="0.25">
      <c r="B11" s="18"/>
      <c r="C11" s="19" t="s">
        <v>8</v>
      </c>
      <c r="D11" s="20" t="s">
        <v>9</v>
      </c>
      <c r="F11" s="19" t="s">
        <v>10</v>
      </c>
      <c r="G11" s="7" t="s">
        <v>11</v>
      </c>
      <c r="H11" s="7"/>
    </row>
    <row r="12" spans="2:8" ht="18" customHeight="1" x14ac:dyDescent="0.25">
      <c r="B12" s="18"/>
      <c r="C12" s="19" t="s">
        <v>12</v>
      </c>
      <c r="D12" s="20" t="s">
        <v>101</v>
      </c>
      <c r="F12" s="19" t="s">
        <v>12</v>
      </c>
      <c r="G12" s="7" t="s">
        <v>13</v>
      </c>
      <c r="H12" s="7"/>
    </row>
    <row r="13" spans="2:8" ht="18" customHeight="1" x14ac:dyDescent="0.25">
      <c r="B13" s="18"/>
      <c r="C13" s="19" t="s">
        <v>14</v>
      </c>
      <c r="D13" s="20" t="s">
        <v>15</v>
      </c>
      <c r="F13" s="19" t="s">
        <v>16</v>
      </c>
      <c r="G13" s="7" t="s">
        <v>17</v>
      </c>
      <c r="H13" s="7"/>
    </row>
    <row r="14" spans="2:8" ht="18" customHeight="1" x14ac:dyDescent="0.25">
      <c r="B14" s="18"/>
      <c r="C14" s="19" t="s">
        <v>18</v>
      </c>
      <c r="D14" s="20" t="s">
        <v>19</v>
      </c>
      <c r="F14" s="19" t="s">
        <v>20</v>
      </c>
      <c r="G14" s="6">
        <v>33803</v>
      </c>
      <c r="H14" s="6"/>
    </row>
    <row r="15" spans="2:8" ht="18" customHeight="1" x14ac:dyDescent="0.25">
      <c r="B15" s="18"/>
      <c r="C15" s="19" t="s">
        <v>21</v>
      </c>
      <c r="D15" s="20" t="s">
        <v>22</v>
      </c>
      <c r="F15" s="19" t="s">
        <v>23</v>
      </c>
      <c r="G15" s="7" t="s">
        <v>24</v>
      </c>
      <c r="H15" s="7"/>
    </row>
    <row r="16" spans="2:8" ht="18" customHeight="1" x14ac:dyDescent="0.25">
      <c r="B16" s="18"/>
      <c r="C16" s="19" t="s">
        <v>25</v>
      </c>
      <c r="D16" s="20" t="s">
        <v>26</v>
      </c>
      <c r="F16" s="19" t="s">
        <v>27</v>
      </c>
      <c r="G16" s="7" t="s">
        <v>28</v>
      </c>
      <c r="H16" s="7"/>
    </row>
    <row r="17" spans="2:8" ht="18" customHeight="1" x14ac:dyDescent="0.25">
      <c r="B17" s="18"/>
      <c r="C17" s="19" t="s">
        <v>29</v>
      </c>
      <c r="D17" s="20" t="s">
        <v>30</v>
      </c>
      <c r="F17" s="19" t="s">
        <v>31</v>
      </c>
      <c r="G17" s="6">
        <v>45536</v>
      </c>
      <c r="H17" s="6"/>
    </row>
    <row r="18" spans="2:8" ht="18" customHeight="1" x14ac:dyDescent="0.25">
      <c r="B18" s="18"/>
      <c r="C18" s="19" t="s">
        <v>32</v>
      </c>
      <c r="D18" s="20" t="s">
        <v>33</v>
      </c>
      <c r="F18" s="19" t="s">
        <v>34</v>
      </c>
      <c r="G18" s="7" t="s">
        <v>35</v>
      </c>
      <c r="H18" s="7"/>
    </row>
    <row r="19" spans="2:8" ht="12" customHeight="1" x14ac:dyDescent="0.25"/>
    <row r="20" spans="2:8" ht="21.75" customHeight="1" x14ac:dyDescent="0.25">
      <c r="B20" s="8" t="s">
        <v>36</v>
      </c>
      <c r="C20" s="8"/>
      <c r="D20" s="8"/>
      <c r="E20" s="8"/>
      <c r="F20" s="8"/>
      <c r="G20" s="8"/>
      <c r="H20" s="8"/>
    </row>
    <row r="21" spans="2:8" ht="21.75" customHeight="1" x14ac:dyDescent="0.25">
      <c r="B21" s="18"/>
      <c r="C21" s="16" t="s">
        <v>37</v>
      </c>
      <c r="D21" s="21" t="s">
        <v>38</v>
      </c>
      <c r="E21" s="18"/>
      <c r="F21" s="21" t="s">
        <v>39</v>
      </c>
      <c r="G21" s="21" t="s">
        <v>40</v>
      </c>
      <c r="H21" s="21" t="s">
        <v>41</v>
      </c>
    </row>
    <row r="22" spans="2:8" ht="18.75" customHeight="1" x14ac:dyDescent="0.25">
      <c r="B22" s="18"/>
      <c r="C22" s="20" t="s">
        <v>42</v>
      </c>
      <c r="D22" s="22">
        <v>42</v>
      </c>
      <c r="E22" s="18"/>
      <c r="F22" s="23">
        <v>13.9</v>
      </c>
      <c r="G22" s="24">
        <v>1</v>
      </c>
      <c r="H22" s="25">
        <f>D22*F22*G22</f>
        <v>583.80000000000007</v>
      </c>
    </row>
    <row r="23" spans="2:8" ht="18.75" customHeight="1" x14ac:dyDescent="0.25">
      <c r="B23" s="18"/>
      <c r="C23" s="20" t="s">
        <v>43</v>
      </c>
      <c r="D23" s="22">
        <v>0</v>
      </c>
      <c r="E23" s="18"/>
      <c r="F23" s="23">
        <v>13.9</v>
      </c>
      <c r="G23" s="24">
        <v>0.5</v>
      </c>
      <c r="H23" s="25">
        <f>D23*F23*G23</f>
        <v>0</v>
      </c>
    </row>
    <row r="24" spans="2:8" ht="18.75" customHeight="1" x14ac:dyDescent="0.25">
      <c r="B24" s="18"/>
      <c r="C24" s="20" t="s">
        <v>44</v>
      </c>
      <c r="D24" s="18"/>
      <c r="E24" s="18"/>
      <c r="F24" s="18"/>
      <c r="G24" s="18"/>
      <c r="H24" s="23">
        <v>0</v>
      </c>
    </row>
    <row r="25" spans="2:8" ht="25.5" customHeight="1" x14ac:dyDescent="0.25">
      <c r="B25" s="26"/>
      <c r="C25" s="5" t="s">
        <v>45</v>
      </c>
      <c r="D25" s="5"/>
      <c r="E25" s="5"/>
      <c r="F25" s="5"/>
      <c r="G25" s="5"/>
      <c r="H25" s="27">
        <f>SUM(H22:H24)</f>
        <v>583.80000000000007</v>
      </c>
    </row>
    <row r="26" spans="2:8" ht="18" customHeight="1" x14ac:dyDescent="0.25">
      <c r="C26" s="4" t="str">
        <f>IF(H25&gt;603,"⚠ Bruttolohn übersteigt die Minijob-Grenze 2026 (603 €). Beschäftigung wird sozialversicherungspflichtig.",IF(H25&gt;540,"Hinweis: Monatsverdienst liegt nahe an der 603 €-Grenze.","Innerhalb der Minijob-Grenze 2026 (603 €)."))</f>
        <v>Hinweis: Monatsverdienst liegt nahe an der 603 €-Grenze.</v>
      </c>
      <c r="D26" s="4"/>
      <c r="E26" s="4"/>
      <c r="F26" s="4"/>
      <c r="G26" s="4"/>
      <c r="H26" s="4"/>
    </row>
    <row r="27" spans="2:8" ht="12" customHeight="1" x14ac:dyDescent="0.25"/>
    <row r="28" spans="2:8" ht="21.75" customHeight="1" x14ac:dyDescent="0.25">
      <c r="B28" s="8" t="s">
        <v>46</v>
      </c>
      <c r="C28" s="8"/>
      <c r="D28" s="8"/>
      <c r="E28" s="8"/>
      <c r="F28" s="8"/>
      <c r="G28" s="8"/>
      <c r="H28" s="8"/>
    </row>
    <row r="29" spans="2:8" ht="21.75" customHeight="1" x14ac:dyDescent="0.25">
      <c r="B29" s="18"/>
      <c r="C29" s="16" t="s">
        <v>47</v>
      </c>
      <c r="D29" s="18"/>
      <c r="E29" s="18"/>
      <c r="F29" s="21" t="s">
        <v>39</v>
      </c>
      <c r="G29" s="18"/>
      <c r="H29" s="21" t="s">
        <v>41</v>
      </c>
    </row>
    <row r="30" spans="2:8" ht="21.75" customHeight="1" x14ac:dyDescent="0.25">
      <c r="B30" s="18"/>
      <c r="C30" s="20" t="s">
        <v>48</v>
      </c>
      <c r="D30" s="28" t="s">
        <v>49</v>
      </c>
      <c r="E30" s="29" t="s">
        <v>50</v>
      </c>
      <c r="F30" s="30">
        <f>IF(E30="Ja",0,3.6%)</f>
        <v>3.6000000000000004E-2</v>
      </c>
      <c r="G30" s="18"/>
      <c r="H30" s="25">
        <f>IF(E30="Ja",0,H25*3.6%)</f>
        <v>21.016800000000003</v>
      </c>
    </row>
    <row r="31" spans="2:8" ht="13.5" customHeight="1" x14ac:dyDescent="0.25"/>
    <row r="32" spans="2:8" ht="33.75" customHeight="1" x14ac:dyDescent="0.25">
      <c r="B32" s="31"/>
      <c r="C32" s="3" t="s">
        <v>51</v>
      </c>
      <c r="D32" s="3"/>
      <c r="E32" s="3"/>
      <c r="F32" s="3"/>
      <c r="G32" s="3"/>
      <c r="H32" s="32">
        <f>H25-H30</f>
        <v>562.78320000000008</v>
      </c>
    </row>
    <row r="33" spans="2:8" ht="18" customHeight="1" x14ac:dyDescent="0.25">
      <c r="C33" s="4" t="s">
        <v>52</v>
      </c>
      <c r="D33" s="4"/>
      <c r="E33" s="4"/>
      <c r="F33" s="4"/>
      <c r="G33" s="4"/>
      <c r="H33" s="4"/>
    </row>
    <row r="34" spans="2:8" ht="12" customHeight="1" x14ac:dyDescent="0.25"/>
    <row r="35" spans="2:8" ht="21.75" customHeight="1" x14ac:dyDescent="0.25">
      <c r="B35" s="8" t="s">
        <v>53</v>
      </c>
      <c r="C35" s="8"/>
      <c r="D35" s="8"/>
      <c r="E35" s="8"/>
      <c r="F35" s="8"/>
      <c r="G35" s="8"/>
      <c r="H35" s="8"/>
    </row>
    <row r="36" spans="2:8" ht="18" customHeight="1" x14ac:dyDescent="0.25">
      <c r="C36" s="4" t="s">
        <v>54</v>
      </c>
      <c r="D36" s="4"/>
      <c r="E36" s="4"/>
      <c r="F36" s="4"/>
      <c r="G36" s="4"/>
      <c r="H36" s="4"/>
    </row>
    <row r="37" spans="2:8" ht="21.75" customHeight="1" x14ac:dyDescent="0.25">
      <c r="B37" s="18"/>
      <c r="C37" s="16" t="s">
        <v>47</v>
      </c>
      <c r="D37" s="18"/>
      <c r="E37" s="18"/>
      <c r="F37" s="21" t="s">
        <v>39</v>
      </c>
      <c r="G37" s="18"/>
      <c r="H37" s="21" t="s">
        <v>41</v>
      </c>
    </row>
    <row r="38" spans="2:8" ht="18" customHeight="1" x14ac:dyDescent="0.25">
      <c r="B38" s="18"/>
      <c r="C38" s="20" t="s">
        <v>55</v>
      </c>
      <c r="D38" s="18"/>
      <c r="E38" s="18"/>
      <c r="F38" s="33">
        <v>0.15</v>
      </c>
      <c r="G38" s="18"/>
      <c r="H38" s="25">
        <f>H25*F38</f>
        <v>87.570000000000007</v>
      </c>
    </row>
    <row r="39" spans="2:8" ht="18" customHeight="1" x14ac:dyDescent="0.25">
      <c r="B39" s="18"/>
      <c r="C39" s="20" t="s">
        <v>56</v>
      </c>
      <c r="D39" s="18"/>
      <c r="E39" s="18"/>
      <c r="F39" s="33">
        <v>0.13</v>
      </c>
      <c r="G39" s="18"/>
      <c r="H39" s="25">
        <f>H25*F39</f>
        <v>75.894000000000005</v>
      </c>
    </row>
    <row r="40" spans="2:8" ht="18" customHeight="1" x14ac:dyDescent="0.25">
      <c r="B40" s="18"/>
      <c r="C40" s="20" t="s">
        <v>57</v>
      </c>
      <c r="D40" s="18"/>
      <c r="E40" s="18"/>
      <c r="F40" s="33">
        <v>0.02</v>
      </c>
      <c r="G40" s="18"/>
      <c r="H40" s="25">
        <f>H25*F40</f>
        <v>11.676000000000002</v>
      </c>
    </row>
    <row r="41" spans="2:8" ht="18" customHeight="1" x14ac:dyDescent="0.25">
      <c r="B41" s="18"/>
      <c r="C41" s="20" t="s">
        <v>58</v>
      </c>
      <c r="D41" s="18"/>
      <c r="E41" s="18"/>
      <c r="F41" s="33">
        <v>8.0000000000000002E-3</v>
      </c>
      <c r="G41" s="18"/>
      <c r="H41" s="25">
        <f>H25*F41</f>
        <v>4.6704000000000008</v>
      </c>
    </row>
    <row r="42" spans="2:8" ht="18" customHeight="1" x14ac:dyDescent="0.25">
      <c r="B42" s="18"/>
      <c r="C42" s="20" t="s">
        <v>59</v>
      </c>
      <c r="D42" s="18"/>
      <c r="E42" s="18"/>
      <c r="F42" s="33">
        <v>2.3999999999999998E-3</v>
      </c>
      <c r="G42" s="18"/>
      <c r="H42" s="25">
        <f>H25*F42</f>
        <v>1.4011200000000001</v>
      </c>
    </row>
    <row r="43" spans="2:8" ht="18" customHeight="1" x14ac:dyDescent="0.25">
      <c r="B43" s="18"/>
      <c r="C43" s="20" t="s">
        <v>60</v>
      </c>
      <c r="D43" s="18"/>
      <c r="E43" s="18"/>
      <c r="F43" s="33">
        <v>5.9999999999999995E-4</v>
      </c>
      <c r="G43" s="18"/>
      <c r="H43" s="25">
        <f>H25*F43</f>
        <v>0.35028000000000004</v>
      </c>
    </row>
    <row r="44" spans="2:8" ht="18" customHeight="1" x14ac:dyDescent="0.25">
      <c r="B44" s="18"/>
      <c r="C44" s="20" t="s">
        <v>61</v>
      </c>
      <c r="D44" s="18"/>
      <c r="E44" s="18"/>
      <c r="F44" s="33">
        <v>1.2999999999999999E-2</v>
      </c>
      <c r="G44" s="18"/>
      <c r="H44" s="25">
        <f>H25*F44</f>
        <v>7.5894000000000004</v>
      </c>
    </row>
    <row r="45" spans="2:8" ht="21.75" customHeight="1" x14ac:dyDescent="0.25">
      <c r="B45" s="18"/>
      <c r="C45" s="2" t="s">
        <v>62</v>
      </c>
      <c r="D45" s="2"/>
      <c r="E45" s="2"/>
      <c r="F45" s="2"/>
      <c r="G45" s="2"/>
      <c r="H45" s="34">
        <f>SUM(H38:H44)</f>
        <v>189.15119999999999</v>
      </c>
    </row>
    <row r="46" spans="2:8" ht="24" customHeight="1" x14ac:dyDescent="0.25">
      <c r="B46" s="26"/>
      <c r="C46" s="5" t="s">
        <v>63</v>
      </c>
      <c r="D46" s="5"/>
      <c r="E46" s="5"/>
      <c r="F46" s="5"/>
      <c r="G46" s="5"/>
      <c r="H46" s="35">
        <f>H25+H45</f>
        <v>772.95120000000009</v>
      </c>
    </row>
    <row r="49" spans="2:8" ht="27.75" customHeight="1" x14ac:dyDescent="0.25">
      <c r="C49" s="1"/>
      <c r="D49" s="1"/>
      <c r="G49" s="1"/>
      <c r="H49" s="1"/>
    </row>
    <row r="50" spans="2:8" ht="13.5" customHeight="1" x14ac:dyDescent="0.25">
      <c r="C50" s="44" t="s">
        <v>64</v>
      </c>
      <c r="D50" s="44"/>
      <c r="G50" s="44" t="s">
        <v>65</v>
      </c>
      <c r="H50" s="44"/>
    </row>
    <row r="52" spans="2:8" ht="6" customHeight="1" x14ac:dyDescent="0.25">
      <c r="B52" s="45"/>
      <c r="C52" s="45"/>
      <c r="D52" s="45"/>
      <c r="E52" s="45"/>
      <c r="F52" s="45"/>
      <c r="G52" s="45"/>
      <c r="H52" s="45"/>
    </row>
    <row r="53" spans="2:8" ht="30" customHeight="1" x14ac:dyDescent="0.25">
      <c r="C53" s="46" t="s">
        <v>66</v>
      </c>
      <c r="D53" s="46"/>
      <c r="E53" s="46"/>
      <c r="F53" s="46"/>
      <c r="G53" s="46"/>
      <c r="H53" s="46"/>
    </row>
  </sheetData>
  <mergeCells count="32">
    <mergeCell ref="B52:H52"/>
    <mergeCell ref="C53:H53"/>
    <mergeCell ref="C46:G46"/>
    <mergeCell ref="C49:D49"/>
    <mergeCell ref="G49:H49"/>
    <mergeCell ref="C50:D50"/>
    <mergeCell ref="G50:H50"/>
    <mergeCell ref="C32:G32"/>
    <mergeCell ref="C33:H33"/>
    <mergeCell ref="B35:H35"/>
    <mergeCell ref="C36:H36"/>
    <mergeCell ref="C45:G45"/>
    <mergeCell ref="G18:H18"/>
    <mergeCell ref="B20:H20"/>
    <mergeCell ref="C25:G25"/>
    <mergeCell ref="C26:H26"/>
    <mergeCell ref="B28:H28"/>
    <mergeCell ref="G13:H13"/>
    <mergeCell ref="G14:H14"/>
    <mergeCell ref="G15:H15"/>
    <mergeCell ref="G16:H16"/>
    <mergeCell ref="G17:H17"/>
    <mergeCell ref="B6:H6"/>
    <mergeCell ref="B7:H7"/>
    <mergeCell ref="B9:H9"/>
    <mergeCell ref="G11:H11"/>
    <mergeCell ref="G12:H12"/>
    <mergeCell ref="B2:E2"/>
    <mergeCell ref="F2:H2"/>
    <mergeCell ref="B3:E3"/>
    <mergeCell ref="F3:H3"/>
    <mergeCell ref="B5:H5"/>
  </mergeCells>
  <conditionalFormatting sqref="C26">
    <cfRule type="expression" dxfId="9" priority="2">
      <formula>H25&gt;603</formula>
    </cfRule>
    <cfRule type="expression" dxfId="8" priority="3">
      <formula>AND(H25&lt;=603,H25&gt;540)</formula>
    </cfRule>
  </conditionalFormatting>
  <dataValidations count="1">
    <dataValidation type="list" promptTitle="RV-Befreiung" prompt="Auswahl Ja oder Nein" sqref="E30" xr:uid="{00000000-0002-0000-0000-000000000000}">
      <formula1>"Ja,Nein"</formula1>
      <formula2>0</formula2>
    </dataValidation>
  </dataValidations>
  <pageMargins left="0.6" right="0.6" top="0.5" bottom="0.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6" customWidth="1"/>
    <col min="3" max="3" width="11" customWidth="1"/>
    <col min="4" max="4" width="13" customWidth="1"/>
    <col min="5" max="5" width="12" customWidth="1"/>
    <col min="6" max="6" width="14" customWidth="1"/>
    <col min="7" max="7" width="17" customWidth="1"/>
    <col min="8" max="8" width="14" customWidth="1"/>
    <col min="9" max="9" width="16" customWidth="1"/>
    <col min="10" max="10" width="24" customWidth="1"/>
    <col min="11" max="11" width="2" customWidth="1"/>
  </cols>
  <sheetData>
    <row r="1" spans="2:10" ht="18" customHeight="1" x14ac:dyDescent="0.25"/>
    <row r="2" spans="2:10" ht="21.75" customHeight="1" x14ac:dyDescent="0.25">
      <c r="B2" s="14" t="s">
        <v>0</v>
      </c>
      <c r="C2" s="14"/>
      <c r="D2" s="14"/>
      <c r="E2" s="14"/>
      <c r="F2" s="13" t="s">
        <v>67</v>
      </c>
      <c r="G2" s="13"/>
      <c r="H2" s="13"/>
      <c r="I2" s="13"/>
      <c r="J2" s="13"/>
    </row>
    <row r="3" spans="2:10" ht="15.75" customHeight="1" x14ac:dyDescent="0.25">
      <c r="B3" s="12" t="s">
        <v>68</v>
      </c>
      <c r="C3" s="12"/>
      <c r="D3" s="12"/>
      <c r="E3" s="12"/>
      <c r="F3" s="12"/>
      <c r="G3" s="12"/>
      <c r="H3" s="12"/>
      <c r="I3" s="12"/>
      <c r="J3" s="12"/>
    </row>
    <row r="4" spans="2:10" ht="12" customHeight="1" x14ac:dyDescent="0.25"/>
    <row r="5" spans="2:10" ht="27.75" x14ac:dyDescent="0.25">
      <c r="B5" s="11" t="s">
        <v>69</v>
      </c>
      <c r="C5" s="11"/>
      <c r="D5" s="11"/>
      <c r="E5" s="11"/>
      <c r="F5" s="11"/>
      <c r="G5" s="11"/>
      <c r="H5" s="11"/>
      <c r="I5" s="11"/>
      <c r="J5" s="11"/>
    </row>
    <row r="6" spans="2:10" ht="18" customHeight="1" x14ac:dyDescent="0.25">
      <c r="B6" s="10" t="s">
        <v>70</v>
      </c>
      <c r="C6" s="10"/>
      <c r="D6" s="10"/>
      <c r="E6" s="10"/>
      <c r="F6" s="10"/>
      <c r="G6" s="10"/>
      <c r="H6" s="10"/>
      <c r="I6" s="10"/>
      <c r="J6" s="10"/>
    </row>
    <row r="7" spans="2:10" ht="6" customHeight="1" x14ac:dyDescent="0.25">
      <c r="B7" s="15"/>
      <c r="C7" s="15"/>
      <c r="D7" s="15"/>
      <c r="E7" s="15"/>
      <c r="F7" s="15"/>
      <c r="G7" s="15"/>
      <c r="H7" s="15"/>
      <c r="I7" s="15"/>
      <c r="J7" s="15"/>
    </row>
    <row r="9" spans="2:10" ht="21.75" customHeight="1" x14ac:dyDescent="0.25">
      <c r="B9" s="8" t="s">
        <v>71</v>
      </c>
      <c r="C9" s="8"/>
      <c r="D9" s="8"/>
      <c r="E9" s="8"/>
      <c r="F9" s="8"/>
      <c r="G9" s="8"/>
      <c r="H9" s="8"/>
      <c r="I9" s="8"/>
      <c r="J9" s="8"/>
    </row>
    <row r="10" spans="2:10" ht="21.75" customHeight="1" x14ac:dyDescent="0.25">
      <c r="B10" s="36" t="s">
        <v>72</v>
      </c>
      <c r="C10" s="21" t="s">
        <v>38</v>
      </c>
      <c r="D10" s="21" t="s">
        <v>73</v>
      </c>
      <c r="E10" s="21" t="s">
        <v>74</v>
      </c>
      <c r="F10" s="21" t="s">
        <v>75</v>
      </c>
      <c r="G10" s="21" t="s">
        <v>76</v>
      </c>
      <c r="H10" s="21" t="s">
        <v>77</v>
      </c>
      <c r="I10" s="21" t="s">
        <v>78</v>
      </c>
      <c r="J10" s="37" t="s">
        <v>79</v>
      </c>
    </row>
    <row r="11" spans="2:10" ht="19.5" customHeight="1" x14ac:dyDescent="0.25">
      <c r="B11" s="38" t="s">
        <v>80</v>
      </c>
      <c r="C11" s="22">
        <v>38.5</v>
      </c>
      <c r="D11" s="23">
        <v>13.9</v>
      </c>
      <c r="E11" s="23">
        <v>0</v>
      </c>
      <c r="F11" s="25">
        <f t="shared" ref="F11:F22" si="0">IF(OR(C11="",D11=""),"",C11*D11+IFERROR(E11,0))</f>
        <v>535.15</v>
      </c>
      <c r="G11" s="25">
        <f t="shared" ref="G11:G22" si="1">IF(F11="","",F11*3.6%)</f>
        <v>19.265400000000003</v>
      </c>
      <c r="H11" s="25">
        <f t="shared" ref="H11:H22" si="2">IF(F11="","",F11-G11)</f>
        <v>515.88459999999998</v>
      </c>
      <c r="I11" s="25">
        <f>IF(F11="",0,F11)</f>
        <v>535.15</v>
      </c>
      <c r="J11" s="39" t="str">
        <f t="shared" ref="J11:J22" si="3">IF(F11="","Offen",IF(F11&gt;603,"Grenze überschritten",IF(I11&gt;7236,"Jahresgrenze überschritten",IF(F11&gt;540,"Nahe Grenze","OK"))))</f>
        <v>OK</v>
      </c>
    </row>
    <row r="12" spans="2:10" ht="19.5" customHeight="1" x14ac:dyDescent="0.25">
      <c r="B12" s="38" t="s">
        <v>81</v>
      </c>
      <c r="C12" s="22">
        <v>40</v>
      </c>
      <c r="D12" s="23">
        <v>13.9</v>
      </c>
      <c r="E12" s="23">
        <v>0</v>
      </c>
      <c r="F12" s="25">
        <f t="shared" si="0"/>
        <v>556</v>
      </c>
      <c r="G12" s="25">
        <f t="shared" si="1"/>
        <v>20.016000000000002</v>
      </c>
      <c r="H12" s="25">
        <f t="shared" si="2"/>
        <v>535.98400000000004</v>
      </c>
      <c r="I12" s="25">
        <f t="shared" ref="I12:I22" si="4">I11+IF(F12="",0,F12)</f>
        <v>1091.1500000000001</v>
      </c>
      <c r="J12" s="39" t="str">
        <f t="shared" si="3"/>
        <v>Nahe Grenze</v>
      </c>
    </row>
    <row r="13" spans="2:10" ht="19.5" customHeight="1" x14ac:dyDescent="0.25">
      <c r="B13" s="38" t="s">
        <v>82</v>
      </c>
      <c r="C13" s="22">
        <v>42</v>
      </c>
      <c r="D13" s="23">
        <v>13.9</v>
      </c>
      <c r="E13" s="23">
        <v>0</v>
      </c>
      <c r="F13" s="25">
        <f t="shared" si="0"/>
        <v>583.80000000000007</v>
      </c>
      <c r="G13" s="25">
        <f t="shared" si="1"/>
        <v>21.016800000000003</v>
      </c>
      <c r="H13" s="25">
        <f t="shared" si="2"/>
        <v>562.78320000000008</v>
      </c>
      <c r="I13" s="25">
        <f t="shared" si="4"/>
        <v>1674.9500000000003</v>
      </c>
      <c r="J13" s="39" t="str">
        <f t="shared" si="3"/>
        <v>Nahe Grenze</v>
      </c>
    </row>
    <row r="14" spans="2:10" ht="19.5" customHeight="1" x14ac:dyDescent="0.25">
      <c r="B14" s="38" t="s">
        <v>83</v>
      </c>
      <c r="C14" s="22">
        <v>35</v>
      </c>
      <c r="D14" s="23">
        <v>13.9</v>
      </c>
      <c r="E14" s="23">
        <v>0</v>
      </c>
      <c r="F14" s="25">
        <f t="shared" si="0"/>
        <v>486.5</v>
      </c>
      <c r="G14" s="25">
        <f t="shared" si="1"/>
        <v>17.514000000000003</v>
      </c>
      <c r="H14" s="25">
        <f t="shared" si="2"/>
        <v>468.98599999999999</v>
      </c>
      <c r="I14" s="25">
        <f t="shared" si="4"/>
        <v>2161.4500000000003</v>
      </c>
      <c r="J14" s="39" t="str">
        <f t="shared" si="3"/>
        <v>OK</v>
      </c>
    </row>
    <row r="15" spans="2:10" ht="19.5" customHeight="1" x14ac:dyDescent="0.25">
      <c r="B15" s="38" t="s">
        <v>84</v>
      </c>
      <c r="C15" s="22"/>
      <c r="D15" s="23"/>
      <c r="E15" s="23"/>
      <c r="F15" s="25" t="str">
        <f t="shared" si="0"/>
        <v/>
      </c>
      <c r="G15" s="25" t="str">
        <f t="shared" si="1"/>
        <v/>
      </c>
      <c r="H15" s="25" t="str">
        <f t="shared" si="2"/>
        <v/>
      </c>
      <c r="I15" s="25">
        <f t="shared" si="4"/>
        <v>2161.4500000000003</v>
      </c>
      <c r="J15" s="39" t="str">
        <f t="shared" si="3"/>
        <v>Offen</v>
      </c>
    </row>
    <row r="16" spans="2:10" ht="19.5" customHeight="1" x14ac:dyDescent="0.25">
      <c r="B16" s="38" t="s">
        <v>85</v>
      </c>
      <c r="C16" s="22"/>
      <c r="D16" s="23"/>
      <c r="E16" s="23"/>
      <c r="F16" s="25" t="str">
        <f t="shared" si="0"/>
        <v/>
      </c>
      <c r="G16" s="25" t="str">
        <f t="shared" si="1"/>
        <v/>
      </c>
      <c r="H16" s="25" t="str">
        <f t="shared" si="2"/>
        <v/>
      </c>
      <c r="I16" s="25">
        <f t="shared" si="4"/>
        <v>2161.4500000000003</v>
      </c>
      <c r="J16" s="39" t="str">
        <f t="shared" si="3"/>
        <v>Offen</v>
      </c>
    </row>
    <row r="17" spans="2:10" ht="19.5" customHeight="1" x14ac:dyDescent="0.25">
      <c r="B17" s="38" t="s">
        <v>86</v>
      </c>
      <c r="C17" s="22"/>
      <c r="D17" s="23"/>
      <c r="E17" s="23"/>
      <c r="F17" s="25" t="str">
        <f t="shared" si="0"/>
        <v/>
      </c>
      <c r="G17" s="25" t="str">
        <f t="shared" si="1"/>
        <v/>
      </c>
      <c r="H17" s="25" t="str">
        <f t="shared" si="2"/>
        <v/>
      </c>
      <c r="I17" s="25">
        <f t="shared" si="4"/>
        <v>2161.4500000000003</v>
      </c>
      <c r="J17" s="39" t="str">
        <f t="shared" si="3"/>
        <v>Offen</v>
      </c>
    </row>
    <row r="18" spans="2:10" ht="19.5" customHeight="1" x14ac:dyDescent="0.25">
      <c r="B18" s="38" t="s">
        <v>87</v>
      </c>
      <c r="C18" s="22"/>
      <c r="D18" s="23"/>
      <c r="E18" s="23"/>
      <c r="F18" s="25" t="str">
        <f t="shared" si="0"/>
        <v/>
      </c>
      <c r="G18" s="25" t="str">
        <f t="shared" si="1"/>
        <v/>
      </c>
      <c r="H18" s="25" t="str">
        <f t="shared" si="2"/>
        <v/>
      </c>
      <c r="I18" s="25">
        <f t="shared" si="4"/>
        <v>2161.4500000000003</v>
      </c>
      <c r="J18" s="39" t="str">
        <f t="shared" si="3"/>
        <v>Offen</v>
      </c>
    </row>
    <row r="19" spans="2:10" ht="19.5" customHeight="1" x14ac:dyDescent="0.25">
      <c r="B19" s="38" t="s">
        <v>88</v>
      </c>
      <c r="C19" s="22"/>
      <c r="D19" s="23"/>
      <c r="E19" s="23"/>
      <c r="F19" s="25" t="str">
        <f t="shared" si="0"/>
        <v/>
      </c>
      <c r="G19" s="25" t="str">
        <f t="shared" si="1"/>
        <v/>
      </c>
      <c r="H19" s="25" t="str">
        <f t="shared" si="2"/>
        <v/>
      </c>
      <c r="I19" s="25">
        <f t="shared" si="4"/>
        <v>2161.4500000000003</v>
      </c>
      <c r="J19" s="39" t="str">
        <f t="shared" si="3"/>
        <v>Offen</v>
      </c>
    </row>
    <row r="20" spans="2:10" ht="19.5" customHeight="1" x14ac:dyDescent="0.25">
      <c r="B20" s="38" t="s">
        <v>89</v>
      </c>
      <c r="C20" s="22"/>
      <c r="D20" s="23"/>
      <c r="E20" s="23"/>
      <c r="F20" s="25" t="str">
        <f t="shared" si="0"/>
        <v/>
      </c>
      <c r="G20" s="25" t="str">
        <f t="shared" si="1"/>
        <v/>
      </c>
      <c r="H20" s="25" t="str">
        <f t="shared" si="2"/>
        <v/>
      </c>
      <c r="I20" s="25">
        <f t="shared" si="4"/>
        <v>2161.4500000000003</v>
      </c>
      <c r="J20" s="39" t="str">
        <f t="shared" si="3"/>
        <v>Offen</v>
      </c>
    </row>
    <row r="21" spans="2:10" ht="19.5" customHeight="1" x14ac:dyDescent="0.25">
      <c r="B21" s="38" t="s">
        <v>90</v>
      </c>
      <c r="C21" s="22"/>
      <c r="D21" s="23"/>
      <c r="E21" s="23"/>
      <c r="F21" s="25" t="str">
        <f t="shared" si="0"/>
        <v/>
      </c>
      <c r="G21" s="25" t="str">
        <f t="shared" si="1"/>
        <v/>
      </c>
      <c r="H21" s="25" t="str">
        <f t="shared" si="2"/>
        <v/>
      </c>
      <c r="I21" s="25">
        <f t="shared" si="4"/>
        <v>2161.4500000000003</v>
      </c>
      <c r="J21" s="39" t="str">
        <f t="shared" si="3"/>
        <v>Offen</v>
      </c>
    </row>
    <row r="22" spans="2:10" ht="19.5" customHeight="1" x14ac:dyDescent="0.25">
      <c r="B22" s="38" t="s">
        <v>91</v>
      </c>
      <c r="C22" s="22"/>
      <c r="D22" s="23"/>
      <c r="E22" s="23"/>
      <c r="F22" s="25" t="str">
        <f t="shared" si="0"/>
        <v/>
      </c>
      <c r="G22" s="25" t="str">
        <f t="shared" si="1"/>
        <v/>
      </c>
      <c r="H22" s="25" t="str">
        <f t="shared" si="2"/>
        <v/>
      </c>
      <c r="I22" s="25">
        <f t="shared" si="4"/>
        <v>2161.4500000000003</v>
      </c>
      <c r="J22" s="39" t="str">
        <f t="shared" si="3"/>
        <v>Offen</v>
      </c>
    </row>
    <row r="23" spans="2:10" ht="27.75" customHeight="1" x14ac:dyDescent="0.25">
      <c r="B23" s="40" t="s">
        <v>92</v>
      </c>
      <c r="C23" s="41">
        <f>SUM(C11:C22)</f>
        <v>155.5</v>
      </c>
      <c r="D23" s="42">
        <f>IFERROR(AVERAGE(D11:D22),0)</f>
        <v>13.9</v>
      </c>
      <c r="E23" s="42">
        <f>SUM(E11:E22)</f>
        <v>0</v>
      </c>
      <c r="F23" s="42">
        <f>SUM(F11:F22)</f>
        <v>2161.4500000000003</v>
      </c>
      <c r="G23" s="42">
        <f>SUM(G11:G22)</f>
        <v>77.812200000000018</v>
      </c>
      <c r="H23" s="42">
        <f>SUM(H11:H22)</f>
        <v>2083.6378</v>
      </c>
      <c r="I23" s="42">
        <f>I22</f>
        <v>2161.4500000000003</v>
      </c>
      <c r="J23" s="43" t="str">
        <f>IF(I22&gt;7236,"Jahresgrenze überschritten","Innerhalb der Jahresgrenze")</f>
        <v>Innerhalb der Jahresgrenze</v>
      </c>
    </row>
    <row r="24" spans="2:10" ht="13.5" customHeight="1" x14ac:dyDescent="0.25"/>
    <row r="25" spans="2:10" ht="21.75" customHeight="1" x14ac:dyDescent="0.25">
      <c r="B25" s="8" t="s">
        <v>93</v>
      </c>
      <c r="C25" s="8"/>
      <c r="D25" s="8"/>
      <c r="E25" s="8"/>
      <c r="F25" s="8"/>
      <c r="G25" s="8"/>
      <c r="H25" s="8"/>
      <c r="I25" s="8"/>
      <c r="J25" s="8"/>
    </row>
    <row r="26" spans="2:10" ht="25.5" customHeight="1" x14ac:dyDescent="0.25">
      <c r="B26" s="47" t="s">
        <v>94</v>
      </c>
      <c r="C26" s="47"/>
      <c r="D26" s="47"/>
      <c r="E26" s="47"/>
      <c r="F26" s="47"/>
      <c r="G26" s="47"/>
      <c r="H26" s="48">
        <v>603</v>
      </c>
      <c r="I26" s="48"/>
      <c r="J26" s="48"/>
    </row>
    <row r="27" spans="2:10" ht="25.5" customHeight="1" x14ac:dyDescent="0.25">
      <c r="B27" s="47" t="s">
        <v>95</v>
      </c>
      <c r="C27" s="47"/>
      <c r="D27" s="47"/>
      <c r="E27" s="47"/>
      <c r="F27" s="47"/>
      <c r="G27" s="47"/>
      <c r="H27" s="48">
        <v>7236</v>
      </c>
      <c r="I27" s="48"/>
      <c r="J27" s="48"/>
    </row>
    <row r="28" spans="2:10" ht="25.5" customHeight="1" x14ac:dyDescent="0.25">
      <c r="B28" s="47" t="s">
        <v>96</v>
      </c>
      <c r="C28" s="47"/>
      <c r="D28" s="47"/>
      <c r="E28" s="47"/>
      <c r="F28" s="47"/>
      <c r="G28" s="47"/>
      <c r="H28" s="48">
        <f>I22</f>
        <v>2161.4500000000003</v>
      </c>
      <c r="I28" s="48"/>
      <c r="J28" s="48"/>
    </row>
    <row r="29" spans="2:10" ht="25.5" customHeight="1" x14ac:dyDescent="0.25">
      <c r="B29" s="47" t="s">
        <v>97</v>
      </c>
      <c r="C29" s="47"/>
      <c r="D29" s="47"/>
      <c r="E29" s="47"/>
      <c r="F29" s="47"/>
      <c r="G29" s="47"/>
      <c r="H29" s="49">
        <f>7236-I22</f>
        <v>5074.5499999999993</v>
      </c>
      <c r="I29" s="49"/>
      <c r="J29" s="49"/>
    </row>
    <row r="30" spans="2:10" ht="25.5" customHeight="1" x14ac:dyDescent="0.25">
      <c r="B30" s="47" t="s">
        <v>98</v>
      </c>
      <c r="C30" s="47"/>
      <c r="D30" s="47"/>
      <c r="E30" s="47"/>
      <c r="F30" s="47"/>
      <c r="G30" s="47"/>
      <c r="H30" s="50">
        <f>I22/7236</f>
        <v>0.29870784964068547</v>
      </c>
      <c r="I30" s="50"/>
      <c r="J30" s="50"/>
    </row>
    <row r="32" spans="2:10" ht="6" customHeight="1" x14ac:dyDescent="0.25">
      <c r="B32" s="45"/>
      <c r="C32" s="45"/>
      <c r="D32" s="45"/>
      <c r="E32" s="45"/>
      <c r="F32" s="45"/>
      <c r="G32" s="45"/>
      <c r="H32" s="45"/>
      <c r="I32" s="45"/>
      <c r="J32" s="45"/>
    </row>
    <row r="33" spans="2:10" ht="27.75" customHeight="1" x14ac:dyDescent="0.25">
      <c r="B33" s="51" t="s">
        <v>99</v>
      </c>
      <c r="C33" s="51"/>
      <c r="D33" s="51"/>
      <c r="E33" s="51"/>
      <c r="F33" s="51"/>
      <c r="G33" s="51"/>
      <c r="H33" s="51"/>
      <c r="I33" s="51"/>
      <c r="J33" s="51"/>
    </row>
  </sheetData>
  <mergeCells count="19">
    <mergeCell ref="B32:J32"/>
    <mergeCell ref="B33:J33"/>
    <mergeCell ref="B28:G28"/>
    <mergeCell ref="H28:J28"/>
    <mergeCell ref="B29:G29"/>
    <mergeCell ref="H29:J29"/>
    <mergeCell ref="B30:G30"/>
    <mergeCell ref="H30:J30"/>
    <mergeCell ref="B9:J9"/>
    <mergeCell ref="B25:J25"/>
    <mergeCell ref="B26:G26"/>
    <mergeCell ref="H26:J26"/>
    <mergeCell ref="B27:G27"/>
    <mergeCell ref="H27:J27"/>
    <mergeCell ref="B2:E2"/>
    <mergeCell ref="F2:J2"/>
    <mergeCell ref="B3:J3"/>
    <mergeCell ref="B5:J5"/>
    <mergeCell ref="B6:J6"/>
  </mergeCells>
  <conditionalFormatting sqref="H29">
    <cfRule type="expression" dxfId="7" priority="7">
      <formula>H29&lt;0</formula>
    </cfRule>
  </conditionalFormatting>
  <conditionalFormatting sqref="H30">
    <cfRule type="expression" dxfId="6" priority="8">
      <formula>H30&gt;1</formula>
    </cfRule>
    <cfRule type="expression" dxfId="5" priority="9">
      <formula>AND(H30&gt;0.85,H30&lt;=1)</formula>
    </cfRule>
  </conditionalFormatting>
  <conditionalFormatting sqref="J11:J22">
    <cfRule type="cellIs" dxfId="4" priority="2" operator="equal">
      <formula>"OK"</formula>
    </cfRule>
    <cfRule type="cellIs" dxfId="3" priority="3" operator="equal">
      <formula>"Nahe Grenze"</formula>
    </cfRule>
    <cfRule type="cellIs" dxfId="2" priority="4" operator="equal">
      <formula>"Grenze überschritten"</formula>
    </cfRule>
    <cfRule type="cellIs" dxfId="1" priority="5" operator="equal">
      <formula>"Jahresgrenze überschritten"</formula>
    </cfRule>
    <cfRule type="cellIs" dxfId="0" priority="6" operator="equal">
      <formula>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Jahresübersicht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2026-06-02T05:01:54Z</dcterms:created>
  <dcterms:modified xsi:type="dcterms:W3CDTF">2026-06-02T05:55:03Z</dcterms:modified>
  <dc:language>en-US</dc:language>
</cp:coreProperties>
</file>