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DCEB985-2FD2-4F7C-B934-AB9ED3B67FF0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Kontoführung 2026" sheetId="1" r:id="rId1"/>
  </sheets>
  <definedNames>
    <definedName name="_xlnm.Print_Area" localSheetId="0">'Kontoführung 2026'!$A$1:$H$101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1" i="1" l="1"/>
  <c r="F101" i="1"/>
  <c r="H100" i="1"/>
  <c r="A100" i="1"/>
  <c r="H99" i="1"/>
  <c r="A99" i="1"/>
  <c r="H98" i="1"/>
  <c r="A98" i="1"/>
  <c r="H97" i="1"/>
  <c r="A97" i="1"/>
  <c r="H96" i="1"/>
  <c r="A96" i="1"/>
  <c r="H95" i="1"/>
  <c r="A95" i="1"/>
  <c r="H94" i="1"/>
  <c r="A94" i="1"/>
  <c r="H93" i="1"/>
  <c r="A93" i="1"/>
  <c r="H92" i="1"/>
  <c r="A92" i="1"/>
  <c r="H91" i="1"/>
  <c r="A91" i="1"/>
  <c r="H90" i="1"/>
  <c r="A90" i="1"/>
  <c r="H89" i="1"/>
  <c r="A89" i="1"/>
  <c r="H88" i="1"/>
  <c r="A88" i="1"/>
  <c r="H87" i="1"/>
  <c r="A87" i="1"/>
  <c r="H86" i="1"/>
  <c r="A86" i="1"/>
  <c r="H85" i="1"/>
  <c r="A85" i="1"/>
  <c r="H84" i="1"/>
  <c r="A84" i="1"/>
  <c r="H83" i="1"/>
  <c r="A83" i="1"/>
  <c r="H82" i="1"/>
  <c r="A82" i="1"/>
  <c r="H81" i="1"/>
  <c r="A81" i="1"/>
  <c r="H80" i="1"/>
  <c r="A80" i="1"/>
  <c r="H79" i="1"/>
  <c r="A79" i="1"/>
  <c r="H78" i="1"/>
  <c r="A78" i="1"/>
  <c r="H77" i="1"/>
  <c r="A77" i="1"/>
  <c r="H76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H41" i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A41" i="1"/>
  <c r="G21" i="1"/>
  <c r="F21" i="1"/>
  <c r="G20" i="1"/>
  <c r="F20" i="1"/>
  <c r="H20" i="1" s="1"/>
  <c r="G19" i="1"/>
  <c r="F19" i="1"/>
  <c r="C19" i="1"/>
  <c r="G18" i="1"/>
  <c r="G22" i="1" s="1"/>
  <c r="F18" i="1"/>
  <c r="C18" i="1"/>
  <c r="G17" i="1"/>
  <c r="F17" i="1"/>
  <c r="H17" i="1" s="1"/>
  <c r="C17" i="1"/>
  <c r="G16" i="1"/>
  <c r="F16" i="1"/>
  <c r="H16" i="1" s="1"/>
  <c r="C16" i="1"/>
  <c r="G15" i="1"/>
  <c r="F15" i="1"/>
  <c r="C15" i="1"/>
  <c r="G14" i="1"/>
  <c r="F14" i="1"/>
  <c r="H14" i="1" s="1"/>
  <c r="C14" i="1"/>
  <c r="G13" i="1"/>
  <c r="F13" i="1"/>
  <c r="H13" i="1" s="1"/>
  <c r="C13" i="1"/>
  <c r="G12" i="1"/>
  <c r="F12" i="1"/>
  <c r="H12" i="1" s="1"/>
  <c r="C12" i="1"/>
  <c r="G11" i="1"/>
  <c r="F11" i="1"/>
  <c r="C11" i="1"/>
  <c r="G10" i="1"/>
  <c r="F10" i="1"/>
  <c r="C10" i="1"/>
  <c r="G6" i="1"/>
  <c r="E6" i="1"/>
  <c r="C6" i="1"/>
  <c r="H21" i="1" l="1"/>
  <c r="H15" i="1"/>
  <c r="H18" i="1"/>
  <c r="H19" i="1"/>
  <c r="F22" i="1"/>
  <c r="H11" i="1"/>
  <c r="H101" i="1"/>
  <c r="C20" i="1"/>
  <c r="D12" i="1" s="1"/>
  <c r="H10" i="1"/>
  <c r="H22" i="1" l="1"/>
  <c r="D11" i="1"/>
  <c r="D17" i="1"/>
  <c r="D20" i="1"/>
  <c r="D16" i="1"/>
  <c r="D14" i="1"/>
  <c r="D13" i="1"/>
  <c r="D15" i="1"/>
  <c r="D10" i="1"/>
  <c r="D19" i="1"/>
  <c r="D18" i="1"/>
</calcChain>
</file>

<file path=xl/sharedStrings.xml><?xml version="1.0" encoding="utf-8"?>
<sst xmlns="http://schemas.openxmlformats.org/spreadsheetml/2006/main" count="173" uniqueCount="77">
  <si>
    <t>Private Finanzübersicht · Geschäftsjahr 2026</t>
  </si>
  <si>
    <t>ANFANGSBESTAND</t>
  </si>
  <si>
    <t>EINNAHMEN</t>
  </si>
  <si>
    <t>AUSGABEN</t>
  </si>
  <si>
    <t>AKTUELLER KONTOSTAND</t>
  </si>
  <si>
    <t>Gehalt / Lohn</t>
  </si>
  <si>
    <t>Überweisung</t>
  </si>
  <si>
    <t>Sonstige Einnahmen</t>
  </si>
  <si>
    <t>Lastschrift</t>
  </si>
  <si>
    <t>Erstattung</t>
  </si>
  <si>
    <t>Karte</t>
  </si>
  <si>
    <t>AUSGABEN NACH KATEGORIE</t>
  </si>
  <si>
    <t>MONATSÜBERSICHT</t>
  </si>
  <si>
    <t>Miete / Wohnen</t>
  </si>
  <si>
    <t>Bargeld</t>
  </si>
  <si>
    <t>Kategorie</t>
  </si>
  <si>
    <t>Betrag</t>
  </si>
  <si>
    <t>Anteil</t>
  </si>
  <si>
    <t>Monat</t>
  </si>
  <si>
    <t>Einnahmen</t>
  </si>
  <si>
    <t>Ausgaben</t>
  </si>
  <si>
    <t>Saldo</t>
  </si>
  <si>
    <t>Lebensmittel</t>
  </si>
  <si>
    <t>Dauerauftrag</t>
  </si>
  <si>
    <t>Januar</t>
  </si>
  <si>
    <t>Versicherungen</t>
  </si>
  <si>
    <t>Februar</t>
  </si>
  <si>
    <t>Mobilität / Auto</t>
  </si>
  <si>
    <t>März</t>
  </si>
  <si>
    <t>Energie / Nebenkosten</t>
  </si>
  <si>
    <t>April</t>
  </si>
  <si>
    <t>Telekommunikation</t>
  </si>
  <si>
    <t>Mai</t>
  </si>
  <si>
    <t>Freizeit / Hobby</t>
  </si>
  <si>
    <t>Juni</t>
  </si>
  <si>
    <t>Gesundheit</t>
  </si>
  <si>
    <t>Juli</t>
  </si>
  <si>
    <t>Sparen / Anlage</t>
  </si>
  <si>
    <t>August</t>
  </si>
  <si>
    <t>Sonstige Ausgaben</t>
  </si>
  <si>
    <t>September</t>
  </si>
  <si>
    <t>Oktober</t>
  </si>
  <si>
    <t>Gesamt</t>
  </si>
  <si>
    <t>November</t>
  </si>
  <si>
    <t>Dezember</t>
  </si>
  <si>
    <t>EINNAHMEN &amp; AUSGABEN JE MONAT</t>
  </si>
  <si>
    <t>BEWEGUNGEN</t>
  </si>
  <si>
    <t>Nr.</t>
  </si>
  <si>
    <t>Datum</t>
  </si>
  <si>
    <t>Beschreibung</t>
  </si>
  <si>
    <t>Zahlungsart</t>
  </si>
  <si>
    <t>Einnahme</t>
  </si>
  <si>
    <t>Ausgabe</t>
  </si>
  <si>
    <t>Gehaltseingang Januar</t>
  </si>
  <si>
    <t>Miete Januar</t>
  </si>
  <si>
    <t>Abschlag Strom &amp; Gas</t>
  </si>
  <si>
    <t>Wocheneinkauf Supermarkt</t>
  </si>
  <si>
    <t>Mobilfunk &amp; Internet</t>
  </si>
  <si>
    <t>Tanken</t>
  </si>
  <si>
    <t>Kfz-Versicherung Rate</t>
  </si>
  <si>
    <t>Wocheneinkauf</t>
  </si>
  <si>
    <t>Kinobesuch</t>
  </si>
  <si>
    <t>Übertrag Sparkonto</t>
  </si>
  <si>
    <t>Erstattung Krankenkasse</t>
  </si>
  <si>
    <t>Gehaltseingang Februar</t>
  </si>
  <si>
    <t>Miete Februar</t>
  </si>
  <si>
    <t>Restaurantbesuch</t>
  </si>
  <si>
    <t>Apotheke</t>
  </si>
  <si>
    <t>Verkauf gebrauchter Artikel</t>
  </si>
  <si>
    <t>Gehaltseingang März</t>
  </si>
  <si>
    <t>Miete März</t>
  </si>
  <si>
    <t>Hausratversicherung Beitrag</t>
  </si>
  <si>
    <t>Sportverein Quartalsbeitrag</t>
  </si>
  <si>
    <t>Bonuszahlung Arbeitgeber</t>
  </si>
  <si>
    <t>Drogerie &amp; Haushalt</t>
  </si>
  <si>
    <t>Summe</t>
  </si>
  <si>
    <t>Kontoführung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</si>
</sst>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;[Red]\-#,##0.00&quot; €&quot;;\–"/>
    <numFmt numFmtId="165" formatCode="0.0%"/>
    <numFmt numFmtId="166" formatCode="dd\.mm\.yyyy"/>
  </numFmts>
  <fonts count="12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sz val="9"/>
      <color rgb="FF6B7785"/>
      <name val="Arial"/>
      <charset val="1"/>
    </font>
    <font>
      <b/>
      <sz val="8"/>
      <color rgb="FF6B7785"/>
      <name val="Arial"/>
      <charset val="1"/>
    </font>
    <font>
      <b/>
      <sz val="15"/>
      <color rgb="FF1F3A5F"/>
      <name val="Arial"/>
      <charset val="1"/>
    </font>
    <font>
      <b/>
      <sz val="9"/>
      <color rgb="FF1F3A5F"/>
      <name val="Arial"/>
      <charset val="1"/>
    </font>
    <font>
      <b/>
      <sz val="9"/>
      <color rgb="FFFFFFFF"/>
      <name val="Arial"/>
      <charset val="1"/>
    </font>
    <font>
      <sz val="10"/>
      <color rgb="FF222222"/>
      <name val="Arial"/>
      <charset val="1"/>
    </font>
    <font>
      <sz val="10"/>
      <color rgb="FF6B7785"/>
      <name val="Arial"/>
      <charset val="1"/>
    </font>
    <font>
      <b/>
      <sz val="10"/>
      <color rgb="FF1F3A5F"/>
      <name val="Arial"/>
      <charset val="1"/>
    </font>
    <font>
      <b/>
      <sz val="10"/>
      <color rgb="FFFFFFFF"/>
      <name val="Arial"/>
      <charset val="1"/>
    </font>
    <font>
      <b/>
      <sz val="10"/>
      <color rgb="FF222222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F3A5F"/>
        <bgColor rgb="FF333399"/>
      </patternFill>
    </fill>
    <fill>
      <patternFill patternType="solid">
        <fgColor rgb="FF2E6DA4"/>
        <bgColor rgb="FF3366FF"/>
      </patternFill>
    </fill>
    <fill>
      <patternFill patternType="solid">
        <fgColor rgb="FFF4F6F9"/>
        <bgColor rgb="FFFBF4E0"/>
      </patternFill>
    </fill>
    <fill>
      <patternFill patternType="solid">
        <fgColor rgb="FFFBF4E0"/>
        <bgColor rgb="FFF4F6F9"/>
      </patternFill>
    </fill>
  </fills>
  <borders count="7">
    <border>
      <left/>
      <right/>
      <top/>
      <bottom/>
      <diagonal/>
    </border>
    <border>
      <left/>
      <right/>
      <top style="medium">
        <color rgb="FF1F3A5F"/>
      </top>
      <bottom/>
      <diagonal/>
    </border>
    <border>
      <left style="thin">
        <color rgb="FFDCE1E8"/>
      </left>
      <right/>
      <top style="medium">
        <color rgb="FF1F3A5F"/>
      </top>
      <bottom/>
      <diagonal/>
    </border>
    <border>
      <left/>
      <right/>
      <top/>
      <bottom style="medium">
        <color rgb="FF1F3A5F"/>
      </bottom>
      <diagonal/>
    </border>
    <border>
      <left style="thin">
        <color rgb="FFDCE1E8"/>
      </left>
      <right/>
      <top/>
      <bottom style="medium">
        <color rgb="FF1F3A5F"/>
      </bottom>
      <diagonal/>
    </border>
    <border>
      <left/>
      <right/>
      <top/>
      <bottom style="thin">
        <color rgb="FF1F3A5F"/>
      </bottom>
      <diagonal/>
    </border>
    <border>
      <left/>
      <right/>
      <top/>
      <bottom style="thin">
        <color rgb="FFDCE1E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0" borderId="1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164" fontId="4" fillId="4" borderId="4" xfId="0" applyNumberFormat="1" applyFont="1" applyFill="1" applyBorder="1" applyAlignment="1">
      <alignment horizontal="left" vertical="center" indent="1"/>
    </xf>
    <xf numFmtId="164" fontId="4" fillId="5" borderId="3" xfId="0" applyNumberFormat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3" borderId="0" xfId="0" applyFill="1"/>
    <xf numFmtId="0" fontId="1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right" vertical="center" indent="1"/>
    </xf>
    <xf numFmtId="0" fontId="7" fillId="0" borderId="6" xfId="0" applyFont="1" applyBorder="1" applyAlignment="1">
      <alignment horizontal="left" vertical="center" indent="1"/>
    </xf>
    <xf numFmtId="164" fontId="7" fillId="0" borderId="6" xfId="0" applyNumberFormat="1" applyFont="1" applyBorder="1" applyAlignment="1">
      <alignment horizontal="right" vertical="center" indent="1"/>
    </xf>
    <xf numFmtId="165" fontId="8" fillId="0" borderId="6" xfId="0" applyNumberFormat="1" applyFont="1" applyBorder="1" applyAlignment="1">
      <alignment horizontal="right" vertical="center" indent="1"/>
    </xf>
    <xf numFmtId="0" fontId="9" fillId="0" borderId="1" xfId="0" applyFont="1" applyBorder="1" applyAlignment="1">
      <alignment horizontal="left" vertical="center" indent="1"/>
    </xf>
    <xf numFmtId="164" fontId="9" fillId="0" borderId="1" xfId="0" applyNumberFormat="1" applyFont="1" applyBorder="1" applyAlignment="1">
      <alignment horizontal="right" vertical="center" indent="1"/>
    </xf>
    <xf numFmtId="165" fontId="9" fillId="0" borderId="1" xfId="0" applyNumberFormat="1" applyFont="1" applyBorder="1" applyAlignment="1">
      <alignment horizontal="right" vertical="center" indent="1"/>
    </xf>
    <xf numFmtId="0" fontId="9" fillId="0" borderId="1" xfId="0" applyFont="1" applyBorder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right" vertical="center" indent="1"/>
    </xf>
    <xf numFmtId="0" fontId="0" fillId="0" borderId="1" xfId="0" applyBorder="1"/>
  </cellXfs>
  <cellStyles count="1">
    <cellStyle name="Standard" xfId="0" builtinId="0"/>
  </cellStyles>
  <dxfs count="2">
    <dxf>
      <font>
        <b/>
        <sz val="10"/>
        <color rgb="FFB23A3A"/>
        <name val="Arial"/>
        <charset val="1"/>
      </font>
    </dxf>
    <dxf>
      <font>
        <b/>
        <sz val="10"/>
        <color rgb="FFB23A3A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CBD6"/>
      <rgbColor rgb="FF878787"/>
      <rgbColor rgb="FF9999FF"/>
      <rgbColor rgb="FFB23A3A"/>
      <rgbColor rgb="FFFBF4E0"/>
      <rgbColor rgb="FFF4F6F9"/>
      <rgbColor rgb="FF660066"/>
      <rgbColor rgb="FFFF8080"/>
      <rgbColor rgb="FF2E6DA4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1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785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'Kontoführung 2026'!$F$9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1F3A5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'Kontoführung 2026'!$E$10:$E$21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'Kontoführung 2026'!$F$10:$F$21</c:f>
              <c:numCache>
                <c:formatCode>General</c:formatCode>
                <c:ptCount val="12"/>
                <c:pt idx="0">
                  <c:v>29480</c:v>
                </c:pt>
                <c:pt idx="1">
                  <c:v>32160</c:v>
                </c:pt>
                <c:pt idx="2">
                  <c:v>32160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A-49DD-AD69-27EAFE324857}"/>
            </c:ext>
          </c:extLst>
        </c:ser>
        <c:ser>
          <c:idx val="1"/>
          <c:order val="1"/>
          <c:tx>
            <c:strRef>
              <c:f>'Kontoführung 2026'!$G$9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C3CBD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'Kontoführung 2026'!$E$10:$E$21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'Kontoführung 2026'!$G$10:$G$21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A-49DD-AD69-27EAFE32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92709921"/>
        <c:axId val="53162092"/>
      </c:barChart>
      <c:catAx>
        <c:axId val="9270992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3162092"/>
        <c:crosses val="autoZero"/>
        <c:auto val="1"/>
        <c:lblAlgn val="ctr"/>
        <c:lblOffset val="100"/>
        <c:noMultiLvlLbl val="0"/>
      </c:catAx>
      <c:valAx>
        <c:axId val="53162092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270992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1">
        <a:lumMod val="95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5</xdr:col>
      <xdr:colOff>65520</xdr:colOff>
      <xdr:row>35</xdr:row>
      <xdr:rowOff>161640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1"/>
  <sheetViews>
    <sheetView showGridLines="0" tabSelected="1" zoomScaleNormal="100" workbookViewId="0">
      <pane ySplit="3" topLeftCell="A4" activePane="bottomLeft" state="frozen"/>
      <selection pane="bottomLeft" activeCell="A2" sqref="A2:H2"/>
    </sheetView>
  </sheetViews>
  <sheetFormatPr baseColWidth="10" defaultColWidth="8.7109375" defaultRowHeight="15" x14ac:dyDescent="0.25"/>
  <cols>
    <col min="1" max="1" width="8" customWidth="1"/>
    <col min="2" max="2" width="15" customWidth="1"/>
    <col min="3" max="3" width="32" customWidth="1"/>
    <col min="4" max="4" width="21" customWidth="1"/>
    <col min="5" max="5" width="15" customWidth="1"/>
    <col min="6" max="7" width="13" customWidth="1"/>
    <col min="8" max="8" width="14" customWidth="1"/>
    <col min="14" max="15" width="13" hidden="1" customWidth="1"/>
  </cols>
  <sheetData>
    <row r="1" spans="1:15" ht="33.75" customHeight="1" x14ac:dyDescent="0.25">
      <c r="A1" s="10" t="s">
        <v>76</v>
      </c>
      <c r="B1" s="10"/>
      <c r="C1" s="10"/>
      <c r="D1" s="10"/>
      <c r="E1" s="10"/>
      <c r="F1" s="10"/>
      <c r="G1" s="10"/>
      <c r="H1" s="10"/>
    </row>
    <row r="2" spans="1:15" ht="3.75" customHeight="1" x14ac:dyDescent="0.25">
      <c r="A2" s="9"/>
      <c r="B2" s="9"/>
      <c r="C2" s="9"/>
      <c r="D2" s="9"/>
      <c r="E2" s="9"/>
      <c r="F2" s="9"/>
      <c r="G2" s="9"/>
      <c r="H2" s="9"/>
    </row>
    <row r="3" spans="1:15" ht="15.75" customHeight="1" x14ac:dyDescent="0.25">
      <c r="A3" s="8" t="s">
        <v>0</v>
      </c>
      <c r="B3" s="8"/>
      <c r="C3" s="8"/>
      <c r="D3" s="8"/>
      <c r="E3" s="8"/>
      <c r="F3" s="8"/>
      <c r="G3" s="8"/>
      <c r="H3" s="8"/>
    </row>
    <row r="5" spans="1:15" ht="15" customHeight="1" x14ac:dyDescent="0.25">
      <c r="A5" s="7" t="s">
        <v>1</v>
      </c>
      <c r="B5" s="7"/>
      <c r="C5" s="6" t="s">
        <v>2</v>
      </c>
      <c r="D5" s="6"/>
      <c r="E5" s="6" t="s">
        <v>3</v>
      </c>
      <c r="F5" s="6"/>
      <c r="G5" s="6" t="s">
        <v>4</v>
      </c>
      <c r="H5" s="6"/>
      <c r="N5" t="s">
        <v>5</v>
      </c>
      <c r="O5" t="s">
        <v>6</v>
      </c>
    </row>
    <row r="6" spans="1:15" ht="27.75" customHeight="1" x14ac:dyDescent="0.25">
      <c r="A6" s="5">
        <v>3250</v>
      </c>
      <c r="B6" s="5"/>
      <c r="C6" s="4">
        <f>SUM(F41:F100)</f>
        <v>8489.2000000000007</v>
      </c>
      <c r="D6" s="4"/>
      <c r="E6" s="4">
        <f>SUM(G41:G100)</f>
        <v>5269.12</v>
      </c>
      <c r="F6" s="4"/>
      <c r="G6" s="4">
        <f>A6+SUM(F41:F100)-SUM(G41:G100)</f>
        <v>6470.0800000000008</v>
      </c>
      <c r="H6" s="4"/>
      <c r="N6" t="s">
        <v>7</v>
      </c>
      <c r="O6" t="s">
        <v>8</v>
      </c>
    </row>
    <row r="7" spans="1:15" x14ac:dyDescent="0.25">
      <c r="N7" t="s">
        <v>9</v>
      </c>
      <c r="O7" t="s">
        <v>10</v>
      </c>
    </row>
    <row r="8" spans="1:15" x14ac:dyDescent="0.25">
      <c r="A8" s="11" t="s">
        <v>11</v>
      </c>
      <c r="E8" s="11" t="s">
        <v>12</v>
      </c>
      <c r="N8" t="s">
        <v>13</v>
      </c>
      <c r="O8" t="s">
        <v>14</v>
      </c>
    </row>
    <row r="9" spans="1:15" x14ac:dyDescent="0.25">
      <c r="A9" s="3" t="s">
        <v>15</v>
      </c>
      <c r="B9" s="3"/>
      <c r="C9" s="13" t="s">
        <v>16</v>
      </c>
      <c r="D9" s="13" t="s">
        <v>17</v>
      </c>
      <c r="E9" s="12" t="s">
        <v>18</v>
      </c>
      <c r="F9" s="13" t="s">
        <v>19</v>
      </c>
      <c r="G9" s="13" t="s">
        <v>20</v>
      </c>
      <c r="H9" s="13" t="s">
        <v>21</v>
      </c>
      <c r="N9" t="s">
        <v>22</v>
      </c>
      <c r="O9" t="s">
        <v>23</v>
      </c>
    </row>
    <row r="10" spans="1:15" x14ac:dyDescent="0.25">
      <c r="A10" s="2" t="s">
        <v>13</v>
      </c>
      <c r="B10" s="2"/>
      <c r="C10" s="15">
        <f t="shared" ref="C10:C19" si="0">SUMIF($D$41:$D$100,A10,$G$41:$G$100)</f>
        <v>2820</v>
      </c>
      <c r="D10" s="16">
        <f t="shared" ref="D10:D19" si="1">IFERROR(C10/$C$20,0)</f>
        <v>0.53519373253977887</v>
      </c>
      <c r="E10" s="14" t="s">
        <v>24</v>
      </c>
      <c r="F10" s="15">
        <f>SUMPRODUCT((MONTH($B$41:$B$100)=1)*($B$41:$B$100&lt;&gt;"")*N($F$41:$F$100))</f>
        <v>29480</v>
      </c>
      <c r="G10" s="15">
        <f>SUMPRODUCT((MONTH($B$41:$B$100)=1)*($B$41:$B$100&lt;&gt;"")*N($G$41:$G$100))</f>
        <v>0</v>
      </c>
      <c r="H10" s="15">
        <f t="shared" ref="H10:H21" si="2">F10-G10</f>
        <v>29480</v>
      </c>
      <c r="N10" t="s">
        <v>25</v>
      </c>
    </row>
    <row r="11" spans="1:15" x14ac:dyDescent="0.25">
      <c r="A11" s="2" t="s">
        <v>22</v>
      </c>
      <c r="B11" s="2"/>
      <c r="C11" s="15">
        <f t="shared" si="0"/>
        <v>542.4</v>
      </c>
      <c r="D11" s="16">
        <f t="shared" si="1"/>
        <v>0.1029393902587149</v>
      </c>
      <c r="E11" s="14" t="s">
        <v>26</v>
      </c>
      <c r="F11" s="15">
        <f>SUMPRODUCT((MONTH($B$41:$B$100)=2)*($B$41:$B$100&lt;&gt;"")*N($F$41:$F$100))</f>
        <v>32160</v>
      </c>
      <c r="G11" s="15">
        <f>SUMPRODUCT((MONTH($B$41:$B$100)=2)*($B$41:$B$100&lt;&gt;"")*N($G$41:$G$100))</f>
        <v>0</v>
      </c>
      <c r="H11" s="15">
        <f t="shared" si="2"/>
        <v>32160</v>
      </c>
      <c r="N11" t="s">
        <v>27</v>
      </c>
    </row>
    <row r="12" spans="1:15" x14ac:dyDescent="0.25">
      <c r="A12" s="2" t="s">
        <v>25</v>
      </c>
      <c r="B12" s="2"/>
      <c r="C12" s="15">
        <f t="shared" si="0"/>
        <v>221</v>
      </c>
      <c r="D12" s="16">
        <f t="shared" si="1"/>
        <v>4.1942487550103234E-2</v>
      </c>
      <c r="E12" s="14" t="s">
        <v>28</v>
      </c>
      <c r="F12" s="15">
        <f>SUMPRODUCT((MONTH($B$41:$B$100)=3)*($B$41:$B$100&lt;&gt;"")*N($F$41:$F$100))</f>
        <v>32160</v>
      </c>
      <c r="G12" s="15">
        <f>SUMPRODUCT((MONTH($B$41:$B$100)=3)*($B$41:$B$100&lt;&gt;"")*N($G$41:$G$100))</f>
        <v>0</v>
      </c>
      <c r="H12" s="15">
        <f t="shared" si="2"/>
        <v>32160</v>
      </c>
      <c r="N12" t="s">
        <v>29</v>
      </c>
    </row>
    <row r="13" spans="1:15" x14ac:dyDescent="0.25">
      <c r="A13" s="2" t="s">
        <v>27</v>
      </c>
      <c r="B13" s="2"/>
      <c r="C13" s="15">
        <f t="shared" si="0"/>
        <v>213.29999999999998</v>
      </c>
      <c r="D13" s="16">
        <f t="shared" si="1"/>
        <v>4.0481142961253484E-2</v>
      </c>
      <c r="E13" s="14" t="s">
        <v>30</v>
      </c>
      <c r="F13" s="15">
        <f>SUMPRODUCT((MONTH($B$41:$B$100)=4)*($B$41:$B$100&lt;&gt;"")*N($F$41:$F$100))</f>
        <v>0</v>
      </c>
      <c r="G13" s="15">
        <f>SUMPRODUCT((MONTH($B$41:$B$100)=4)*($B$41:$B$100&lt;&gt;"")*N($G$41:$G$100))</f>
        <v>0</v>
      </c>
      <c r="H13" s="15">
        <f t="shared" si="2"/>
        <v>0</v>
      </c>
      <c r="N13" t="s">
        <v>31</v>
      </c>
    </row>
    <row r="14" spans="1:15" x14ac:dyDescent="0.25">
      <c r="A14" s="2" t="s">
        <v>29</v>
      </c>
      <c r="B14" s="2"/>
      <c r="C14" s="15">
        <f t="shared" si="0"/>
        <v>384</v>
      </c>
      <c r="D14" s="16">
        <f t="shared" si="1"/>
        <v>7.287744443094861E-2</v>
      </c>
      <c r="E14" s="14" t="s">
        <v>32</v>
      </c>
      <c r="F14" s="15">
        <f>SUMPRODUCT((MONTH($B$41:$B$100)=5)*($B$41:$B$100&lt;&gt;"")*N($F$41:$F$100))</f>
        <v>0</v>
      </c>
      <c r="G14" s="15">
        <f>SUMPRODUCT((MONTH($B$41:$B$100)=5)*($B$41:$B$100&lt;&gt;"")*N($G$41:$G$100))</f>
        <v>0</v>
      </c>
      <c r="H14" s="15">
        <f t="shared" si="2"/>
        <v>0</v>
      </c>
      <c r="N14" t="s">
        <v>33</v>
      </c>
    </row>
    <row r="15" spans="1:15" x14ac:dyDescent="0.25">
      <c r="A15" s="2" t="s">
        <v>31</v>
      </c>
      <c r="B15" s="2"/>
      <c r="C15" s="15">
        <f t="shared" si="0"/>
        <v>149.97</v>
      </c>
      <c r="D15" s="16">
        <f t="shared" si="1"/>
        <v>2.8462058180493133E-2</v>
      </c>
      <c r="E15" s="14" t="s">
        <v>34</v>
      </c>
      <c r="F15" s="15">
        <f>SUMPRODUCT((MONTH($B$41:$B$100)=6)*($B$41:$B$100&lt;&gt;"")*N($F$41:$F$100))</f>
        <v>0</v>
      </c>
      <c r="G15" s="15">
        <f>SUMPRODUCT((MONTH($B$41:$B$100)=6)*($B$41:$B$100&lt;&gt;"")*N($G$41:$G$100))</f>
        <v>0</v>
      </c>
      <c r="H15" s="15">
        <f t="shared" si="2"/>
        <v>0</v>
      </c>
      <c r="N15" t="s">
        <v>35</v>
      </c>
    </row>
    <row r="16" spans="1:15" x14ac:dyDescent="0.25">
      <c r="A16" s="2" t="s">
        <v>33</v>
      </c>
      <c r="B16" s="2"/>
      <c r="C16" s="15">
        <f t="shared" si="0"/>
        <v>130.19999999999999</v>
      </c>
      <c r="D16" s="16">
        <f t="shared" si="1"/>
        <v>2.471000850236851E-2</v>
      </c>
      <c r="E16" s="14" t="s">
        <v>36</v>
      </c>
      <c r="F16" s="15">
        <f>SUMPRODUCT((MONTH($B$41:$B$100)=7)*($B$41:$B$100&lt;&gt;"")*N($F$41:$F$100))</f>
        <v>0</v>
      </c>
      <c r="G16" s="15">
        <f>SUMPRODUCT((MONTH($B$41:$B$100)=7)*($B$41:$B$100&lt;&gt;"")*N($G$41:$G$100))</f>
        <v>0</v>
      </c>
      <c r="H16" s="15">
        <f t="shared" si="2"/>
        <v>0</v>
      </c>
      <c r="N16" t="s">
        <v>37</v>
      </c>
    </row>
    <row r="17" spans="1:14" x14ac:dyDescent="0.25">
      <c r="A17" s="2" t="s">
        <v>35</v>
      </c>
      <c r="B17" s="2"/>
      <c r="C17" s="15">
        <f t="shared" si="0"/>
        <v>23.45</v>
      </c>
      <c r="D17" s="16">
        <f t="shared" si="1"/>
        <v>4.4504585205878775E-3</v>
      </c>
      <c r="E17" s="14" t="s">
        <v>38</v>
      </c>
      <c r="F17" s="15">
        <f>SUMPRODUCT((MONTH($B$41:$B$100)=8)*($B$41:$B$100&lt;&gt;"")*N($F$41:$F$100))</f>
        <v>0</v>
      </c>
      <c r="G17" s="15">
        <f>SUMPRODUCT((MONTH($B$41:$B$100)=8)*($B$41:$B$100&lt;&gt;"")*N($G$41:$G$100))</f>
        <v>0</v>
      </c>
      <c r="H17" s="15">
        <f t="shared" si="2"/>
        <v>0</v>
      </c>
      <c r="N17" t="s">
        <v>39</v>
      </c>
    </row>
    <row r="18" spans="1:14" x14ac:dyDescent="0.25">
      <c r="A18" s="2" t="s">
        <v>37</v>
      </c>
      <c r="B18" s="2"/>
      <c r="C18" s="15">
        <f t="shared" si="0"/>
        <v>750</v>
      </c>
      <c r="D18" s="16">
        <f t="shared" si="1"/>
        <v>0.14233875865419651</v>
      </c>
      <c r="E18" s="14" t="s">
        <v>40</v>
      </c>
      <c r="F18" s="15">
        <f>SUMPRODUCT((MONTH($B$41:$B$100)=9)*($B$41:$B$100&lt;&gt;"")*N($F$41:$F$100))</f>
        <v>0</v>
      </c>
      <c r="G18" s="15">
        <f>SUMPRODUCT((MONTH($B$41:$B$100)=9)*($B$41:$B$100&lt;&gt;"")*N($G$41:$G$100))</f>
        <v>0</v>
      </c>
      <c r="H18" s="15">
        <f t="shared" si="2"/>
        <v>0</v>
      </c>
    </row>
    <row r="19" spans="1:14" x14ac:dyDescent="0.25">
      <c r="A19" s="2" t="s">
        <v>39</v>
      </c>
      <c r="B19" s="2"/>
      <c r="C19" s="15">
        <f t="shared" si="0"/>
        <v>34.799999999999997</v>
      </c>
      <c r="D19" s="16">
        <f t="shared" si="1"/>
        <v>6.6045184015547176E-3</v>
      </c>
      <c r="E19" s="14" t="s">
        <v>41</v>
      </c>
      <c r="F19" s="15">
        <f>SUMPRODUCT((MONTH($B$41:$B$100)=10)*($B$41:$B$100&lt;&gt;"")*N($F$41:$F$100))</f>
        <v>0</v>
      </c>
      <c r="G19" s="15">
        <f>SUMPRODUCT((MONTH($B$41:$B$100)=10)*($B$41:$B$100&lt;&gt;"")*N($G$41:$G$100))</f>
        <v>0</v>
      </c>
      <c r="H19" s="15">
        <f t="shared" si="2"/>
        <v>0</v>
      </c>
    </row>
    <row r="20" spans="1:14" x14ac:dyDescent="0.25">
      <c r="A20" s="1" t="s">
        <v>42</v>
      </c>
      <c r="B20" s="1"/>
      <c r="C20" s="18">
        <f>SUM(C10:C19)</f>
        <v>5269.1200000000008</v>
      </c>
      <c r="D20" s="19">
        <f>IFERROR(C20/C20,0)</f>
        <v>1</v>
      </c>
      <c r="E20" s="14" t="s">
        <v>43</v>
      </c>
      <c r="F20" s="15">
        <f>SUMPRODUCT((MONTH($B$41:$B$100)=11)*($B$41:$B$100&lt;&gt;"")*N($F$41:$F$100))</f>
        <v>0</v>
      </c>
      <c r="G20" s="15">
        <f>SUMPRODUCT((MONTH($B$41:$B$100)=11)*($B$41:$B$100&lt;&gt;"")*N($G$41:$G$100))</f>
        <v>0</v>
      </c>
      <c r="H20" s="15">
        <f t="shared" si="2"/>
        <v>0</v>
      </c>
    </row>
    <row r="21" spans="1:14" x14ac:dyDescent="0.25">
      <c r="E21" s="14" t="s">
        <v>44</v>
      </c>
      <c r="F21" s="15">
        <f>SUMPRODUCT((MONTH($B$41:$B$100)=12)*($B$41:$B$100&lt;&gt;"")*N($F$41:$F$100))</f>
        <v>0</v>
      </c>
      <c r="G21" s="15">
        <f>SUMPRODUCT((MONTH($B$41:$B$100)=12)*($B$41:$B$100&lt;&gt;"")*N($G$41:$G$100))</f>
        <v>0</v>
      </c>
      <c r="H21" s="15">
        <f t="shared" si="2"/>
        <v>0</v>
      </c>
    </row>
    <row r="22" spans="1:14" x14ac:dyDescent="0.25">
      <c r="E22" s="20" t="s">
        <v>42</v>
      </c>
      <c r="F22" s="18">
        <f>SUM(F10:F21)</f>
        <v>93800</v>
      </c>
      <c r="G22" s="18">
        <f>SUM(G10:G21)</f>
        <v>0</v>
      </c>
      <c r="H22" s="18">
        <f>SUM(H10:H21)</f>
        <v>93800</v>
      </c>
    </row>
    <row r="23" spans="1:14" x14ac:dyDescent="0.25">
      <c r="A23" s="11" t="s">
        <v>45</v>
      </c>
    </row>
    <row r="39" spans="1:8" x14ac:dyDescent="0.25">
      <c r="A39" s="11" t="s">
        <v>46</v>
      </c>
    </row>
    <row r="40" spans="1:8" ht="19.5" customHeight="1" x14ac:dyDescent="0.25">
      <c r="A40" s="21" t="s">
        <v>47</v>
      </c>
      <c r="B40" s="21" t="s">
        <v>48</v>
      </c>
      <c r="C40" s="22" t="s">
        <v>49</v>
      </c>
      <c r="D40" s="22" t="s">
        <v>15</v>
      </c>
      <c r="E40" s="22" t="s">
        <v>50</v>
      </c>
      <c r="F40" s="21" t="s">
        <v>51</v>
      </c>
      <c r="G40" s="21" t="s">
        <v>52</v>
      </c>
      <c r="H40" s="21" t="s">
        <v>21</v>
      </c>
    </row>
    <row r="41" spans="1:8" ht="15" customHeight="1" x14ac:dyDescent="0.25">
      <c r="A41" s="23">
        <f>IF(B41="","",COUNT($B$41:B41))</f>
        <v>1</v>
      </c>
      <c r="B41" s="24">
        <v>46024</v>
      </c>
      <c r="C41" s="14" t="s">
        <v>53</v>
      </c>
      <c r="D41" s="14" t="s">
        <v>5</v>
      </c>
      <c r="E41" s="14" t="s">
        <v>6</v>
      </c>
      <c r="F41" s="15">
        <v>2680</v>
      </c>
      <c r="G41" s="15"/>
      <c r="H41" s="25">
        <f>IF(B41="","",$A$6+N(F41)-N(G41))</f>
        <v>5930</v>
      </c>
    </row>
    <row r="42" spans="1:8" ht="15" customHeight="1" x14ac:dyDescent="0.25">
      <c r="A42" s="23">
        <f>IF(B42="","",COUNT($B$41:B42))</f>
        <v>2</v>
      </c>
      <c r="B42" s="24">
        <v>46024</v>
      </c>
      <c r="C42" s="14" t="s">
        <v>54</v>
      </c>
      <c r="D42" s="14" t="s">
        <v>13</v>
      </c>
      <c r="E42" s="14" t="s">
        <v>23</v>
      </c>
      <c r="F42" s="15"/>
      <c r="G42" s="15">
        <v>940</v>
      </c>
      <c r="H42" s="25">
        <f t="shared" ref="H42:H73" si="3">IF(B42="","",H41+N(F42)-N(G42))</f>
        <v>4990</v>
      </c>
    </row>
    <row r="43" spans="1:8" ht="15" customHeight="1" x14ac:dyDescent="0.25">
      <c r="A43" s="23">
        <f>IF(B43="","",COUNT($B$41:B43))</f>
        <v>3</v>
      </c>
      <c r="B43" s="24">
        <v>46025</v>
      </c>
      <c r="C43" s="14" t="s">
        <v>55</v>
      </c>
      <c r="D43" s="14" t="s">
        <v>29</v>
      </c>
      <c r="E43" s="14" t="s">
        <v>8</v>
      </c>
      <c r="F43" s="15"/>
      <c r="G43" s="15">
        <v>128</v>
      </c>
      <c r="H43" s="25">
        <f t="shared" si="3"/>
        <v>4862</v>
      </c>
    </row>
    <row r="44" spans="1:8" ht="15" customHeight="1" x14ac:dyDescent="0.25">
      <c r="A44" s="23">
        <f>IF(B44="","",COUNT($B$41:B44))</f>
        <v>4</v>
      </c>
      <c r="B44" s="24">
        <v>46027</v>
      </c>
      <c r="C44" s="14" t="s">
        <v>56</v>
      </c>
      <c r="D44" s="14" t="s">
        <v>22</v>
      </c>
      <c r="E44" s="14" t="s">
        <v>10</v>
      </c>
      <c r="F44" s="15"/>
      <c r="G44" s="15">
        <v>86.4</v>
      </c>
      <c r="H44" s="25">
        <f t="shared" si="3"/>
        <v>4775.6000000000004</v>
      </c>
    </row>
    <row r="45" spans="1:8" ht="15" customHeight="1" x14ac:dyDescent="0.25">
      <c r="A45" s="23">
        <f>IF(B45="","",COUNT($B$41:B45))</f>
        <v>5</v>
      </c>
      <c r="B45" s="24">
        <v>46031</v>
      </c>
      <c r="C45" s="14" t="s">
        <v>57</v>
      </c>
      <c r="D45" s="14" t="s">
        <v>31</v>
      </c>
      <c r="E45" s="14" t="s">
        <v>8</v>
      </c>
      <c r="F45" s="15"/>
      <c r="G45" s="15">
        <v>49.99</v>
      </c>
      <c r="H45" s="25">
        <f t="shared" si="3"/>
        <v>4725.6100000000006</v>
      </c>
    </row>
    <row r="46" spans="1:8" ht="15" customHeight="1" x14ac:dyDescent="0.25">
      <c r="A46" s="23">
        <f>IF(B46="","",COUNT($B$41:B46))</f>
        <v>6</v>
      </c>
      <c r="B46" s="24">
        <v>46034</v>
      </c>
      <c r="C46" s="14" t="s">
        <v>58</v>
      </c>
      <c r="D46" s="14" t="s">
        <v>27</v>
      </c>
      <c r="E46" s="14" t="s">
        <v>10</v>
      </c>
      <c r="F46" s="15"/>
      <c r="G46" s="15">
        <v>71.3</v>
      </c>
      <c r="H46" s="25">
        <f t="shared" si="3"/>
        <v>4654.3100000000004</v>
      </c>
    </row>
    <row r="47" spans="1:8" ht="15" customHeight="1" x14ac:dyDescent="0.25">
      <c r="A47" s="23">
        <f>IF(B47="","",COUNT($B$41:B47))</f>
        <v>7</v>
      </c>
      <c r="B47" s="24">
        <v>46037</v>
      </c>
      <c r="C47" s="14" t="s">
        <v>59</v>
      </c>
      <c r="D47" s="14" t="s">
        <v>25</v>
      </c>
      <c r="E47" s="14" t="s">
        <v>8</v>
      </c>
      <c r="F47" s="15"/>
      <c r="G47" s="15">
        <v>62.5</v>
      </c>
      <c r="H47" s="25">
        <f t="shared" si="3"/>
        <v>4591.8100000000004</v>
      </c>
    </row>
    <row r="48" spans="1:8" ht="15" customHeight="1" x14ac:dyDescent="0.25">
      <c r="A48" s="23">
        <f>IF(B48="","",COUNT($B$41:B48))</f>
        <v>8</v>
      </c>
      <c r="B48" s="24">
        <v>46040</v>
      </c>
      <c r="C48" s="14" t="s">
        <v>60</v>
      </c>
      <c r="D48" s="14" t="s">
        <v>22</v>
      </c>
      <c r="E48" s="14" t="s">
        <v>10</v>
      </c>
      <c r="F48" s="15"/>
      <c r="G48" s="15">
        <v>94.1</v>
      </c>
      <c r="H48" s="25">
        <f t="shared" si="3"/>
        <v>4497.71</v>
      </c>
    </row>
    <row r="49" spans="1:8" ht="15" customHeight="1" x14ac:dyDescent="0.25">
      <c r="A49" s="23">
        <f>IF(B49="","",COUNT($B$41:B49))</f>
        <v>9</v>
      </c>
      <c r="B49" s="24">
        <v>46044</v>
      </c>
      <c r="C49" s="14" t="s">
        <v>61</v>
      </c>
      <c r="D49" s="14" t="s">
        <v>33</v>
      </c>
      <c r="E49" s="14" t="s">
        <v>10</v>
      </c>
      <c r="F49" s="15"/>
      <c r="G49" s="15">
        <v>27</v>
      </c>
      <c r="H49" s="25">
        <f t="shared" si="3"/>
        <v>4470.71</v>
      </c>
    </row>
    <row r="50" spans="1:8" ht="15" customHeight="1" x14ac:dyDescent="0.25">
      <c r="A50" s="23">
        <f>IF(B50="","",COUNT($B$41:B50))</f>
        <v>10</v>
      </c>
      <c r="B50" s="24">
        <v>46050</v>
      </c>
      <c r="C50" s="14" t="s">
        <v>62</v>
      </c>
      <c r="D50" s="14" t="s">
        <v>37</v>
      </c>
      <c r="E50" s="14" t="s">
        <v>6</v>
      </c>
      <c r="F50" s="15"/>
      <c r="G50" s="15">
        <v>250</v>
      </c>
      <c r="H50" s="25">
        <f t="shared" si="3"/>
        <v>4220.71</v>
      </c>
    </row>
    <row r="51" spans="1:8" ht="15" customHeight="1" x14ac:dyDescent="0.25">
      <c r="A51" s="23">
        <f>IF(B51="","",COUNT($B$41:B51))</f>
        <v>11</v>
      </c>
      <c r="B51" s="24">
        <v>46053</v>
      </c>
      <c r="C51" s="14" t="s">
        <v>63</v>
      </c>
      <c r="D51" s="14" t="s">
        <v>9</v>
      </c>
      <c r="E51" s="14" t="s">
        <v>6</v>
      </c>
      <c r="F51" s="15">
        <v>64.2</v>
      </c>
      <c r="G51" s="15"/>
      <c r="H51" s="25">
        <f t="shared" si="3"/>
        <v>4284.91</v>
      </c>
    </row>
    <row r="52" spans="1:8" ht="15" customHeight="1" x14ac:dyDescent="0.25">
      <c r="A52" s="23">
        <f>IF(B52="","",COUNT($B$41:B52))</f>
        <v>12</v>
      </c>
      <c r="B52" s="24">
        <v>46055</v>
      </c>
      <c r="C52" s="14" t="s">
        <v>64</v>
      </c>
      <c r="D52" s="14" t="s">
        <v>5</v>
      </c>
      <c r="E52" s="14" t="s">
        <v>6</v>
      </c>
      <c r="F52" s="15">
        <v>2680</v>
      </c>
      <c r="G52" s="15"/>
      <c r="H52" s="25">
        <f t="shared" si="3"/>
        <v>6964.91</v>
      </c>
    </row>
    <row r="53" spans="1:8" ht="15" customHeight="1" x14ac:dyDescent="0.25">
      <c r="A53" s="23">
        <f>IF(B53="","",COUNT($B$41:B53))</f>
        <v>13</v>
      </c>
      <c r="B53" s="24">
        <v>46055</v>
      </c>
      <c r="C53" s="14" t="s">
        <v>65</v>
      </c>
      <c r="D53" s="14" t="s">
        <v>13</v>
      </c>
      <c r="E53" s="14" t="s">
        <v>23</v>
      </c>
      <c r="F53" s="15"/>
      <c r="G53" s="15">
        <v>940</v>
      </c>
      <c r="H53" s="25">
        <f t="shared" si="3"/>
        <v>6024.91</v>
      </c>
    </row>
    <row r="54" spans="1:8" ht="15" customHeight="1" x14ac:dyDescent="0.25">
      <c r="A54" s="23">
        <f>IF(B54="","",COUNT($B$41:B54))</f>
        <v>14</v>
      </c>
      <c r="B54" s="24">
        <v>46056</v>
      </c>
      <c r="C54" s="14" t="s">
        <v>55</v>
      </c>
      <c r="D54" s="14" t="s">
        <v>29</v>
      </c>
      <c r="E54" s="14" t="s">
        <v>8</v>
      </c>
      <c r="F54" s="15"/>
      <c r="G54" s="15">
        <v>128</v>
      </c>
      <c r="H54" s="25">
        <f t="shared" si="3"/>
        <v>5896.91</v>
      </c>
    </row>
    <row r="55" spans="1:8" ht="15" customHeight="1" x14ac:dyDescent="0.25">
      <c r="A55" s="23">
        <f>IF(B55="","",COUNT($B$41:B55))</f>
        <v>15</v>
      </c>
      <c r="B55" s="24">
        <v>46059</v>
      </c>
      <c r="C55" s="14" t="s">
        <v>60</v>
      </c>
      <c r="D55" s="14" t="s">
        <v>22</v>
      </c>
      <c r="E55" s="14" t="s">
        <v>10</v>
      </c>
      <c r="F55" s="15"/>
      <c r="G55" s="15">
        <v>102.75</v>
      </c>
      <c r="H55" s="25">
        <f t="shared" si="3"/>
        <v>5794.16</v>
      </c>
    </row>
    <row r="56" spans="1:8" ht="15" customHeight="1" x14ac:dyDescent="0.25">
      <c r="A56" s="23">
        <f>IF(B56="","",COUNT($B$41:B56))</f>
        <v>16</v>
      </c>
      <c r="B56" s="24">
        <v>46062</v>
      </c>
      <c r="C56" s="14" t="s">
        <v>57</v>
      </c>
      <c r="D56" s="14" t="s">
        <v>31</v>
      </c>
      <c r="E56" s="14" t="s">
        <v>8</v>
      </c>
      <c r="F56" s="15"/>
      <c r="G56" s="15">
        <v>49.99</v>
      </c>
      <c r="H56" s="25">
        <f t="shared" si="3"/>
        <v>5744.17</v>
      </c>
    </row>
    <row r="57" spans="1:8" ht="15" customHeight="1" x14ac:dyDescent="0.25">
      <c r="A57" s="23">
        <f>IF(B57="","",COUNT($B$41:B57))</f>
        <v>17</v>
      </c>
      <c r="B57" s="24">
        <v>46067</v>
      </c>
      <c r="C57" s="14" t="s">
        <v>66</v>
      </c>
      <c r="D57" s="14" t="s">
        <v>33</v>
      </c>
      <c r="E57" s="14" t="s">
        <v>10</v>
      </c>
      <c r="F57" s="15"/>
      <c r="G57" s="15">
        <v>58.2</v>
      </c>
      <c r="H57" s="25">
        <f t="shared" si="3"/>
        <v>5685.97</v>
      </c>
    </row>
    <row r="58" spans="1:8" ht="15" customHeight="1" x14ac:dyDescent="0.25">
      <c r="A58" s="23">
        <f>IF(B58="","",COUNT($B$41:B58))</f>
        <v>18</v>
      </c>
      <c r="B58" s="24">
        <v>46068</v>
      </c>
      <c r="C58" s="14" t="s">
        <v>59</v>
      </c>
      <c r="D58" s="14" t="s">
        <v>25</v>
      </c>
      <c r="E58" s="14" t="s">
        <v>8</v>
      </c>
      <c r="F58" s="15"/>
      <c r="G58" s="15">
        <v>62.5</v>
      </c>
      <c r="H58" s="25">
        <f t="shared" si="3"/>
        <v>5623.47</v>
      </c>
    </row>
    <row r="59" spans="1:8" ht="15" customHeight="1" x14ac:dyDescent="0.25">
      <c r="A59" s="23">
        <f>IF(B59="","",COUNT($B$41:B59))</f>
        <v>19</v>
      </c>
      <c r="B59" s="24">
        <v>46070</v>
      </c>
      <c r="C59" s="14" t="s">
        <v>58</v>
      </c>
      <c r="D59" s="14" t="s">
        <v>27</v>
      </c>
      <c r="E59" s="14" t="s">
        <v>10</v>
      </c>
      <c r="F59" s="15"/>
      <c r="G59" s="15">
        <v>68.900000000000006</v>
      </c>
      <c r="H59" s="25">
        <f t="shared" si="3"/>
        <v>5554.5700000000006</v>
      </c>
    </row>
    <row r="60" spans="1:8" ht="15" customHeight="1" x14ac:dyDescent="0.25">
      <c r="A60" s="23">
        <f>IF(B60="","",COUNT($B$41:B60))</f>
        <v>20</v>
      </c>
      <c r="B60" s="24">
        <v>46073</v>
      </c>
      <c r="C60" s="14" t="s">
        <v>60</v>
      </c>
      <c r="D60" s="14" t="s">
        <v>22</v>
      </c>
      <c r="E60" s="14" t="s">
        <v>10</v>
      </c>
      <c r="F60" s="15"/>
      <c r="G60" s="15">
        <v>79.3</v>
      </c>
      <c r="H60" s="25">
        <f t="shared" si="3"/>
        <v>5475.27</v>
      </c>
    </row>
    <row r="61" spans="1:8" ht="15" customHeight="1" x14ac:dyDescent="0.25">
      <c r="A61" s="23">
        <f>IF(B61="","",COUNT($B$41:B61))</f>
        <v>21</v>
      </c>
      <c r="B61" s="24">
        <v>46077</v>
      </c>
      <c r="C61" s="14" t="s">
        <v>67</v>
      </c>
      <c r="D61" s="14" t="s">
        <v>35</v>
      </c>
      <c r="E61" s="14" t="s">
        <v>10</v>
      </c>
      <c r="F61" s="15"/>
      <c r="G61" s="15">
        <v>23.45</v>
      </c>
      <c r="H61" s="25">
        <f t="shared" si="3"/>
        <v>5451.8200000000006</v>
      </c>
    </row>
    <row r="62" spans="1:8" ht="15" customHeight="1" x14ac:dyDescent="0.25">
      <c r="A62" s="23">
        <f>IF(B62="","",COUNT($B$41:B62))</f>
        <v>22</v>
      </c>
      <c r="B62" s="24">
        <v>46079</v>
      </c>
      <c r="C62" s="14" t="s">
        <v>68</v>
      </c>
      <c r="D62" s="14" t="s">
        <v>7</v>
      </c>
      <c r="E62" s="14" t="s">
        <v>6</v>
      </c>
      <c r="F62" s="15">
        <v>85</v>
      </c>
      <c r="G62" s="15"/>
      <c r="H62" s="25">
        <f t="shared" si="3"/>
        <v>5536.8200000000006</v>
      </c>
    </row>
    <row r="63" spans="1:8" ht="15" customHeight="1" x14ac:dyDescent="0.25">
      <c r="A63" s="23">
        <f>IF(B63="","",COUNT($B$41:B63))</f>
        <v>23</v>
      </c>
      <c r="B63" s="24">
        <v>46081</v>
      </c>
      <c r="C63" s="14" t="s">
        <v>62</v>
      </c>
      <c r="D63" s="14" t="s">
        <v>37</v>
      </c>
      <c r="E63" s="14" t="s">
        <v>6</v>
      </c>
      <c r="F63" s="15"/>
      <c r="G63" s="15">
        <v>250</v>
      </c>
      <c r="H63" s="25">
        <f t="shared" si="3"/>
        <v>5286.8200000000006</v>
      </c>
    </row>
    <row r="64" spans="1:8" ht="15" customHeight="1" x14ac:dyDescent="0.25">
      <c r="A64" s="23">
        <f>IF(B64="","",COUNT($B$41:B64))</f>
        <v>24</v>
      </c>
      <c r="B64" s="24">
        <v>46083</v>
      </c>
      <c r="C64" s="14" t="s">
        <v>69</v>
      </c>
      <c r="D64" s="14" t="s">
        <v>5</v>
      </c>
      <c r="E64" s="14" t="s">
        <v>6</v>
      </c>
      <c r="F64" s="15">
        <v>2680</v>
      </c>
      <c r="G64" s="15"/>
      <c r="H64" s="25">
        <f t="shared" si="3"/>
        <v>7966.8200000000006</v>
      </c>
    </row>
    <row r="65" spans="1:8" ht="15" customHeight="1" x14ac:dyDescent="0.25">
      <c r="A65" s="23">
        <f>IF(B65="","",COUNT($B$41:B65))</f>
        <v>25</v>
      </c>
      <c r="B65" s="24">
        <v>46083</v>
      </c>
      <c r="C65" s="14" t="s">
        <v>70</v>
      </c>
      <c r="D65" s="14" t="s">
        <v>13</v>
      </c>
      <c r="E65" s="14" t="s">
        <v>23</v>
      </c>
      <c r="F65" s="15"/>
      <c r="G65" s="15">
        <v>940</v>
      </c>
      <c r="H65" s="25">
        <f t="shared" si="3"/>
        <v>7026.8200000000006</v>
      </c>
    </row>
    <row r="66" spans="1:8" ht="15" customHeight="1" x14ac:dyDescent="0.25">
      <c r="A66" s="23">
        <f>IF(B66="","",COUNT($B$41:B66))</f>
        <v>26</v>
      </c>
      <c r="B66" s="24">
        <v>46084</v>
      </c>
      <c r="C66" s="14" t="s">
        <v>55</v>
      </c>
      <c r="D66" s="14" t="s">
        <v>29</v>
      </c>
      <c r="E66" s="14" t="s">
        <v>8</v>
      </c>
      <c r="F66" s="15"/>
      <c r="G66" s="15">
        <v>128</v>
      </c>
      <c r="H66" s="25">
        <f t="shared" si="3"/>
        <v>6898.8200000000006</v>
      </c>
    </row>
    <row r="67" spans="1:8" ht="15" customHeight="1" x14ac:dyDescent="0.25">
      <c r="A67" s="23">
        <f>IF(B67="","",COUNT($B$41:B67))</f>
        <v>27</v>
      </c>
      <c r="B67" s="24">
        <v>46088</v>
      </c>
      <c r="C67" s="14" t="s">
        <v>60</v>
      </c>
      <c r="D67" s="14" t="s">
        <v>22</v>
      </c>
      <c r="E67" s="14" t="s">
        <v>10</v>
      </c>
      <c r="F67" s="15"/>
      <c r="G67" s="15">
        <v>91.6</v>
      </c>
      <c r="H67" s="25">
        <f t="shared" si="3"/>
        <v>6807.22</v>
      </c>
    </row>
    <row r="68" spans="1:8" ht="15" customHeight="1" x14ac:dyDescent="0.25">
      <c r="A68" s="23">
        <f>IF(B68="","",COUNT($B$41:B68))</f>
        <v>28</v>
      </c>
      <c r="B68" s="24">
        <v>46090</v>
      </c>
      <c r="C68" s="14" t="s">
        <v>57</v>
      </c>
      <c r="D68" s="14" t="s">
        <v>31</v>
      </c>
      <c r="E68" s="14" t="s">
        <v>8</v>
      </c>
      <c r="F68" s="15"/>
      <c r="G68" s="15">
        <v>49.99</v>
      </c>
      <c r="H68" s="25">
        <f t="shared" si="3"/>
        <v>6757.2300000000005</v>
      </c>
    </row>
    <row r="69" spans="1:8" ht="15" customHeight="1" x14ac:dyDescent="0.25">
      <c r="A69" s="23">
        <f>IF(B69="","",COUNT($B$41:B69))</f>
        <v>29</v>
      </c>
      <c r="B69" s="24">
        <v>46092</v>
      </c>
      <c r="C69" s="14" t="s">
        <v>71</v>
      </c>
      <c r="D69" s="14" t="s">
        <v>25</v>
      </c>
      <c r="E69" s="14" t="s">
        <v>8</v>
      </c>
      <c r="F69" s="15"/>
      <c r="G69" s="15">
        <v>96</v>
      </c>
      <c r="H69" s="25">
        <f t="shared" si="3"/>
        <v>6661.2300000000005</v>
      </c>
    </row>
    <row r="70" spans="1:8" ht="15" customHeight="1" x14ac:dyDescent="0.25">
      <c r="A70" s="23">
        <f>IF(B70="","",COUNT($B$41:B70))</f>
        <v>30</v>
      </c>
      <c r="B70" s="24">
        <v>46096</v>
      </c>
      <c r="C70" s="14" t="s">
        <v>58</v>
      </c>
      <c r="D70" s="14" t="s">
        <v>27</v>
      </c>
      <c r="E70" s="14" t="s">
        <v>10</v>
      </c>
      <c r="F70" s="15"/>
      <c r="G70" s="15">
        <v>73.099999999999994</v>
      </c>
      <c r="H70" s="25">
        <f t="shared" si="3"/>
        <v>6588.13</v>
      </c>
    </row>
    <row r="71" spans="1:8" ht="15" customHeight="1" x14ac:dyDescent="0.25">
      <c r="A71" s="23">
        <f>IF(B71="","",COUNT($B$41:B71))</f>
        <v>31</v>
      </c>
      <c r="B71" s="24">
        <v>46099</v>
      </c>
      <c r="C71" s="14" t="s">
        <v>60</v>
      </c>
      <c r="D71" s="14" t="s">
        <v>22</v>
      </c>
      <c r="E71" s="14" t="s">
        <v>10</v>
      </c>
      <c r="F71" s="15"/>
      <c r="G71" s="15">
        <v>88.25</v>
      </c>
      <c r="H71" s="25">
        <f t="shared" si="3"/>
        <v>6499.88</v>
      </c>
    </row>
    <row r="72" spans="1:8" ht="15" customHeight="1" x14ac:dyDescent="0.25">
      <c r="A72" s="23">
        <f>IF(B72="","",COUNT($B$41:B72))</f>
        <v>32</v>
      </c>
      <c r="B72" s="24">
        <v>46102</v>
      </c>
      <c r="C72" s="14" t="s">
        <v>72</v>
      </c>
      <c r="D72" s="14" t="s">
        <v>33</v>
      </c>
      <c r="E72" s="14" t="s">
        <v>8</v>
      </c>
      <c r="F72" s="15"/>
      <c r="G72" s="15">
        <v>45</v>
      </c>
      <c r="H72" s="25">
        <f t="shared" si="3"/>
        <v>6454.88</v>
      </c>
    </row>
    <row r="73" spans="1:8" ht="15" customHeight="1" x14ac:dyDescent="0.25">
      <c r="A73" s="23">
        <f>IF(B73="","",COUNT($B$41:B73))</f>
        <v>33</v>
      </c>
      <c r="B73" s="24">
        <v>46106</v>
      </c>
      <c r="C73" s="14" t="s">
        <v>73</v>
      </c>
      <c r="D73" s="14" t="s">
        <v>7</v>
      </c>
      <c r="E73" s="14" t="s">
        <v>6</v>
      </c>
      <c r="F73" s="15">
        <v>300</v>
      </c>
      <c r="G73" s="15"/>
      <c r="H73" s="25">
        <f t="shared" si="3"/>
        <v>6754.88</v>
      </c>
    </row>
    <row r="74" spans="1:8" ht="15" customHeight="1" x14ac:dyDescent="0.25">
      <c r="A74" s="23">
        <f>IF(B74="","",COUNT($B$41:B74))</f>
        <v>34</v>
      </c>
      <c r="B74" s="24">
        <v>46109</v>
      </c>
      <c r="C74" s="14" t="s">
        <v>62</v>
      </c>
      <c r="D74" s="14" t="s">
        <v>37</v>
      </c>
      <c r="E74" s="14" t="s">
        <v>6</v>
      </c>
      <c r="F74" s="15"/>
      <c r="G74" s="15">
        <v>250</v>
      </c>
      <c r="H74" s="25">
        <f t="shared" ref="H74:H105" si="4">IF(B74="","",H73+N(F74)-N(G74))</f>
        <v>6504.88</v>
      </c>
    </row>
    <row r="75" spans="1:8" ht="15" customHeight="1" x14ac:dyDescent="0.25">
      <c r="A75" s="23">
        <f>IF(B75="","",COUNT($B$41:B75))</f>
        <v>35</v>
      </c>
      <c r="B75" s="24">
        <v>46111</v>
      </c>
      <c r="C75" s="14" t="s">
        <v>74</v>
      </c>
      <c r="D75" s="14" t="s">
        <v>39</v>
      </c>
      <c r="E75" s="14" t="s">
        <v>10</v>
      </c>
      <c r="F75" s="15"/>
      <c r="G75" s="15">
        <v>34.799999999999997</v>
      </c>
      <c r="H75" s="25">
        <f t="shared" si="4"/>
        <v>6470.08</v>
      </c>
    </row>
    <row r="76" spans="1:8" ht="15" customHeight="1" x14ac:dyDescent="0.25">
      <c r="A76" s="23" t="str">
        <f>IF(B76="","",COUNT($B$41:B76))</f>
        <v/>
      </c>
      <c r="B76" s="24"/>
      <c r="C76" s="14"/>
      <c r="D76" s="14"/>
      <c r="E76" s="14"/>
      <c r="F76" s="15"/>
      <c r="G76" s="15"/>
      <c r="H76" s="25" t="str">
        <f t="shared" si="4"/>
        <v/>
      </c>
    </row>
    <row r="77" spans="1:8" ht="15" customHeight="1" x14ac:dyDescent="0.25">
      <c r="A77" s="23" t="str">
        <f>IF(B77="","",COUNT($B$41:B77))</f>
        <v/>
      </c>
      <c r="B77" s="24"/>
      <c r="C77" s="14"/>
      <c r="D77" s="14"/>
      <c r="E77" s="14"/>
      <c r="F77" s="15"/>
      <c r="G77" s="15"/>
      <c r="H77" s="25" t="str">
        <f t="shared" si="4"/>
        <v/>
      </c>
    </row>
    <row r="78" spans="1:8" ht="15" customHeight="1" x14ac:dyDescent="0.25">
      <c r="A78" s="23" t="str">
        <f>IF(B78="","",COUNT($B$41:B78))</f>
        <v/>
      </c>
      <c r="B78" s="24"/>
      <c r="C78" s="14"/>
      <c r="D78" s="14"/>
      <c r="E78" s="14"/>
      <c r="F78" s="15"/>
      <c r="G78" s="15"/>
      <c r="H78" s="25" t="str">
        <f t="shared" si="4"/>
        <v/>
      </c>
    </row>
    <row r="79" spans="1:8" ht="15" customHeight="1" x14ac:dyDescent="0.25">
      <c r="A79" s="23" t="str">
        <f>IF(B79="","",COUNT($B$41:B79))</f>
        <v/>
      </c>
      <c r="B79" s="24"/>
      <c r="C79" s="14"/>
      <c r="D79" s="14"/>
      <c r="E79" s="14"/>
      <c r="F79" s="15"/>
      <c r="G79" s="15"/>
      <c r="H79" s="25" t="str">
        <f t="shared" si="4"/>
        <v/>
      </c>
    </row>
    <row r="80" spans="1:8" ht="15" customHeight="1" x14ac:dyDescent="0.25">
      <c r="A80" s="23" t="str">
        <f>IF(B80="","",COUNT($B$41:B80))</f>
        <v/>
      </c>
      <c r="B80" s="24"/>
      <c r="C80" s="14"/>
      <c r="D80" s="14"/>
      <c r="E80" s="14"/>
      <c r="F80" s="15"/>
      <c r="G80" s="15"/>
      <c r="H80" s="25" t="str">
        <f t="shared" si="4"/>
        <v/>
      </c>
    </row>
    <row r="81" spans="1:8" ht="15" customHeight="1" x14ac:dyDescent="0.25">
      <c r="A81" s="23" t="str">
        <f>IF(B81="","",COUNT($B$41:B81))</f>
        <v/>
      </c>
      <c r="B81" s="24"/>
      <c r="C81" s="14"/>
      <c r="D81" s="14"/>
      <c r="E81" s="14"/>
      <c r="F81" s="15"/>
      <c r="G81" s="15"/>
      <c r="H81" s="25" t="str">
        <f t="shared" si="4"/>
        <v/>
      </c>
    </row>
    <row r="82" spans="1:8" ht="15" customHeight="1" x14ac:dyDescent="0.25">
      <c r="A82" s="23" t="str">
        <f>IF(B82="","",COUNT($B$41:B82))</f>
        <v/>
      </c>
      <c r="B82" s="24"/>
      <c r="C82" s="14"/>
      <c r="D82" s="14"/>
      <c r="E82" s="14"/>
      <c r="F82" s="15"/>
      <c r="G82" s="15"/>
      <c r="H82" s="25" t="str">
        <f t="shared" si="4"/>
        <v/>
      </c>
    </row>
    <row r="83" spans="1:8" ht="15" customHeight="1" x14ac:dyDescent="0.25">
      <c r="A83" s="23" t="str">
        <f>IF(B83="","",COUNT($B$41:B83))</f>
        <v/>
      </c>
      <c r="B83" s="24"/>
      <c r="C83" s="14"/>
      <c r="D83" s="14"/>
      <c r="E83" s="14"/>
      <c r="F83" s="15"/>
      <c r="G83" s="15"/>
      <c r="H83" s="25" t="str">
        <f t="shared" si="4"/>
        <v/>
      </c>
    </row>
    <row r="84" spans="1:8" ht="15" customHeight="1" x14ac:dyDescent="0.25">
      <c r="A84" s="23" t="str">
        <f>IF(B84="","",COUNT($B$41:B84))</f>
        <v/>
      </c>
      <c r="B84" s="24"/>
      <c r="C84" s="14"/>
      <c r="D84" s="14"/>
      <c r="E84" s="14"/>
      <c r="F84" s="15"/>
      <c r="G84" s="15"/>
      <c r="H84" s="25" t="str">
        <f t="shared" si="4"/>
        <v/>
      </c>
    </row>
    <row r="85" spans="1:8" ht="15" customHeight="1" x14ac:dyDescent="0.25">
      <c r="A85" s="23" t="str">
        <f>IF(B85="","",COUNT($B$41:B85))</f>
        <v/>
      </c>
      <c r="B85" s="24"/>
      <c r="C85" s="14"/>
      <c r="D85" s="14"/>
      <c r="E85" s="14"/>
      <c r="F85" s="15"/>
      <c r="G85" s="15"/>
      <c r="H85" s="25" t="str">
        <f t="shared" si="4"/>
        <v/>
      </c>
    </row>
    <row r="86" spans="1:8" ht="15" customHeight="1" x14ac:dyDescent="0.25">
      <c r="A86" s="23" t="str">
        <f>IF(B86="","",COUNT($B$41:B86))</f>
        <v/>
      </c>
      <c r="B86" s="24"/>
      <c r="C86" s="14"/>
      <c r="D86" s="14"/>
      <c r="E86" s="14"/>
      <c r="F86" s="15"/>
      <c r="G86" s="15"/>
      <c r="H86" s="25" t="str">
        <f t="shared" si="4"/>
        <v/>
      </c>
    </row>
    <row r="87" spans="1:8" ht="15" customHeight="1" x14ac:dyDescent="0.25">
      <c r="A87" s="23" t="str">
        <f>IF(B87="","",COUNT($B$41:B87))</f>
        <v/>
      </c>
      <c r="B87" s="24"/>
      <c r="C87" s="14"/>
      <c r="D87" s="14"/>
      <c r="E87" s="14"/>
      <c r="F87" s="15"/>
      <c r="G87" s="15"/>
      <c r="H87" s="25" t="str">
        <f t="shared" si="4"/>
        <v/>
      </c>
    </row>
    <row r="88" spans="1:8" ht="15" customHeight="1" x14ac:dyDescent="0.25">
      <c r="A88" s="23" t="str">
        <f>IF(B88="","",COUNT($B$41:B88))</f>
        <v/>
      </c>
      <c r="B88" s="24"/>
      <c r="C88" s="14"/>
      <c r="D88" s="14"/>
      <c r="E88" s="14"/>
      <c r="F88" s="15"/>
      <c r="G88" s="15"/>
      <c r="H88" s="25" t="str">
        <f t="shared" si="4"/>
        <v/>
      </c>
    </row>
    <row r="89" spans="1:8" ht="15" customHeight="1" x14ac:dyDescent="0.25">
      <c r="A89" s="23" t="str">
        <f>IF(B89="","",COUNT($B$41:B89))</f>
        <v/>
      </c>
      <c r="B89" s="24"/>
      <c r="C89" s="14"/>
      <c r="D89" s="14"/>
      <c r="E89" s="14"/>
      <c r="F89" s="15"/>
      <c r="G89" s="15"/>
      <c r="H89" s="25" t="str">
        <f t="shared" si="4"/>
        <v/>
      </c>
    </row>
    <row r="90" spans="1:8" ht="15" customHeight="1" x14ac:dyDescent="0.25">
      <c r="A90" s="23" t="str">
        <f>IF(B90="","",COUNT($B$41:B90))</f>
        <v/>
      </c>
      <c r="B90" s="24"/>
      <c r="C90" s="14"/>
      <c r="D90" s="14"/>
      <c r="E90" s="14"/>
      <c r="F90" s="15"/>
      <c r="G90" s="15"/>
      <c r="H90" s="25" t="str">
        <f t="shared" si="4"/>
        <v/>
      </c>
    </row>
    <row r="91" spans="1:8" ht="15" customHeight="1" x14ac:dyDescent="0.25">
      <c r="A91" s="23" t="str">
        <f>IF(B91="","",COUNT($B$41:B91))</f>
        <v/>
      </c>
      <c r="B91" s="24"/>
      <c r="C91" s="14"/>
      <c r="D91" s="14"/>
      <c r="E91" s="14"/>
      <c r="F91" s="15"/>
      <c r="G91" s="15"/>
      <c r="H91" s="25" t="str">
        <f t="shared" si="4"/>
        <v/>
      </c>
    </row>
    <row r="92" spans="1:8" ht="15" customHeight="1" x14ac:dyDescent="0.25">
      <c r="A92" s="23" t="str">
        <f>IF(B92="","",COUNT($B$41:B92))</f>
        <v/>
      </c>
      <c r="B92" s="24"/>
      <c r="C92" s="14"/>
      <c r="D92" s="14"/>
      <c r="E92" s="14"/>
      <c r="F92" s="15"/>
      <c r="G92" s="15"/>
      <c r="H92" s="25" t="str">
        <f t="shared" si="4"/>
        <v/>
      </c>
    </row>
    <row r="93" spans="1:8" ht="15" customHeight="1" x14ac:dyDescent="0.25">
      <c r="A93" s="23" t="str">
        <f>IF(B93="","",COUNT($B$41:B93))</f>
        <v/>
      </c>
      <c r="B93" s="24"/>
      <c r="C93" s="14"/>
      <c r="D93" s="14"/>
      <c r="E93" s="14"/>
      <c r="F93" s="15"/>
      <c r="G93" s="15"/>
      <c r="H93" s="25" t="str">
        <f t="shared" si="4"/>
        <v/>
      </c>
    </row>
    <row r="94" spans="1:8" ht="15" customHeight="1" x14ac:dyDescent="0.25">
      <c r="A94" s="23" t="str">
        <f>IF(B94="","",COUNT($B$41:B94))</f>
        <v/>
      </c>
      <c r="B94" s="24"/>
      <c r="C94" s="14"/>
      <c r="D94" s="14"/>
      <c r="E94" s="14"/>
      <c r="F94" s="15"/>
      <c r="G94" s="15"/>
      <c r="H94" s="25" t="str">
        <f t="shared" si="4"/>
        <v/>
      </c>
    </row>
    <row r="95" spans="1:8" ht="15" customHeight="1" x14ac:dyDescent="0.25">
      <c r="A95" s="23" t="str">
        <f>IF(B95="","",COUNT($B$41:B95))</f>
        <v/>
      </c>
      <c r="B95" s="24"/>
      <c r="C95" s="14"/>
      <c r="D95" s="14"/>
      <c r="E95" s="14"/>
      <c r="F95" s="15"/>
      <c r="G95" s="15"/>
      <c r="H95" s="25" t="str">
        <f t="shared" si="4"/>
        <v/>
      </c>
    </row>
    <row r="96" spans="1:8" ht="15" customHeight="1" x14ac:dyDescent="0.25">
      <c r="A96" s="23" t="str">
        <f>IF(B96="","",COUNT($B$41:B96))</f>
        <v/>
      </c>
      <c r="B96" s="24"/>
      <c r="C96" s="14"/>
      <c r="D96" s="14"/>
      <c r="E96" s="14"/>
      <c r="F96" s="15"/>
      <c r="G96" s="15"/>
      <c r="H96" s="25" t="str">
        <f t="shared" si="4"/>
        <v/>
      </c>
    </row>
    <row r="97" spans="1:8" ht="15" customHeight="1" x14ac:dyDescent="0.25">
      <c r="A97" s="23" t="str">
        <f>IF(B97="","",COUNT($B$41:B97))</f>
        <v/>
      </c>
      <c r="B97" s="24"/>
      <c r="C97" s="14"/>
      <c r="D97" s="14"/>
      <c r="E97" s="14"/>
      <c r="F97" s="15"/>
      <c r="G97" s="15"/>
      <c r="H97" s="25" t="str">
        <f t="shared" si="4"/>
        <v/>
      </c>
    </row>
    <row r="98" spans="1:8" ht="15" customHeight="1" x14ac:dyDescent="0.25">
      <c r="A98" s="23" t="str">
        <f>IF(B98="","",COUNT($B$41:B98))</f>
        <v/>
      </c>
      <c r="B98" s="24"/>
      <c r="C98" s="14"/>
      <c r="D98" s="14"/>
      <c r="E98" s="14"/>
      <c r="F98" s="15"/>
      <c r="G98" s="15"/>
      <c r="H98" s="25" t="str">
        <f t="shared" si="4"/>
        <v/>
      </c>
    </row>
    <row r="99" spans="1:8" ht="15" customHeight="1" x14ac:dyDescent="0.25">
      <c r="A99" s="23" t="str">
        <f>IF(B99="","",COUNT($B$41:B99))</f>
        <v/>
      </c>
      <c r="B99" s="24"/>
      <c r="C99" s="14"/>
      <c r="D99" s="14"/>
      <c r="E99" s="14"/>
      <c r="F99" s="15"/>
      <c r="G99" s="15"/>
      <c r="H99" s="25" t="str">
        <f t="shared" si="4"/>
        <v/>
      </c>
    </row>
    <row r="100" spans="1:8" ht="15" customHeight="1" x14ac:dyDescent="0.25">
      <c r="A100" s="23" t="str">
        <f>IF(B100="","",COUNT($B$41:B100))</f>
        <v/>
      </c>
      <c r="B100" s="24"/>
      <c r="C100" s="14"/>
      <c r="D100" s="14"/>
      <c r="E100" s="14"/>
      <c r="F100" s="15"/>
      <c r="G100" s="15"/>
      <c r="H100" s="25" t="str">
        <f t="shared" si="4"/>
        <v/>
      </c>
    </row>
    <row r="101" spans="1:8" x14ac:dyDescent="0.25">
      <c r="A101" s="26"/>
      <c r="B101" s="26"/>
      <c r="C101" s="17" t="s">
        <v>75</v>
      </c>
      <c r="D101" s="26"/>
      <c r="E101" s="26"/>
      <c r="F101" s="18">
        <f>SUM(F41:F100)</f>
        <v>8489.2000000000007</v>
      </c>
      <c r="G101" s="18">
        <f>SUM(G41:G100)</f>
        <v>5269.12</v>
      </c>
      <c r="H101" s="18">
        <f>$A$6+F101-G101</f>
        <v>6470.0800000000008</v>
      </c>
    </row>
  </sheetData>
  <mergeCells count="23">
    <mergeCell ref="A20:B20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6:B6"/>
    <mergeCell ref="C6:D6"/>
    <mergeCell ref="E6:F6"/>
    <mergeCell ref="G6:H6"/>
    <mergeCell ref="A9:B9"/>
    <mergeCell ref="A1:H1"/>
    <mergeCell ref="A2:H2"/>
    <mergeCell ref="A3:H3"/>
    <mergeCell ref="A5:B5"/>
    <mergeCell ref="C5:D5"/>
    <mergeCell ref="E5:F5"/>
    <mergeCell ref="G5:H5"/>
  </mergeCells>
  <conditionalFormatting sqref="H10:H21">
    <cfRule type="cellIs" dxfId="1" priority="2" operator="lessThan">
      <formula>0</formula>
    </cfRule>
  </conditionalFormatting>
  <conditionalFormatting sqref="H41:H100">
    <cfRule type="cellIs" dxfId="0" priority="14" operator="lessThan">
      <formula>0</formula>
    </cfRule>
  </conditionalFormatting>
  <dataValidations count="2">
    <dataValidation type="list" allowBlank="1" sqref="D41:D100" xr:uid="{00000000-0002-0000-0000-000000000000}">
      <formula1>$N$5:$N$17</formula1>
      <formula2>0</formula2>
    </dataValidation>
    <dataValidation type="list" allowBlank="1" sqref="E41:E100" xr:uid="{00000000-0002-0000-0000-000001000000}">
      <formula1>$O$5:$O$9</formula1>
      <formula2>0</formula2>
    </dataValidation>
  </dataValidations>
  <pageMargins left="0.75" right="0.75" top="1" bottom="1" header="0.511811023622047" footer="0.511811023622047"/>
  <pageSetup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Kontoführung 2026</vt:lpstr>
      <vt:lpstr>'Kontoführung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2026-06-15T11:32:06Z</dcterms:created>
  <dcterms:modified xsi:type="dcterms:W3CDTF">2026-06-17T05:55:02Z</dcterms:modified>
  <dc:language>en-US</dc:language>
</cp:coreProperties>
</file>