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3BF561DF-A736-4959-912A-626BEF30458E}" xr6:coauthVersionLast="47" xr6:coauthVersionMax="47" xr10:uidLastSave="{00000000-0000-0000-0000-000000000000}"/>
  <bookViews>
    <workbookView xWindow="-120" yWindow="-120" windowWidth="29040" windowHeight="15720" tabRatio="500" xr2:uid="{00000000-000D-0000-FFFF-FFFF00000000}"/>
  </bookViews>
  <sheets>
    <sheet name="Übersicht" sheetId="1" r:id="rId1"/>
    <sheet name="Zeiterfassung" sheetId="2" r:id="rId2"/>
    <sheet name="Annahmen" sheetId="3" r:id="rId3"/>
  </sheets>
  <definedNames>
    <definedName name="_xlnm.Print_Titles" localSheetId="1">Zeiterfassung!$1:$4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4" i="3" l="1"/>
  <c r="B3" i="1" s="1"/>
  <c r="C9" i="3"/>
  <c r="H382" i="2" s="1"/>
  <c r="J393" i="2"/>
  <c r="I392" i="2"/>
  <c r="H392" i="2"/>
  <c r="G392" i="2"/>
  <c r="B392" i="2"/>
  <c r="I391" i="2"/>
  <c r="G391" i="2"/>
  <c r="B391" i="2"/>
  <c r="I390" i="2"/>
  <c r="G390" i="2"/>
  <c r="B390" i="2"/>
  <c r="I389" i="2"/>
  <c r="G389" i="2"/>
  <c r="B389" i="2"/>
  <c r="I388" i="2"/>
  <c r="H388" i="2"/>
  <c r="G388" i="2"/>
  <c r="B388" i="2"/>
  <c r="I387" i="2"/>
  <c r="H387" i="2"/>
  <c r="G387" i="2"/>
  <c r="B387" i="2"/>
  <c r="I386" i="2"/>
  <c r="H386" i="2"/>
  <c r="G386" i="2"/>
  <c r="B386" i="2"/>
  <c r="I385" i="2"/>
  <c r="G385" i="2"/>
  <c r="B385" i="2"/>
  <c r="I384" i="2"/>
  <c r="G384" i="2"/>
  <c r="B384" i="2"/>
  <c r="I383" i="2"/>
  <c r="H383" i="2"/>
  <c r="G383" i="2"/>
  <c r="B383" i="2"/>
  <c r="I382" i="2"/>
  <c r="G382" i="2"/>
  <c r="B382" i="2"/>
  <c r="I381" i="2"/>
  <c r="H381" i="2"/>
  <c r="G381" i="2"/>
  <c r="B381" i="2"/>
  <c r="I380" i="2"/>
  <c r="H380" i="2"/>
  <c r="G380" i="2"/>
  <c r="B380" i="2"/>
  <c r="I379" i="2"/>
  <c r="G379" i="2"/>
  <c r="B379" i="2"/>
  <c r="I378" i="2"/>
  <c r="H378" i="2"/>
  <c r="G378" i="2"/>
  <c r="B378" i="2"/>
  <c r="I377" i="2"/>
  <c r="G377" i="2"/>
  <c r="B377" i="2"/>
  <c r="I376" i="2"/>
  <c r="G376" i="2"/>
  <c r="B376" i="2"/>
  <c r="I375" i="2"/>
  <c r="G375" i="2"/>
  <c r="B375" i="2"/>
  <c r="I374" i="2"/>
  <c r="H374" i="2"/>
  <c r="G374" i="2"/>
  <c r="B374" i="2"/>
  <c r="I373" i="2"/>
  <c r="H373" i="2"/>
  <c r="G373" i="2"/>
  <c r="B373" i="2"/>
  <c r="I372" i="2"/>
  <c r="G372" i="2"/>
  <c r="B372" i="2"/>
  <c r="I371" i="2"/>
  <c r="G371" i="2"/>
  <c r="B371" i="2"/>
  <c r="I370" i="2"/>
  <c r="G370" i="2"/>
  <c r="B370" i="2"/>
  <c r="I369" i="2"/>
  <c r="G369" i="2"/>
  <c r="B369" i="2"/>
  <c r="I368" i="2"/>
  <c r="H368" i="2"/>
  <c r="G368" i="2"/>
  <c r="B368" i="2"/>
  <c r="I367" i="2"/>
  <c r="H367" i="2"/>
  <c r="G367" i="2"/>
  <c r="B367" i="2"/>
  <c r="I366" i="2"/>
  <c r="H366" i="2"/>
  <c r="G366" i="2"/>
  <c r="B366" i="2"/>
  <c r="I365" i="2"/>
  <c r="G365" i="2"/>
  <c r="B365" i="2"/>
  <c r="I364" i="2"/>
  <c r="G364" i="2"/>
  <c r="B364" i="2"/>
  <c r="I363" i="2"/>
  <c r="H363" i="2"/>
  <c r="G363" i="2"/>
  <c r="B363" i="2"/>
  <c r="I362" i="2"/>
  <c r="G362" i="2"/>
  <c r="G393" i="2" s="1"/>
  <c r="D28" i="1" s="1"/>
  <c r="B362" i="2"/>
  <c r="J360" i="2"/>
  <c r="I359" i="2"/>
  <c r="G359" i="2"/>
  <c r="B359" i="2"/>
  <c r="I358" i="2"/>
  <c r="H358" i="2"/>
  <c r="G358" i="2"/>
  <c r="B358" i="2"/>
  <c r="I357" i="2"/>
  <c r="H357" i="2"/>
  <c r="G357" i="2"/>
  <c r="B357" i="2"/>
  <c r="I356" i="2"/>
  <c r="G356" i="2"/>
  <c r="B356" i="2"/>
  <c r="I355" i="2"/>
  <c r="G355" i="2"/>
  <c r="B355" i="2"/>
  <c r="I354" i="2"/>
  <c r="G354" i="2"/>
  <c r="B354" i="2"/>
  <c r="I353" i="2"/>
  <c r="G353" i="2"/>
  <c r="B353" i="2"/>
  <c r="I352" i="2"/>
  <c r="H352" i="2"/>
  <c r="G352" i="2"/>
  <c r="B352" i="2"/>
  <c r="I351" i="2"/>
  <c r="H351" i="2"/>
  <c r="G351" i="2"/>
  <c r="B351" i="2"/>
  <c r="I350" i="2"/>
  <c r="H350" i="2"/>
  <c r="G350" i="2"/>
  <c r="B350" i="2"/>
  <c r="I349" i="2"/>
  <c r="G349" i="2"/>
  <c r="B349" i="2"/>
  <c r="I348" i="2"/>
  <c r="G348" i="2"/>
  <c r="B348" i="2"/>
  <c r="I347" i="2"/>
  <c r="H347" i="2"/>
  <c r="G347" i="2"/>
  <c r="B347" i="2"/>
  <c r="I346" i="2"/>
  <c r="G346" i="2"/>
  <c r="B346" i="2"/>
  <c r="I345" i="2"/>
  <c r="G345" i="2"/>
  <c r="B345" i="2"/>
  <c r="I344" i="2"/>
  <c r="H344" i="2"/>
  <c r="G344" i="2"/>
  <c r="B344" i="2"/>
  <c r="I343" i="2"/>
  <c r="H343" i="2"/>
  <c r="G343" i="2"/>
  <c r="B343" i="2"/>
  <c r="I342" i="2"/>
  <c r="H342" i="2"/>
  <c r="G342" i="2"/>
  <c r="B342" i="2"/>
  <c r="I341" i="2"/>
  <c r="G341" i="2"/>
  <c r="B341" i="2"/>
  <c r="I340" i="2"/>
  <c r="G340" i="2"/>
  <c r="B340" i="2"/>
  <c r="I339" i="2"/>
  <c r="G339" i="2"/>
  <c r="B339" i="2"/>
  <c r="I338" i="2"/>
  <c r="G338" i="2"/>
  <c r="B338" i="2"/>
  <c r="I337" i="2"/>
  <c r="H337" i="2"/>
  <c r="G337" i="2"/>
  <c r="B337" i="2"/>
  <c r="I336" i="2"/>
  <c r="H336" i="2"/>
  <c r="G336" i="2"/>
  <c r="B336" i="2"/>
  <c r="I335" i="2"/>
  <c r="G335" i="2"/>
  <c r="B335" i="2"/>
  <c r="I334" i="2"/>
  <c r="G334" i="2"/>
  <c r="B334" i="2"/>
  <c r="I333" i="2"/>
  <c r="G333" i="2"/>
  <c r="B333" i="2"/>
  <c r="I332" i="2"/>
  <c r="H332" i="2"/>
  <c r="G332" i="2"/>
  <c r="B332" i="2"/>
  <c r="I331" i="2"/>
  <c r="G331" i="2"/>
  <c r="B331" i="2"/>
  <c r="I330" i="2"/>
  <c r="H330" i="2"/>
  <c r="G330" i="2"/>
  <c r="G360" i="2" s="1"/>
  <c r="D27" i="1" s="1"/>
  <c r="B330" i="2"/>
  <c r="J328" i="2"/>
  <c r="I327" i="2"/>
  <c r="H327" i="2"/>
  <c r="G327" i="2"/>
  <c r="B327" i="2"/>
  <c r="I326" i="2"/>
  <c r="H326" i="2"/>
  <c r="G326" i="2"/>
  <c r="B326" i="2"/>
  <c r="I325" i="2"/>
  <c r="G325" i="2"/>
  <c r="B325" i="2"/>
  <c r="I324" i="2"/>
  <c r="G324" i="2"/>
  <c r="B324" i="2"/>
  <c r="I323" i="2"/>
  <c r="G323" i="2"/>
  <c r="B323" i="2"/>
  <c r="I322" i="2"/>
  <c r="G322" i="2"/>
  <c r="B322" i="2"/>
  <c r="I321" i="2"/>
  <c r="H321" i="2"/>
  <c r="G321" i="2"/>
  <c r="B321" i="2"/>
  <c r="I320" i="2"/>
  <c r="H320" i="2"/>
  <c r="G320" i="2"/>
  <c r="B320" i="2"/>
  <c r="I319" i="2"/>
  <c r="G319" i="2"/>
  <c r="B319" i="2"/>
  <c r="I318" i="2"/>
  <c r="G318" i="2"/>
  <c r="B318" i="2"/>
  <c r="I317" i="2"/>
  <c r="G317" i="2"/>
  <c r="B317" i="2"/>
  <c r="I316" i="2"/>
  <c r="H316" i="2"/>
  <c r="G316" i="2"/>
  <c r="B316" i="2"/>
  <c r="I315" i="2"/>
  <c r="G315" i="2"/>
  <c r="B315" i="2"/>
  <c r="I314" i="2"/>
  <c r="H314" i="2"/>
  <c r="G314" i="2"/>
  <c r="B314" i="2"/>
  <c r="I313" i="2"/>
  <c r="H313" i="2"/>
  <c r="G313" i="2"/>
  <c r="B313" i="2"/>
  <c r="I312" i="2"/>
  <c r="G312" i="2"/>
  <c r="B312" i="2"/>
  <c r="I311" i="2"/>
  <c r="H311" i="2"/>
  <c r="G311" i="2"/>
  <c r="B311" i="2"/>
  <c r="I310" i="2"/>
  <c r="G310" i="2"/>
  <c r="B310" i="2"/>
  <c r="I309" i="2"/>
  <c r="G309" i="2"/>
  <c r="B309" i="2"/>
  <c r="I308" i="2"/>
  <c r="G308" i="2"/>
  <c r="B308" i="2"/>
  <c r="I307" i="2"/>
  <c r="H307" i="2"/>
  <c r="G307" i="2"/>
  <c r="B307" i="2"/>
  <c r="I306" i="2"/>
  <c r="H306" i="2"/>
  <c r="G306" i="2"/>
  <c r="B306" i="2"/>
  <c r="I305" i="2"/>
  <c r="G305" i="2"/>
  <c r="B305" i="2"/>
  <c r="I304" i="2"/>
  <c r="G304" i="2"/>
  <c r="B304" i="2"/>
  <c r="I303" i="2"/>
  <c r="G303" i="2"/>
  <c r="B303" i="2"/>
  <c r="I302" i="2"/>
  <c r="G302" i="2"/>
  <c r="B302" i="2"/>
  <c r="I301" i="2"/>
  <c r="H301" i="2"/>
  <c r="G301" i="2"/>
  <c r="G328" i="2" s="1"/>
  <c r="D26" i="1" s="1"/>
  <c r="B301" i="2"/>
  <c r="I300" i="2"/>
  <c r="H300" i="2"/>
  <c r="G300" i="2"/>
  <c r="B300" i="2"/>
  <c r="I299" i="2"/>
  <c r="H299" i="2"/>
  <c r="G299" i="2"/>
  <c r="B299" i="2"/>
  <c r="I298" i="2"/>
  <c r="G298" i="2"/>
  <c r="B298" i="2"/>
  <c r="I297" i="2"/>
  <c r="G297" i="2"/>
  <c r="B297" i="2"/>
  <c r="J295" i="2"/>
  <c r="I294" i="2"/>
  <c r="G294" i="2"/>
  <c r="B294" i="2"/>
  <c r="I293" i="2"/>
  <c r="G293" i="2"/>
  <c r="B293" i="2"/>
  <c r="I292" i="2"/>
  <c r="G292" i="2"/>
  <c r="B292" i="2"/>
  <c r="I291" i="2"/>
  <c r="H291" i="2"/>
  <c r="G291" i="2"/>
  <c r="B291" i="2"/>
  <c r="I290" i="2"/>
  <c r="H290" i="2"/>
  <c r="G290" i="2"/>
  <c r="B290" i="2"/>
  <c r="I289" i="2"/>
  <c r="G289" i="2"/>
  <c r="B289" i="2"/>
  <c r="I288" i="2"/>
  <c r="G288" i="2"/>
  <c r="B288" i="2"/>
  <c r="I287" i="2"/>
  <c r="G287" i="2"/>
  <c r="B287" i="2"/>
  <c r="I286" i="2"/>
  <c r="G286" i="2"/>
  <c r="B286" i="2"/>
  <c r="I285" i="2"/>
  <c r="H285" i="2"/>
  <c r="G285" i="2"/>
  <c r="B285" i="2"/>
  <c r="I284" i="2"/>
  <c r="H284" i="2"/>
  <c r="G284" i="2"/>
  <c r="B284" i="2"/>
  <c r="I283" i="2"/>
  <c r="H283" i="2"/>
  <c r="G283" i="2"/>
  <c r="B283" i="2"/>
  <c r="I282" i="2"/>
  <c r="G282" i="2"/>
  <c r="B282" i="2"/>
  <c r="I281" i="2"/>
  <c r="G281" i="2"/>
  <c r="B281" i="2"/>
  <c r="I280" i="2"/>
  <c r="H280" i="2"/>
  <c r="G280" i="2"/>
  <c r="B280" i="2"/>
  <c r="I279" i="2"/>
  <c r="G279" i="2"/>
  <c r="B279" i="2"/>
  <c r="I278" i="2"/>
  <c r="G278" i="2"/>
  <c r="B278" i="2"/>
  <c r="I277" i="2"/>
  <c r="H277" i="2"/>
  <c r="G277" i="2"/>
  <c r="B277" i="2"/>
  <c r="I276" i="2"/>
  <c r="H276" i="2"/>
  <c r="G276" i="2"/>
  <c r="B276" i="2"/>
  <c r="I275" i="2"/>
  <c r="H275" i="2"/>
  <c r="G275" i="2"/>
  <c r="B275" i="2"/>
  <c r="I274" i="2"/>
  <c r="G274" i="2"/>
  <c r="B274" i="2"/>
  <c r="I273" i="2"/>
  <c r="G273" i="2"/>
  <c r="B273" i="2"/>
  <c r="I272" i="2"/>
  <c r="G272" i="2"/>
  <c r="B272" i="2"/>
  <c r="I271" i="2"/>
  <c r="G271" i="2"/>
  <c r="B271" i="2"/>
  <c r="I270" i="2"/>
  <c r="H270" i="2"/>
  <c r="G270" i="2"/>
  <c r="B270" i="2"/>
  <c r="I269" i="2"/>
  <c r="H269" i="2"/>
  <c r="G269" i="2"/>
  <c r="B269" i="2"/>
  <c r="I268" i="2"/>
  <c r="G268" i="2"/>
  <c r="B268" i="2"/>
  <c r="I267" i="2"/>
  <c r="G267" i="2"/>
  <c r="B267" i="2"/>
  <c r="I266" i="2"/>
  <c r="G266" i="2"/>
  <c r="B266" i="2"/>
  <c r="I265" i="2"/>
  <c r="H265" i="2"/>
  <c r="G265" i="2"/>
  <c r="G295" i="2" s="1"/>
  <c r="D25" i="1" s="1"/>
  <c r="B265" i="2"/>
  <c r="J263" i="2"/>
  <c r="I262" i="2"/>
  <c r="G262" i="2"/>
  <c r="B262" i="2"/>
  <c r="I261" i="2"/>
  <c r="H261" i="2"/>
  <c r="G261" i="2"/>
  <c r="B261" i="2"/>
  <c r="I260" i="2"/>
  <c r="H260" i="2"/>
  <c r="G260" i="2"/>
  <c r="B260" i="2"/>
  <c r="I259" i="2"/>
  <c r="H259" i="2"/>
  <c r="G259" i="2"/>
  <c r="B259" i="2"/>
  <c r="I258" i="2"/>
  <c r="G258" i="2"/>
  <c r="B258" i="2"/>
  <c r="I257" i="2"/>
  <c r="G257" i="2"/>
  <c r="B257" i="2"/>
  <c r="I256" i="2"/>
  <c r="G256" i="2"/>
  <c r="B256" i="2"/>
  <c r="I255" i="2"/>
  <c r="G255" i="2"/>
  <c r="B255" i="2"/>
  <c r="I254" i="2"/>
  <c r="H254" i="2"/>
  <c r="G254" i="2"/>
  <c r="B254" i="2"/>
  <c r="I253" i="2"/>
  <c r="H253" i="2"/>
  <c r="G253" i="2"/>
  <c r="B253" i="2"/>
  <c r="I252" i="2"/>
  <c r="G252" i="2"/>
  <c r="B252" i="2"/>
  <c r="I251" i="2"/>
  <c r="G251" i="2"/>
  <c r="B251" i="2"/>
  <c r="I250" i="2"/>
  <c r="G250" i="2"/>
  <c r="B250" i="2"/>
  <c r="I249" i="2"/>
  <c r="H249" i="2"/>
  <c r="G249" i="2"/>
  <c r="B249" i="2"/>
  <c r="I248" i="2"/>
  <c r="G248" i="2"/>
  <c r="B248" i="2"/>
  <c r="I247" i="2"/>
  <c r="H247" i="2"/>
  <c r="G247" i="2"/>
  <c r="B247" i="2"/>
  <c r="I246" i="2"/>
  <c r="H246" i="2"/>
  <c r="G246" i="2"/>
  <c r="B246" i="2"/>
  <c r="I245" i="2"/>
  <c r="G245" i="2"/>
  <c r="B245" i="2"/>
  <c r="I244" i="2"/>
  <c r="H244" i="2"/>
  <c r="G244" i="2"/>
  <c r="B244" i="2"/>
  <c r="I243" i="2"/>
  <c r="G243" i="2"/>
  <c r="B243" i="2"/>
  <c r="I242" i="2"/>
  <c r="G242" i="2"/>
  <c r="B242" i="2"/>
  <c r="I241" i="2"/>
  <c r="G241" i="2"/>
  <c r="B241" i="2"/>
  <c r="I240" i="2"/>
  <c r="H240" i="2"/>
  <c r="G240" i="2"/>
  <c r="B240" i="2"/>
  <c r="I239" i="2"/>
  <c r="H239" i="2"/>
  <c r="G239" i="2"/>
  <c r="B239" i="2"/>
  <c r="I238" i="2"/>
  <c r="G238" i="2"/>
  <c r="B238" i="2"/>
  <c r="I237" i="2"/>
  <c r="G237" i="2"/>
  <c r="B237" i="2"/>
  <c r="I236" i="2"/>
  <c r="G236" i="2"/>
  <c r="B236" i="2"/>
  <c r="I235" i="2"/>
  <c r="G235" i="2"/>
  <c r="B235" i="2"/>
  <c r="I234" i="2"/>
  <c r="H234" i="2"/>
  <c r="G234" i="2"/>
  <c r="G263" i="2" s="1"/>
  <c r="D24" i="1" s="1"/>
  <c r="B234" i="2"/>
  <c r="I233" i="2"/>
  <c r="H233" i="2"/>
  <c r="G233" i="2"/>
  <c r="B233" i="2"/>
  <c r="I232" i="2"/>
  <c r="H232" i="2"/>
  <c r="G232" i="2"/>
  <c r="B232" i="2"/>
  <c r="J230" i="2"/>
  <c r="I229" i="2"/>
  <c r="G229" i="2"/>
  <c r="B229" i="2"/>
  <c r="I228" i="2"/>
  <c r="H228" i="2"/>
  <c r="G228" i="2"/>
  <c r="B228" i="2"/>
  <c r="I227" i="2"/>
  <c r="H227" i="2"/>
  <c r="G227" i="2"/>
  <c r="B227" i="2"/>
  <c r="I226" i="2"/>
  <c r="G226" i="2"/>
  <c r="B226" i="2"/>
  <c r="I225" i="2"/>
  <c r="G225" i="2"/>
  <c r="B225" i="2"/>
  <c r="I224" i="2"/>
  <c r="H224" i="2"/>
  <c r="G224" i="2"/>
  <c r="B224" i="2"/>
  <c r="I223" i="2"/>
  <c r="H223" i="2"/>
  <c r="G223" i="2"/>
  <c r="B223" i="2"/>
  <c r="I222" i="2"/>
  <c r="H222" i="2"/>
  <c r="G222" i="2"/>
  <c r="B222" i="2"/>
  <c r="I221" i="2"/>
  <c r="G221" i="2"/>
  <c r="B221" i="2"/>
  <c r="I220" i="2"/>
  <c r="G220" i="2"/>
  <c r="B220" i="2"/>
  <c r="I219" i="2"/>
  <c r="G219" i="2"/>
  <c r="B219" i="2"/>
  <c r="I218" i="2"/>
  <c r="H218" i="2"/>
  <c r="G218" i="2"/>
  <c r="B218" i="2"/>
  <c r="I217" i="2"/>
  <c r="H217" i="2"/>
  <c r="G217" i="2"/>
  <c r="B217" i="2"/>
  <c r="I216" i="2"/>
  <c r="H216" i="2"/>
  <c r="G216" i="2"/>
  <c r="B216" i="2"/>
  <c r="I215" i="2"/>
  <c r="G215" i="2"/>
  <c r="B215" i="2"/>
  <c r="I214" i="2"/>
  <c r="G214" i="2"/>
  <c r="B214" i="2"/>
  <c r="I213" i="2"/>
  <c r="H213" i="2"/>
  <c r="G213" i="2"/>
  <c r="B213" i="2"/>
  <c r="I212" i="2"/>
  <c r="H212" i="2"/>
  <c r="G212" i="2"/>
  <c r="B212" i="2"/>
  <c r="I211" i="2"/>
  <c r="G211" i="2"/>
  <c r="B211" i="2"/>
  <c r="I210" i="2"/>
  <c r="H210" i="2"/>
  <c r="G210" i="2"/>
  <c r="B210" i="2"/>
  <c r="I209" i="2"/>
  <c r="H209" i="2"/>
  <c r="G209" i="2"/>
  <c r="B209" i="2"/>
  <c r="I208" i="2"/>
  <c r="H208" i="2"/>
  <c r="G208" i="2"/>
  <c r="B208" i="2"/>
  <c r="I207" i="2"/>
  <c r="H207" i="2"/>
  <c r="G207" i="2"/>
  <c r="B207" i="2"/>
  <c r="I206" i="2"/>
  <c r="G206" i="2"/>
  <c r="B206" i="2"/>
  <c r="I205" i="2"/>
  <c r="G205" i="2"/>
  <c r="B205" i="2"/>
  <c r="I204" i="2"/>
  <c r="G204" i="2"/>
  <c r="B204" i="2"/>
  <c r="I203" i="2"/>
  <c r="H203" i="2"/>
  <c r="G203" i="2"/>
  <c r="G230" i="2" s="1"/>
  <c r="D23" i="1" s="1"/>
  <c r="B203" i="2"/>
  <c r="I202" i="2"/>
  <c r="H202" i="2"/>
  <c r="G202" i="2"/>
  <c r="B202" i="2"/>
  <c r="I201" i="2"/>
  <c r="G201" i="2"/>
  <c r="B201" i="2"/>
  <c r="I200" i="2"/>
  <c r="G200" i="2"/>
  <c r="B200" i="2"/>
  <c r="I199" i="2"/>
  <c r="G199" i="2"/>
  <c r="B199" i="2"/>
  <c r="J197" i="2"/>
  <c r="I196" i="2"/>
  <c r="H196" i="2"/>
  <c r="G196" i="2"/>
  <c r="B196" i="2"/>
  <c r="I195" i="2"/>
  <c r="G195" i="2"/>
  <c r="B195" i="2"/>
  <c r="I194" i="2"/>
  <c r="H194" i="2"/>
  <c r="G194" i="2"/>
  <c r="B194" i="2"/>
  <c r="I193" i="2"/>
  <c r="H193" i="2"/>
  <c r="G193" i="2"/>
  <c r="B193" i="2"/>
  <c r="I192" i="2"/>
  <c r="H192" i="2"/>
  <c r="G192" i="2"/>
  <c r="B192" i="2"/>
  <c r="I191" i="2"/>
  <c r="H191" i="2"/>
  <c r="G191" i="2"/>
  <c r="B191" i="2"/>
  <c r="I190" i="2"/>
  <c r="G190" i="2"/>
  <c r="B190" i="2"/>
  <c r="I189" i="2"/>
  <c r="G189" i="2"/>
  <c r="B189" i="2"/>
  <c r="I188" i="2"/>
  <c r="G188" i="2"/>
  <c r="B188" i="2"/>
  <c r="I187" i="2"/>
  <c r="H187" i="2"/>
  <c r="G187" i="2"/>
  <c r="B187" i="2"/>
  <c r="I186" i="2"/>
  <c r="H186" i="2"/>
  <c r="G186" i="2"/>
  <c r="B186" i="2"/>
  <c r="I185" i="2"/>
  <c r="G185" i="2"/>
  <c r="B185" i="2"/>
  <c r="I184" i="2"/>
  <c r="G184" i="2"/>
  <c r="B184" i="2"/>
  <c r="I183" i="2"/>
  <c r="G183" i="2"/>
  <c r="B183" i="2"/>
  <c r="I182" i="2"/>
  <c r="H182" i="2"/>
  <c r="G182" i="2"/>
  <c r="B182" i="2"/>
  <c r="I181" i="2"/>
  <c r="H181" i="2"/>
  <c r="G181" i="2"/>
  <c r="B181" i="2"/>
  <c r="I180" i="2"/>
  <c r="H180" i="2"/>
  <c r="G180" i="2"/>
  <c r="B180" i="2"/>
  <c r="I179" i="2"/>
  <c r="H179" i="2"/>
  <c r="G179" i="2"/>
  <c r="B179" i="2"/>
  <c r="I178" i="2"/>
  <c r="G178" i="2"/>
  <c r="B178" i="2"/>
  <c r="I177" i="2"/>
  <c r="H177" i="2"/>
  <c r="G177" i="2"/>
  <c r="B177" i="2"/>
  <c r="I176" i="2"/>
  <c r="H176" i="2"/>
  <c r="G176" i="2"/>
  <c r="B176" i="2"/>
  <c r="I175" i="2"/>
  <c r="G175" i="2"/>
  <c r="B175" i="2"/>
  <c r="I174" i="2"/>
  <c r="G174" i="2"/>
  <c r="B174" i="2"/>
  <c r="I173" i="2"/>
  <c r="H173" i="2"/>
  <c r="G173" i="2"/>
  <c r="B173" i="2"/>
  <c r="I172" i="2"/>
  <c r="H172" i="2"/>
  <c r="G172" i="2"/>
  <c r="B172" i="2"/>
  <c r="I171" i="2"/>
  <c r="H171" i="2"/>
  <c r="G171" i="2"/>
  <c r="B171" i="2"/>
  <c r="I170" i="2"/>
  <c r="G170" i="2"/>
  <c r="B170" i="2"/>
  <c r="I169" i="2"/>
  <c r="G169" i="2"/>
  <c r="B169" i="2"/>
  <c r="I168" i="2"/>
  <c r="G168" i="2"/>
  <c r="B168" i="2"/>
  <c r="I167" i="2"/>
  <c r="H167" i="2"/>
  <c r="G167" i="2"/>
  <c r="G197" i="2" s="1"/>
  <c r="D22" i="1" s="1"/>
  <c r="B167" i="2"/>
  <c r="J165" i="2"/>
  <c r="I164" i="2"/>
  <c r="H164" i="2"/>
  <c r="G164" i="2"/>
  <c r="B164" i="2"/>
  <c r="I163" i="2"/>
  <c r="H163" i="2"/>
  <c r="G163" i="2"/>
  <c r="B163" i="2"/>
  <c r="I162" i="2"/>
  <c r="G162" i="2"/>
  <c r="B162" i="2"/>
  <c r="I161" i="2"/>
  <c r="H161" i="2"/>
  <c r="G161" i="2"/>
  <c r="B161" i="2"/>
  <c r="I160" i="2"/>
  <c r="H160" i="2"/>
  <c r="G160" i="2"/>
  <c r="B160" i="2"/>
  <c r="I159" i="2"/>
  <c r="G159" i="2"/>
  <c r="B159" i="2"/>
  <c r="I158" i="2"/>
  <c r="H158" i="2"/>
  <c r="G158" i="2"/>
  <c r="B158" i="2"/>
  <c r="I157" i="2"/>
  <c r="H157" i="2"/>
  <c r="G157" i="2"/>
  <c r="B157" i="2"/>
  <c r="I156" i="2"/>
  <c r="H156" i="2"/>
  <c r="G156" i="2"/>
  <c r="B156" i="2"/>
  <c r="I155" i="2"/>
  <c r="H155" i="2"/>
  <c r="G155" i="2"/>
  <c r="B155" i="2"/>
  <c r="I154" i="2"/>
  <c r="G154" i="2"/>
  <c r="B154" i="2"/>
  <c r="I153" i="2"/>
  <c r="G153" i="2"/>
  <c r="B153" i="2"/>
  <c r="I152" i="2"/>
  <c r="G152" i="2"/>
  <c r="B152" i="2"/>
  <c r="I151" i="2"/>
  <c r="H151" i="2"/>
  <c r="G151" i="2"/>
  <c r="B151" i="2"/>
  <c r="I150" i="2"/>
  <c r="H150" i="2"/>
  <c r="G150" i="2"/>
  <c r="B150" i="2"/>
  <c r="I149" i="2"/>
  <c r="H149" i="2"/>
  <c r="G149" i="2"/>
  <c r="B149" i="2"/>
  <c r="I148" i="2"/>
  <c r="G148" i="2"/>
  <c r="B148" i="2"/>
  <c r="I147" i="2"/>
  <c r="H147" i="2"/>
  <c r="G147" i="2"/>
  <c r="B147" i="2"/>
  <c r="I146" i="2"/>
  <c r="H146" i="2"/>
  <c r="G146" i="2"/>
  <c r="B146" i="2"/>
  <c r="I145" i="2"/>
  <c r="H145" i="2"/>
  <c r="G145" i="2"/>
  <c r="B145" i="2"/>
  <c r="I144" i="2"/>
  <c r="G144" i="2"/>
  <c r="B144" i="2"/>
  <c r="I143" i="2"/>
  <c r="H143" i="2"/>
  <c r="G143" i="2"/>
  <c r="B143" i="2"/>
  <c r="I142" i="2"/>
  <c r="H142" i="2"/>
  <c r="G142" i="2"/>
  <c r="B142" i="2"/>
  <c r="I141" i="2"/>
  <c r="H141" i="2"/>
  <c r="G141" i="2"/>
  <c r="B141" i="2"/>
  <c r="I140" i="2"/>
  <c r="H140" i="2"/>
  <c r="G140" i="2"/>
  <c r="B140" i="2"/>
  <c r="I139" i="2"/>
  <c r="G139" i="2"/>
  <c r="B139" i="2"/>
  <c r="I138" i="2"/>
  <c r="G138" i="2"/>
  <c r="B138" i="2"/>
  <c r="I137" i="2"/>
  <c r="G137" i="2"/>
  <c r="B137" i="2"/>
  <c r="I136" i="2"/>
  <c r="H136" i="2"/>
  <c r="G136" i="2"/>
  <c r="G165" i="2" s="1"/>
  <c r="D21" i="1" s="1"/>
  <c r="B136" i="2"/>
  <c r="I135" i="2"/>
  <c r="H135" i="2"/>
  <c r="G135" i="2"/>
  <c r="B135" i="2"/>
  <c r="I134" i="2"/>
  <c r="H134" i="2"/>
  <c r="G134" i="2"/>
  <c r="B134" i="2"/>
  <c r="J132" i="2"/>
  <c r="G131" i="2"/>
  <c r="B131" i="2"/>
  <c r="H130" i="2"/>
  <c r="G130" i="2"/>
  <c r="I130" i="2" s="1"/>
  <c r="B130" i="2"/>
  <c r="H129" i="2"/>
  <c r="G129" i="2"/>
  <c r="I129" i="2" s="1"/>
  <c r="B129" i="2"/>
  <c r="G128" i="2"/>
  <c r="B128" i="2"/>
  <c r="I127" i="2"/>
  <c r="H127" i="2"/>
  <c r="G127" i="2"/>
  <c r="B127" i="2"/>
  <c r="I126" i="2"/>
  <c r="H126" i="2"/>
  <c r="G126" i="2"/>
  <c r="B126" i="2"/>
  <c r="H125" i="2"/>
  <c r="G125" i="2"/>
  <c r="I125" i="2" s="1"/>
  <c r="B125" i="2"/>
  <c r="H124" i="2"/>
  <c r="G124" i="2"/>
  <c r="I124" i="2" s="1"/>
  <c r="B124" i="2"/>
  <c r="G123" i="2"/>
  <c r="B123" i="2"/>
  <c r="G122" i="2"/>
  <c r="B122" i="2"/>
  <c r="G121" i="2"/>
  <c r="B121" i="2"/>
  <c r="I120" i="2"/>
  <c r="H120" i="2"/>
  <c r="G120" i="2"/>
  <c r="B120" i="2"/>
  <c r="I119" i="2"/>
  <c r="H119" i="2"/>
  <c r="G119" i="2"/>
  <c r="B119" i="2"/>
  <c r="G118" i="2"/>
  <c r="B118" i="2"/>
  <c r="G117" i="2"/>
  <c r="B117" i="2"/>
  <c r="G116" i="2"/>
  <c r="B116" i="2"/>
  <c r="I115" i="2"/>
  <c r="H115" i="2"/>
  <c r="G115" i="2"/>
  <c r="B115" i="2"/>
  <c r="I114" i="2"/>
  <c r="H114" i="2"/>
  <c r="G114" i="2"/>
  <c r="B114" i="2"/>
  <c r="I113" i="2"/>
  <c r="H113" i="2"/>
  <c r="G113" i="2"/>
  <c r="B113" i="2"/>
  <c r="I112" i="2"/>
  <c r="H112" i="2"/>
  <c r="G112" i="2"/>
  <c r="B112" i="2"/>
  <c r="G111" i="2"/>
  <c r="B111" i="2"/>
  <c r="H110" i="2"/>
  <c r="G110" i="2"/>
  <c r="I110" i="2" s="1"/>
  <c r="B110" i="2"/>
  <c r="H109" i="2"/>
  <c r="G109" i="2"/>
  <c r="I109" i="2" s="1"/>
  <c r="B109" i="2"/>
  <c r="G108" i="2"/>
  <c r="B108" i="2"/>
  <c r="I107" i="2"/>
  <c r="H107" i="2"/>
  <c r="G107" i="2"/>
  <c r="B107" i="2"/>
  <c r="I106" i="2"/>
  <c r="H106" i="2"/>
  <c r="G106" i="2"/>
  <c r="B106" i="2"/>
  <c r="I105" i="2"/>
  <c r="H105" i="2"/>
  <c r="G105" i="2"/>
  <c r="G132" i="2" s="1"/>
  <c r="D20" i="1" s="1"/>
  <c r="B105" i="2"/>
  <c r="I104" i="2"/>
  <c r="H104" i="2"/>
  <c r="G104" i="2"/>
  <c r="B104" i="2"/>
  <c r="G103" i="2"/>
  <c r="B103" i="2"/>
  <c r="G102" i="2"/>
  <c r="B102" i="2"/>
  <c r="J100" i="2"/>
  <c r="H99" i="2"/>
  <c r="G99" i="2"/>
  <c r="I99" i="2" s="1"/>
  <c r="B99" i="2"/>
  <c r="H98" i="2"/>
  <c r="G98" i="2"/>
  <c r="I98" i="2" s="1"/>
  <c r="B98" i="2"/>
  <c r="I97" i="2"/>
  <c r="H97" i="2"/>
  <c r="G97" i="2"/>
  <c r="B97" i="2"/>
  <c r="I96" i="2"/>
  <c r="H96" i="2"/>
  <c r="G96" i="2"/>
  <c r="B96" i="2"/>
  <c r="G95" i="2"/>
  <c r="B95" i="2"/>
  <c r="H94" i="2"/>
  <c r="G94" i="2"/>
  <c r="I94" i="2" s="1"/>
  <c r="B94" i="2"/>
  <c r="H93" i="2"/>
  <c r="G93" i="2"/>
  <c r="I93" i="2" s="1"/>
  <c r="B93" i="2"/>
  <c r="G92" i="2"/>
  <c r="B92" i="2"/>
  <c r="G91" i="2"/>
  <c r="B91" i="2"/>
  <c r="I90" i="2"/>
  <c r="H90" i="2"/>
  <c r="G90" i="2"/>
  <c r="B90" i="2"/>
  <c r="I89" i="2"/>
  <c r="H89" i="2"/>
  <c r="G89" i="2"/>
  <c r="B89" i="2"/>
  <c r="H88" i="2"/>
  <c r="G88" i="2"/>
  <c r="I88" i="2" s="1"/>
  <c r="B88" i="2"/>
  <c r="G87" i="2"/>
  <c r="B87" i="2"/>
  <c r="G86" i="2"/>
  <c r="B86" i="2"/>
  <c r="G85" i="2"/>
  <c r="B85" i="2"/>
  <c r="H84" i="2"/>
  <c r="G84" i="2"/>
  <c r="I84" i="2" s="1"/>
  <c r="B84" i="2"/>
  <c r="I83" i="2"/>
  <c r="H83" i="2"/>
  <c r="G83" i="2"/>
  <c r="B83" i="2"/>
  <c r="I82" i="2"/>
  <c r="H82" i="2"/>
  <c r="G82" i="2"/>
  <c r="B82" i="2"/>
  <c r="G81" i="2"/>
  <c r="B81" i="2"/>
  <c r="G80" i="2"/>
  <c r="B80" i="2"/>
  <c r="H79" i="2"/>
  <c r="G79" i="2"/>
  <c r="I79" i="2" s="1"/>
  <c r="B79" i="2"/>
  <c r="H78" i="2"/>
  <c r="G78" i="2"/>
  <c r="I78" i="2" s="1"/>
  <c r="B78" i="2"/>
  <c r="I77" i="2"/>
  <c r="G77" i="2"/>
  <c r="B77" i="2"/>
  <c r="I76" i="2"/>
  <c r="H76" i="2"/>
  <c r="G76" i="2"/>
  <c r="B76" i="2"/>
  <c r="I75" i="2"/>
  <c r="H75" i="2"/>
  <c r="G75" i="2"/>
  <c r="B75" i="2"/>
  <c r="H74" i="2"/>
  <c r="G74" i="2"/>
  <c r="I74" i="2" s="1"/>
  <c r="B74" i="2"/>
  <c r="H73" i="2"/>
  <c r="G73" i="2"/>
  <c r="I73" i="2" s="1"/>
  <c r="B73" i="2"/>
  <c r="G72" i="2"/>
  <c r="B72" i="2"/>
  <c r="G71" i="2"/>
  <c r="B71" i="2"/>
  <c r="G70" i="2"/>
  <c r="B70" i="2"/>
  <c r="I69" i="2"/>
  <c r="H69" i="2"/>
  <c r="G69" i="2"/>
  <c r="G100" i="2" s="1"/>
  <c r="D19" i="1" s="1"/>
  <c r="B69" i="2"/>
  <c r="J67" i="2"/>
  <c r="I66" i="2"/>
  <c r="H66" i="2"/>
  <c r="G66" i="2"/>
  <c r="B66" i="2"/>
  <c r="G65" i="2"/>
  <c r="B65" i="2"/>
  <c r="I64" i="2"/>
  <c r="H64" i="2"/>
  <c r="G64" i="2"/>
  <c r="B64" i="2"/>
  <c r="H63" i="2"/>
  <c r="G63" i="2"/>
  <c r="I63" i="2" s="1"/>
  <c r="B63" i="2"/>
  <c r="H62" i="2"/>
  <c r="G62" i="2"/>
  <c r="I62" i="2" s="1"/>
  <c r="B62" i="2"/>
  <c r="G61" i="2"/>
  <c r="B61" i="2"/>
  <c r="I60" i="2"/>
  <c r="H60" i="2"/>
  <c r="G60" i="2"/>
  <c r="B60" i="2"/>
  <c r="I59" i="2"/>
  <c r="H59" i="2"/>
  <c r="G59" i="2"/>
  <c r="B59" i="2"/>
  <c r="I58" i="2"/>
  <c r="H58" i="2"/>
  <c r="G58" i="2"/>
  <c r="B58" i="2"/>
  <c r="I57" i="2"/>
  <c r="H57" i="2"/>
  <c r="G57" i="2"/>
  <c r="B57" i="2"/>
  <c r="I56" i="2"/>
  <c r="G56" i="2"/>
  <c r="B56" i="2"/>
  <c r="I55" i="2"/>
  <c r="G55" i="2"/>
  <c r="B55" i="2"/>
  <c r="I54" i="2"/>
  <c r="H54" i="2"/>
  <c r="G54" i="2"/>
  <c r="B54" i="2"/>
  <c r="I53" i="2"/>
  <c r="H53" i="2"/>
  <c r="G53" i="2"/>
  <c r="B53" i="2"/>
  <c r="I52" i="2"/>
  <c r="H52" i="2"/>
  <c r="G52" i="2"/>
  <c r="B52" i="2"/>
  <c r="G51" i="2"/>
  <c r="B51" i="2"/>
  <c r="G50" i="2"/>
  <c r="B50" i="2"/>
  <c r="I49" i="2"/>
  <c r="H49" i="2"/>
  <c r="G49" i="2"/>
  <c r="B49" i="2"/>
  <c r="H48" i="2"/>
  <c r="G48" i="2"/>
  <c r="I48" i="2" s="1"/>
  <c r="B48" i="2"/>
  <c r="H47" i="2"/>
  <c r="G47" i="2"/>
  <c r="I47" i="2" s="1"/>
  <c r="B47" i="2"/>
  <c r="I46" i="2"/>
  <c r="H46" i="2"/>
  <c r="G46" i="2"/>
  <c r="B46" i="2"/>
  <c r="I45" i="2"/>
  <c r="H45" i="2"/>
  <c r="G45" i="2"/>
  <c r="B45" i="2"/>
  <c r="I44" i="2"/>
  <c r="H44" i="2"/>
  <c r="G44" i="2"/>
  <c r="B44" i="2"/>
  <c r="H43" i="2"/>
  <c r="G43" i="2"/>
  <c r="I43" i="2" s="1"/>
  <c r="B43" i="2"/>
  <c r="H42" i="2"/>
  <c r="G42" i="2"/>
  <c r="I42" i="2" s="1"/>
  <c r="B42" i="2"/>
  <c r="G41" i="2"/>
  <c r="B41" i="2"/>
  <c r="G40" i="2"/>
  <c r="G67" i="2" s="1"/>
  <c r="D18" i="1" s="1"/>
  <c r="B40" i="2"/>
  <c r="I39" i="2"/>
  <c r="H39" i="2"/>
  <c r="G39" i="2"/>
  <c r="B39" i="2"/>
  <c r="J37" i="2"/>
  <c r="I36" i="2"/>
  <c r="H36" i="2"/>
  <c r="G36" i="2"/>
  <c r="B36" i="2"/>
  <c r="G35" i="2"/>
  <c r="B35" i="2"/>
  <c r="G34" i="2"/>
  <c r="B34" i="2"/>
  <c r="I33" i="2"/>
  <c r="H33" i="2"/>
  <c r="G33" i="2"/>
  <c r="B33" i="2"/>
  <c r="H32" i="2"/>
  <c r="G32" i="2"/>
  <c r="I32" i="2" s="1"/>
  <c r="B32" i="2"/>
  <c r="H31" i="2"/>
  <c r="G31" i="2"/>
  <c r="I31" i="2" s="1"/>
  <c r="B31" i="2"/>
  <c r="I30" i="2"/>
  <c r="H30" i="2"/>
  <c r="G30" i="2"/>
  <c r="B30" i="2"/>
  <c r="I29" i="2"/>
  <c r="H29" i="2"/>
  <c r="G29" i="2"/>
  <c r="B29" i="2"/>
  <c r="I28" i="2"/>
  <c r="H28" i="2"/>
  <c r="G28" i="2"/>
  <c r="B28" i="2"/>
  <c r="I27" i="2"/>
  <c r="H27" i="2"/>
  <c r="G27" i="2"/>
  <c r="B27" i="2"/>
  <c r="H26" i="2"/>
  <c r="G26" i="2"/>
  <c r="I26" i="2" s="1"/>
  <c r="B26" i="2"/>
  <c r="G25" i="2"/>
  <c r="B25" i="2"/>
  <c r="G24" i="2"/>
  <c r="B24" i="2"/>
  <c r="I23" i="2"/>
  <c r="H23" i="2"/>
  <c r="G23" i="2"/>
  <c r="B23" i="2"/>
  <c r="I22" i="2"/>
  <c r="H22" i="2"/>
  <c r="G22" i="2"/>
  <c r="B22" i="2"/>
  <c r="H21" i="2"/>
  <c r="G21" i="2"/>
  <c r="I21" i="2" s="1"/>
  <c r="B21" i="2"/>
  <c r="G20" i="2"/>
  <c r="B20" i="2"/>
  <c r="G19" i="2"/>
  <c r="B19" i="2"/>
  <c r="I18" i="2"/>
  <c r="H18" i="2"/>
  <c r="G18" i="2"/>
  <c r="B18" i="2"/>
  <c r="H17" i="2"/>
  <c r="G17" i="2"/>
  <c r="I17" i="2" s="1"/>
  <c r="B17" i="2"/>
  <c r="I16" i="2"/>
  <c r="H16" i="2"/>
  <c r="G16" i="2"/>
  <c r="B16" i="2"/>
  <c r="I15" i="2"/>
  <c r="H15" i="2"/>
  <c r="G15" i="2"/>
  <c r="B15" i="2"/>
  <c r="G14" i="2"/>
  <c r="B14" i="2"/>
  <c r="I13" i="2"/>
  <c r="H13" i="2"/>
  <c r="G13" i="2"/>
  <c r="B13" i="2"/>
  <c r="H12" i="2"/>
  <c r="G12" i="2"/>
  <c r="I12" i="2" s="1"/>
  <c r="B12" i="2"/>
  <c r="H11" i="2"/>
  <c r="G11" i="2"/>
  <c r="I11" i="2" s="1"/>
  <c r="B11" i="2"/>
  <c r="G10" i="2"/>
  <c r="B10" i="2"/>
  <c r="I9" i="2"/>
  <c r="H9" i="2"/>
  <c r="G9" i="2"/>
  <c r="B9" i="2"/>
  <c r="I8" i="2"/>
  <c r="H8" i="2"/>
  <c r="G8" i="2"/>
  <c r="B8" i="2"/>
  <c r="H7" i="2"/>
  <c r="G7" i="2"/>
  <c r="G37" i="2" s="1"/>
  <c r="B7" i="2"/>
  <c r="I6" i="2"/>
  <c r="H6" i="2"/>
  <c r="G6" i="2"/>
  <c r="B6" i="2"/>
  <c r="A1" i="2"/>
  <c r="I28" i="1"/>
  <c r="H28" i="1"/>
  <c r="G28" i="1"/>
  <c r="F28" i="1"/>
  <c r="I27" i="1"/>
  <c r="H27" i="1"/>
  <c r="G27" i="1"/>
  <c r="F27" i="1"/>
  <c r="I26" i="1"/>
  <c r="H26" i="1"/>
  <c r="G26" i="1"/>
  <c r="F26" i="1"/>
  <c r="I25" i="1"/>
  <c r="H25" i="1"/>
  <c r="G25" i="1"/>
  <c r="F25" i="1"/>
  <c r="I24" i="1"/>
  <c r="H24" i="1"/>
  <c r="G24" i="1"/>
  <c r="F24" i="1"/>
  <c r="I23" i="1"/>
  <c r="H23" i="1"/>
  <c r="G23" i="1"/>
  <c r="F23" i="1"/>
  <c r="I22" i="1"/>
  <c r="H22" i="1"/>
  <c r="G22" i="1"/>
  <c r="F22" i="1"/>
  <c r="I21" i="1"/>
  <c r="H21" i="1"/>
  <c r="G21" i="1"/>
  <c r="F21" i="1"/>
  <c r="I20" i="1"/>
  <c r="H20" i="1"/>
  <c r="G20" i="1"/>
  <c r="F20" i="1"/>
  <c r="I19" i="1"/>
  <c r="H19" i="1"/>
  <c r="G19" i="1"/>
  <c r="F19" i="1"/>
  <c r="I18" i="1"/>
  <c r="H18" i="1"/>
  <c r="G18" i="1"/>
  <c r="F18" i="1"/>
  <c r="I17" i="1"/>
  <c r="I29" i="1" s="1"/>
  <c r="H17" i="1"/>
  <c r="H29" i="1" s="1"/>
  <c r="G17" i="1"/>
  <c r="G29" i="1" s="1"/>
  <c r="F17" i="1"/>
  <c r="F29" i="1" s="1"/>
  <c r="H13" i="1"/>
  <c r="F13" i="1"/>
  <c r="D13" i="1"/>
  <c r="B13" i="1"/>
  <c r="H12" i="1"/>
  <c r="F12" i="1"/>
  <c r="D12" i="1"/>
  <c r="B12" i="1"/>
  <c r="H11" i="1"/>
  <c r="F11" i="1"/>
  <c r="D11" i="1"/>
  <c r="B11" i="1"/>
  <c r="H8" i="1"/>
  <c r="F8" i="1"/>
  <c r="H7" i="1"/>
  <c r="F7" i="1"/>
  <c r="D7" i="1"/>
  <c r="F6" i="1"/>
  <c r="B2" i="1"/>
  <c r="H6" i="1"/>
  <c r="I197" i="2" l="1"/>
  <c r="E22" i="1" s="1"/>
  <c r="I295" i="2"/>
  <c r="E25" i="1" s="1"/>
  <c r="I328" i="2"/>
  <c r="E26" i="1" s="1"/>
  <c r="I360" i="2"/>
  <c r="E27" i="1" s="1"/>
  <c r="I393" i="2"/>
  <c r="E28" i="1" s="1"/>
  <c r="I165" i="2"/>
  <c r="E21" i="1" s="1"/>
  <c r="I263" i="2"/>
  <c r="E24" i="1" s="1"/>
  <c r="I230" i="2"/>
  <c r="E23" i="1" s="1"/>
  <c r="B6" i="1"/>
  <c r="D17" i="1"/>
  <c r="D29" i="1" s="1"/>
  <c r="I19" i="2"/>
  <c r="I86" i="2"/>
  <c r="I103" i="2"/>
  <c r="I34" i="2"/>
  <c r="I87" i="2"/>
  <c r="I14" i="2"/>
  <c r="I123" i="2"/>
  <c r="I117" i="2"/>
  <c r="I128" i="2"/>
  <c r="I41" i="2"/>
  <c r="I122" i="2"/>
  <c r="I81" i="2"/>
  <c r="I71" i="2"/>
  <c r="I92" i="2"/>
  <c r="I102" i="2"/>
  <c r="I72" i="2"/>
  <c r="H70" i="2"/>
  <c r="I70" i="2" s="1"/>
  <c r="H80" i="2"/>
  <c r="I80" i="2" s="1"/>
  <c r="H85" i="2"/>
  <c r="I85" i="2" s="1"/>
  <c r="H95" i="2"/>
  <c r="I95" i="2" s="1"/>
  <c r="H111" i="2"/>
  <c r="I111" i="2" s="1"/>
  <c r="H116" i="2"/>
  <c r="I116" i="2" s="1"/>
  <c r="H121" i="2"/>
  <c r="I121" i="2" s="1"/>
  <c r="H131" i="2"/>
  <c r="I131" i="2" s="1"/>
  <c r="H137" i="2"/>
  <c r="H152" i="2"/>
  <c r="H162" i="2"/>
  <c r="H168" i="2"/>
  <c r="H178" i="2"/>
  <c r="H183" i="2"/>
  <c r="H188" i="2"/>
  <c r="H199" i="2"/>
  <c r="H204" i="2"/>
  <c r="H214" i="2"/>
  <c r="H219" i="2"/>
  <c r="H229" i="2"/>
  <c r="H235" i="2"/>
  <c r="H263" i="2" s="1"/>
  <c r="C24" i="1" s="1"/>
  <c r="H245" i="2"/>
  <c r="H250" i="2"/>
  <c r="H255" i="2"/>
  <c r="H266" i="2"/>
  <c r="H271" i="2"/>
  <c r="H281" i="2"/>
  <c r="H286" i="2"/>
  <c r="H297" i="2"/>
  <c r="H302" i="2"/>
  <c r="H312" i="2"/>
  <c r="H317" i="2"/>
  <c r="H322" i="2"/>
  <c r="H333" i="2"/>
  <c r="H338" i="2"/>
  <c r="H348" i="2"/>
  <c r="H353" i="2"/>
  <c r="H364" i="2"/>
  <c r="H369" i="2"/>
  <c r="H379" i="2"/>
  <c r="H384" i="2"/>
  <c r="H389" i="2"/>
  <c r="I7" i="2"/>
  <c r="H14" i="2"/>
  <c r="H19" i="2"/>
  <c r="H24" i="2"/>
  <c r="I24" i="2" s="1"/>
  <c r="H34" i="2"/>
  <c r="H40" i="2"/>
  <c r="H50" i="2"/>
  <c r="I50" i="2" s="1"/>
  <c r="H55" i="2"/>
  <c r="H65" i="2"/>
  <c r="I65" i="2" s="1"/>
  <c r="H71" i="2"/>
  <c r="H81" i="2"/>
  <c r="H86" i="2"/>
  <c r="H91" i="2"/>
  <c r="I91" i="2" s="1"/>
  <c r="H102" i="2"/>
  <c r="H117" i="2"/>
  <c r="H122" i="2"/>
  <c r="H138" i="2"/>
  <c r="H148" i="2"/>
  <c r="H165" i="2" s="1"/>
  <c r="C21" i="1" s="1"/>
  <c r="H153" i="2"/>
  <c r="H169" i="2"/>
  <c r="H174" i="2"/>
  <c r="H184" i="2"/>
  <c r="H189" i="2"/>
  <c r="H200" i="2"/>
  <c r="H205" i="2"/>
  <c r="H215" i="2"/>
  <c r="H220" i="2"/>
  <c r="H225" i="2"/>
  <c r="H236" i="2"/>
  <c r="H241" i="2"/>
  <c r="H251" i="2"/>
  <c r="H256" i="2"/>
  <c r="H267" i="2"/>
  <c r="H272" i="2"/>
  <c r="H282" i="2"/>
  <c r="H287" i="2"/>
  <c r="H292" i="2"/>
  <c r="H298" i="2"/>
  <c r="H303" i="2"/>
  <c r="H308" i="2"/>
  <c r="H318" i="2"/>
  <c r="H323" i="2"/>
  <c r="H334" i="2"/>
  <c r="H339" i="2"/>
  <c r="H349" i="2"/>
  <c r="H354" i="2"/>
  <c r="H359" i="2"/>
  <c r="H365" i="2"/>
  <c r="H370" i="2"/>
  <c r="H375" i="2"/>
  <c r="H385" i="2"/>
  <c r="H390" i="2"/>
  <c r="I40" i="2"/>
  <c r="H10" i="2"/>
  <c r="H20" i="2"/>
  <c r="I20" i="2" s="1"/>
  <c r="H25" i="2"/>
  <c r="I25" i="2" s="1"/>
  <c r="H35" i="2"/>
  <c r="I35" i="2" s="1"/>
  <c r="H41" i="2"/>
  <c r="H67" i="2" s="1"/>
  <c r="C18" i="1" s="1"/>
  <c r="H51" i="2"/>
  <c r="I51" i="2" s="1"/>
  <c r="H56" i="2"/>
  <c r="H61" i="2"/>
  <c r="I61" i="2" s="1"/>
  <c r="H72" i="2"/>
  <c r="H77" i="2"/>
  <c r="H87" i="2"/>
  <c r="H92" i="2"/>
  <c r="H103" i="2"/>
  <c r="H108" i="2"/>
  <c r="I108" i="2" s="1"/>
  <c r="H118" i="2"/>
  <c r="I118" i="2" s="1"/>
  <c r="H123" i="2"/>
  <c r="H128" i="2"/>
  <c r="H139" i="2"/>
  <c r="H144" i="2"/>
  <c r="H154" i="2"/>
  <c r="H159" i="2"/>
  <c r="H170" i="2"/>
  <c r="H175" i="2"/>
  <c r="H185" i="2"/>
  <c r="H190" i="2"/>
  <c r="H195" i="2"/>
  <c r="H201" i="2"/>
  <c r="H206" i="2"/>
  <c r="H211" i="2"/>
  <c r="H221" i="2"/>
  <c r="H226" i="2"/>
  <c r="H237" i="2"/>
  <c r="H242" i="2"/>
  <c r="H252" i="2"/>
  <c r="H257" i="2"/>
  <c r="H262" i="2"/>
  <c r="H268" i="2"/>
  <c r="H273" i="2"/>
  <c r="H278" i="2"/>
  <c r="H288" i="2"/>
  <c r="H293" i="2"/>
  <c r="H304" i="2"/>
  <c r="H309" i="2"/>
  <c r="H319" i="2"/>
  <c r="H324" i="2"/>
  <c r="H335" i="2"/>
  <c r="H340" i="2"/>
  <c r="H345" i="2"/>
  <c r="H355" i="2"/>
  <c r="H371" i="2"/>
  <c r="H376" i="2"/>
  <c r="H391" i="2"/>
  <c r="A2" i="2"/>
  <c r="H238" i="2"/>
  <c r="H243" i="2"/>
  <c r="H248" i="2"/>
  <c r="H258" i="2"/>
  <c r="H274" i="2"/>
  <c r="H279" i="2"/>
  <c r="H289" i="2"/>
  <c r="H294" i="2"/>
  <c r="H305" i="2"/>
  <c r="H310" i="2"/>
  <c r="H315" i="2"/>
  <c r="H325" i="2"/>
  <c r="H331" i="2"/>
  <c r="H341" i="2"/>
  <c r="H346" i="2"/>
  <c r="H356" i="2"/>
  <c r="H362" i="2"/>
  <c r="H372" i="2"/>
  <c r="H377" i="2"/>
  <c r="B8" i="1"/>
  <c r="I100" i="2" l="1"/>
  <c r="E19" i="1" s="1"/>
  <c r="I67" i="2"/>
  <c r="E18" i="1" s="1"/>
  <c r="H360" i="2"/>
  <c r="C27" i="1" s="1"/>
  <c r="H197" i="2"/>
  <c r="C22" i="1" s="1"/>
  <c r="H100" i="2"/>
  <c r="C19" i="1" s="1"/>
  <c r="H37" i="2"/>
  <c r="H230" i="2"/>
  <c r="C23" i="1" s="1"/>
  <c r="I10" i="2"/>
  <c r="I37" i="2" s="1"/>
  <c r="I132" i="2"/>
  <c r="E20" i="1" s="1"/>
  <c r="H328" i="2"/>
  <c r="C26" i="1" s="1"/>
  <c r="H295" i="2"/>
  <c r="C25" i="1" s="1"/>
  <c r="H132" i="2"/>
  <c r="C20" i="1" s="1"/>
  <c r="H393" i="2"/>
  <c r="C28" i="1" s="1"/>
  <c r="D6" i="1" l="1"/>
  <c r="D8" i="1"/>
  <c r="E17" i="1"/>
  <c r="E29" i="1" s="1"/>
  <c r="B7" i="1"/>
  <c r="C17" i="1"/>
  <c r="C29" i="1" s="1"/>
</calcChain>
</file>

<file path=xl/sharedStrings.xml><?xml version="1.0" encoding="utf-8"?>
<sst xmlns="http://schemas.openxmlformats.org/spreadsheetml/2006/main" count="260" uniqueCount="123">
  <si>
    <t>GELEISTETE STUNDEN (Jahr)</t>
  </si>
  <si>
    <t>AKTUELLER ZEITSALDO</t>
  </si>
  <si>
    <t>RESTURLAUB (Tage)</t>
  </si>
  <si>
    <t>WERKTAGE BIS HEUTE</t>
  </si>
  <si>
    <t>URLAUBSTAGE GENOMMEN</t>
  </si>
  <si>
    <t>KRANKHEITSTAGE</t>
  </si>
  <si>
    <t>FEIERTAGE</t>
  </si>
  <si>
    <t>FREIE TAGE (Status: Frei)</t>
  </si>
  <si>
    <t>MONATSÜBERSICHT</t>
  </si>
  <si>
    <t>Monat</t>
  </si>
  <si>
    <t>Sollstunden</t>
  </si>
  <si>
    <t>Iststunden</t>
  </si>
  <si>
    <t>Saldo</t>
  </si>
  <si>
    <t>Urlaub</t>
  </si>
  <si>
    <t>Krank</t>
  </si>
  <si>
    <t>Feiertage</t>
  </si>
  <si>
    <t>Werktage</t>
  </si>
  <si>
    <t>Januar</t>
  </si>
  <si>
    <t>Februar</t>
  </si>
  <si>
    <t>März</t>
  </si>
  <si>
    <t>April</t>
  </si>
  <si>
    <t>Mai</t>
  </si>
  <si>
    <t>Juni</t>
  </si>
  <si>
    <t>Juli</t>
  </si>
  <si>
    <t>August</t>
  </si>
  <si>
    <t>September</t>
  </si>
  <si>
    <t>Oktober</t>
  </si>
  <si>
    <t>November</t>
  </si>
  <si>
    <t>Dezember</t>
  </si>
  <si>
    <t>GESAMT</t>
  </si>
  <si>
    <t>Diese Vorlage ist als allgemeines Zeiterfassungs-Werkzeug konzipiert. Die Beispieldaten (Januar–April 2026) sind frei erfunden und dienen nur zur Veranschaulichung. Eingaben im Blatt „Zeiterfassung“ in den hellblauen Zellen (Status, Kommt, Geht, Pause). Wochenenden und Feiertage werden automatisch erkannt. Saldo, Sollzeit und Arbeitszeit werden automatisch berechnet.</t>
  </si>
  <si>
    <t>Datum</t>
  </si>
  <si>
    <t>Tag</t>
  </si>
  <si>
    <t>Status</t>
  </si>
  <si>
    <t>Kommt</t>
  </si>
  <si>
    <t>Geht</t>
  </si>
  <si>
    <t>Pause (Min)</t>
  </si>
  <si>
    <t>Arbeitszeit</t>
  </si>
  <si>
    <t>Sollzeit</t>
  </si>
  <si>
    <t>Tagessaldo</t>
  </si>
  <si>
    <t>Bemerkung</t>
  </si>
  <si>
    <t>Feiertag</t>
  </si>
  <si>
    <t>Anwesend</t>
  </si>
  <si>
    <t>Termine</t>
  </si>
  <si>
    <t>Summe Januar</t>
  </si>
  <si>
    <t>Frühschluss</t>
  </si>
  <si>
    <t>Summe Februar</t>
  </si>
  <si>
    <t>Summe März</t>
  </si>
  <si>
    <t>Summe April</t>
  </si>
  <si>
    <t>Summe Mai</t>
  </si>
  <si>
    <t>Summe Juni</t>
  </si>
  <si>
    <t>Summe Juli</t>
  </si>
  <si>
    <t>Summe August</t>
  </si>
  <si>
    <t>Summe September</t>
  </si>
  <si>
    <t>Summe Oktober</t>
  </si>
  <si>
    <t>Summe November</t>
  </si>
  <si>
    <t>Summe Dezember</t>
  </si>
  <si>
    <t>ANNAHMEN &amp; EINSTELLUNGEN</t>
  </si>
  <si>
    <t>Zentrale Steuerung der Zeiterfassung. Änderungen wirken sich auf alle Blätter aus.</t>
  </si>
  <si>
    <t>1. Grundeinstellungen</t>
  </si>
  <si>
    <t>Name (Mitarbeiter/in)</t>
  </si>
  <si>
    <t>Max Mustermann</t>
  </si>
  <si>
    <t>Frei wählbarer Name (erscheint in der Übersicht).</t>
  </si>
  <si>
    <t>Abteilung / Team</t>
  </si>
  <si>
    <t>Abteilung</t>
  </si>
  <si>
    <t>Frei wählbar (optional).</t>
  </si>
  <si>
    <t>Jahr</t>
  </si>
  <si>
    <t>Das Geschäftsjahr der Zeiterfassung.</t>
  </si>
  <si>
    <t>Tägliche Sollarbeitszeit</t>
  </si>
  <si>
    <t>Standard-Sollarbeitszeit pro Werktag (z. B. 08:00).</t>
  </si>
  <si>
    <t>Wochenarbeitstage</t>
  </si>
  <si>
    <t>Anzahl Werktage pro Woche (Standard: 5 = Mo–Fr).</t>
  </si>
  <si>
    <t>Urlaubsanspruch (Tage/Jahr)</t>
  </si>
  <si>
    <t>Gesamter Urlaubsanspruch in Arbeitstagen pro Jahr.</t>
  </si>
  <si>
    <t>Resturlaub aus Vorjahr (Tage)</t>
  </si>
  <si>
    <t>Übertrag von nicht genommenen Urlaubstagen aus dem Vorjahr.</t>
  </si>
  <si>
    <t>Saldo aus Vorjahr (Stunden, dezimal)</t>
  </si>
  <si>
    <t>Überstunden- oder Minusstunden-Saldo aus dem Vorjahr.</t>
  </si>
  <si>
    <t>Erstellt am</t>
  </si>
  <si>
    <t>Datum der letzten Aktualisierung.</t>
  </si>
  <si>
    <t>2. Status-Werte (Dropdown)</t>
  </si>
  <si>
    <t>Die folgenden Status-Werte stehen im Blatt „Zeiterfassung“ als Dropdown zur Verfügung.</t>
  </si>
  <si>
    <t>Nr.</t>
  </si>
  <si>
    <t>Bedeutung</t>
  </si>
  <si>
    <t>Normaler Arbeitstag – Kommt/Geht/Pause werden erfasst, Saldo wird berechnet.</t>
  </si>
  <si>
    <t>Urlaubstag – Sollzeit gilt als erfüllt (kein Minus). Reduziert den Resturlaub.</t>
  </si>
  <si>
    <t>Krankheitstag – Sollzeit gilt als erfüllt (kein Minus). Wird als Kranktag gezählt.</t>
  </si>
  <si>
    <t>Manuell markierter Feiertag (z. B. regional). Sollzeit = 0.</t>
  </si>
  <si>
    <t>Frei</t>
  </si>
  <si>
    <t>Freier Tag ohne Arbeit (z. B. Gleittag) – Sollzeit gilt als erfüllt.</t>
  </si>
  <si>
    <t>3. Feiertage</t>
  </si>
  <si>
    <t>Die folgenden Feiertage werden automatisch erkannt: Sollzeit = 0, Zelle wird orange markiert. Bei Bedarf regionale Feiertage ergänzen.</t>
  </si>
  <si>
    <t>Bezeichnung</t>
  </si>
  <si>
    <t>Hinweis</t>
  </si>
  <si>
    <t>Neujahr</t>
  </si>
  <si>
    <t>bundesweit</t>
  </si>
  <si>
    <t>Karfreitag</t>
  </si>
  <si>
    <t>Ostermontag</t>
  </si>
  <si>
    <t>Tag der Arbeit</t>
  </si>
  <si>
    <t>Christi Himmelfahrt</t>
  </si>
  <si>
    <t>Pfingstmontag</t>
  </si>
  <si>
    <t>Tag der Deutschen Einheit</t>
  </si>
  <si>
    <t>1. Weihnachtstag</t>
  </si>
  <si>
    <t>2. Weihnachtstag</t>
  </si>
  <si>
    <t>4. Farb-Legende</t>
  </si>
  <si>
    <t>Format</t>
  </si>
  <si>
    <t>Eingabefeld</t>
  </si>
  <si>
    <t>Hellblau – hier tragen Sie Werte ein.</t>
  </si>
  <si>
    <t>Wochenende</t>
  </si>
  <si>
    <t>Hellgrau – Samstag/Sonntag, automatisch erkannt.</t>
  </si>
  <si>
    <t>Hellorange – aus Feiertage-Tabelle, automatisch erkannt.</t>
  </si>
  <si>
    <t>Hellgrün – über Status-Dropdown markiert.</t>
  </si>
  <si>
    <t>Hellgelb – über Status-Dropdown markiert.</t>
  </si>
  <si>
    <t>Grau – über Status-Dropdown markiert.</t>
  </si>
  <si>
    <t>5. So benutzen Sie die Vorlage</t>
  </si>
  <si>
    <t>1.  Tragen Sie unter „Grundeinstellungen“ Ihren Namen, das Jahr, die Sollarbeitszeit und Ihren Urlaubsanspruch ein.</t>
  </si>
  <si>
    <t>2.  Wechseln Sie zum Blatt „Zeiterfassung“. Für jeden Arbeitstag tragen Sie ein:</t>
  </si>
  <si>
    <t xml:space="preserve">       • Kommt (Anfangszeit, Format hh:mm – z. B. 09:00)</t>
  </si>
  <si>
    <t xml:space="preserve">       • Geht (Endzeit, Format hh:mm – z. B. 17:30)</t>
  </si>
  <si>
    <t xml:space="preserve">       • Pause in Minuten (z. B. 30 für eine 30-minütige Mittagspause)</t>
  </si>
  <si>
    <t>3.  Bei Urlaub, Krankheit oder freien Tagen wählen Sie den entsprechenden Status im Dropdown.</t>
  </si>
  <si>
    <t>4.  Wochenenden und Feiertage werden automatisch erkannt – keine Sollzeit, kein Minus-Saldo.</t>
  </si>
  <si>
    <t>5.  Im Blatt „Übersicht“ sehen Sie Monatssummen, KPIs, Verlaufsdiagramme und Resturlaub auf einen Blick.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</si>
</sst>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h]:mm"/>
    <numFmt numFmtId="165" formatCode="\+#,##0.00&quot; h&quot;;[Red]\-#,##0.00&quot; h&quot;;\–"/>
    <numFmt numFmtId="166" formatCode="\+#,##0.00&quot; h&quot;;\-#,##0.00&quot; h&quot;;\–"/>
    <numFmt numFmtId="167" formatCode="dd\.mm\.yyyy"/>
    <numFmt numFmtId="168" formatCode="hh:mm"/>
  </numFmts>
  <fonts count="27" x14ac:knownFonts="1">
    <font>
      <sz val="11"/>
      <color theme="1"/>
      <name val="Calibri"/>
      <family val="2"/>
      <charset val="1"/>
    </font>
    <font>
      <b/>
      <sz val="20"/>
      <color rgb="FFFFFFFF"/>
      <name val="Calibri"/>
      <charset val="1"/>
    </font>
    <font>
      <i/>
      <sz val="11"/>
      <color rgb="FF595959"/>
      <name val="Calibri"/>
      <charset val="1"/>
    </font>
    <font>
      <b/>
      <sz val="10"/>
      <color rgb="FFFFFFFF"/>
      <name val="Calibri"/>
      <charset val="1"/>
    </font>
    <font>
      <b/>
      <sz val="20"/>
      <color rgb="FF222222"/>
      <name val="Calibri"/>
      <charset val="1"/>
    </font>
    <font>
      <b/>
      <sz val="10"/>
      <color rgb="FF595959"/>
      <name val="Calibri"/>
      <charset val="1"/>
    </font>
    <font>
      <i/>
      <sz val="9"/>
      <color rgb="FF808080"/>
      <name val="Calibri"/>
      <charset val="1"/>
    </font>
    <font>
      <b/>
      <sz val="12"/>
      <color rgb="FFFFFFFF"/>
      <name val="Calibri"/>
      <charset val="1"/>
    </font>
    <font>
      <b/>
      <sz val="11"/>
      <color rgb="FF1F4E78"/>
      <name val="Calibri"/>
      <charset val="1"/>
    </font>
    <font>
      <sz val="11"/>
      <color rgb="FF595959"/>
      <name val="Calibri"/>
      <charset val="1"/>
    </font>
    <font>
      <b/>
      <sz val="11"/>
      <color rgb="FF2E75B6"/>
      <name val="Calibri"/>
      <charset val="1"/>
    </font>
    <font>
      <b/>
      <sz val="11"/>
      <color rgb="FF000000"/>
      <name val="Calibri"/>
      <charset val="1"/>
    </font>
    <font>
      <b/>
      <sz val="11"/>
      <color rgb="FF548235"/>
      <name val="Calibri"/>
      <charset val="1"/>
    </font>
    <font>
      <b/>
      <sz val="11"/>
      <color rgb="FFBF8F00"/>
      <name val="Calibri"/>
      <charset val="1"/>
    </font>
    <font>
      <b/>
      <sz val="11"/>
      <color rgb="FFC65911"/>
      <name val="Calibri"/>
      <charset val="1"/>
    </font>
    <font>
      <b/>
      <sz val="11"/>
      <color rgb="FFFFFFFF"/>
      <name val="Calibri"/>
      <charset val="1"/>
    </font>
    <font>
      <b/>
      <sz val="18"/>
      <color rgb="FFFFFFFF"/>
      <name val="Calibri"/>
      <charset val="1"/>
    </font>
    <font>
      <sz val="11"/>
      <color rgb="FF000000"/>
      <name val="Calibri"/>
      <charset val="1"/>
    </font>
    <font>
      <b/>
      <sz val="11"/>
      <color rgb="FF595959"/>
      <name val="Calibri"/>
      <charset val="1"/>
    </font>
    <font>
      <b/>
      <sz val="11"/>
      <color rgb="FF0000FF"/>
      <name val="Calibri"/>
      <charset val="1"/>
    </font>
    <font>
      <i/>
      <sz val="10"/>
      <color rgb="FF404040"/>
      <name val="Calibri"/>
      <charset val="1"/>
    </font>
    <font>
      <sz val="11"/>
      <color rgb="FF0000FF"/>
      <name val="Calibri"/>
      <charset val="1"/>
    </font>
    <font>
      <b/>
      <i/>
      <sz val="10"/>
      <color rgb="FFFFFFFF"/>
      <name val="Calibri"/>
      <charset val="1"/>
    </font>
    <font>
      <b/>
      <sz val="16"/>
      <color rgb="FFFFFFFF"/>
      <name val="Calibri"/>
      <charset val="1"/>
    </font>
    <font>
      <i/>
      <sz val="10"/>
      <color rgb="FF595959"/>
      <name val="Calibri"/>
      <charset val="1"/>
    </font>
    <font>
      <sz val="10"/>
      <color rgb="FF404040"/>
      <name val="Calibri"/>
      <charset val="1"/>
    </font>
    <font>
      <sz val="10"/>
      <color rgb="FF000000"/>
      <name val="Calibri"/>
      <charset val="1"/>
    </font>
  </fonts>
  <fills count="19">
    <fill>
      <patternFill patternType="none"/>
    </fill>
    <fill>
      <patternFill patternType="gray125"/>
    </fill>
    <fill>
      <patternFill patternType="solid">
        <fgColor rgb="FF1F4E78"/>
        <bgColor rgb="FF003366"/>
      </patternFill>
    </fill>
    <fill>
      <patternFill patternType="solid">
        <fgColor rgb="FFF8F8F8"/>
        <bgColor rgb="FFFBFBFB"/>
      </patternFill>
    </fill>
    <fill>
      <patternFill patternType="solid">
        <fgColor rgb="FF2E75B6"/>
        <bgColor rgb="FF0066CC"/>
      </patternFill>
    </fill>
    <fill>
      <patternFill patternType="solid">
        <fgColor rgb="FF548235"/>
        <bgColor rgb="FF595959"/>
      </patternFill>
    </fill>
    <fill>
      <patternFill patternType="solid">
        <fgColor rgb="FFC65911"/>
        <bgColor rgb="FF993300"/>
      </patternFill>
    </fill>
    <fill>
      <patternFill patternType="solid">
        <fgColor rgb="FF404040"/>
        <bgColor rgb="FF595959"/>
      </patternFill>
    </fill>
    <fill>
      <patternFill patternType="solid">
        <fgColor rgb="FFFFFFFF"/>
        <bgColor rgb="FFFBFBFB"/>
      </patternFill>
    </fill>
    <fill>
      <patternFill patternType="solid">
        <fgColor rgb="FF70AD47"/>
        <bgColor rgb="FF548235"/>
      </patternFill>
    </fill>
    <fill>
      <patternFill patternType="solid">
        <fgColor rgb="FFBF8F00"/>
        <bgColor rgb="FFC65911"/>
      </patternFill>
    </fill>
    <fill>
      <patternFill patternType="solid">
        <fgColor rgb="FF808080"/>
        <bgColor rgb="FF878787"/>
      </patternFill>
    </fill>
    <fill>
      <patternFill patternType="solid">
        <fgColor rgb="FFFBFBFB"/>
        <bgColor rgb="FFF8F8F8"/>
      </patternFill>
    </fill>
    <fill>
      <patternFill patternType="solid">
        <fgColor rgb="FFDDEBF7"/>
        <bgColor rgb="FFEDEDED"/>
      </patternFill>
    </fill>
    <fill>
      <patternFill patternType="solid">
        <fgColor rgb="FFF2F2F2"/>
        <bgColor rgb="FFEDEDED"/>
      </patternFill>
    </fill>
    <fill>
      <patternFill patternType="solid">
        <fgColor rgb="FFFCE4D6"/>
        <bgColor rgb="FFFFF2CC"/>
      </patternFill>
    </fill>
    <fill>
      <patternFill patternType="solid">
        <fgColor rgb="FFE2EFDA"/>
        <bgColor rgb="FFEDEDED"/>
      </patternFill>
    </fill>
    <fill>
      <patternFill patternType="solid">
        <fgColor rgb="FFFFF2CC"/>
        <bgColor rgb="FFFCE4D6"/>
      </patternFill>
    </fill>
    <fill>
      <patternFill patternType="solid">
        <fgColor rgb="FFEDEDED"/>
        <bgColor rgb="FFF2F2F2"/>
      </patternFill>
    </fill>
  </fills>
  <borders count="9">
    <border>
      <left/>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rgb="FF2E75B6"/>
      </left>
      <right style="thin">
        <color rgb="FF2E75B6"/>
      </right>
      <top style="thin">
        <color rgb="FF2E75B6"/>
      </top>
      <bottom style="thin">
        <color rgb="FF2E75B6"/>
      </bottom>
      <diagonal/>
    </border>
    <border>
      <left style="thin">
        <color rgb="FFBFBFBF"/>
      </left>
      <right style="thin">
        <color rgb="FFBFBFBF"/>
      </right>
      <top style="thin">
        <color rgb="FFBFBFBF"/>
      </top>
      <bottom style="thin">
        <color rgb="FFBFBFBF"/>
      </bottom>
      <diagonal/>
    </border>
    <border>
      <left style="thin">
        <color rgb="FF1F4E78"/>
      </left>
      <right style="thin">
        <color rgb="FF1F4E78"/>
      </right>
      <top style="thin">
        <color rgb="FF1F4E78"/>
      </top>
      <bottom style="thin">
        <color rgb="FF1F4E78"/>
      </bottom>
      <diagonal/>
    </border>
    <border>
      <left style="thin">
        <color rgb="FF1F4E78"/>
      </left>
      <right/>
      <top style="thin">
        <color rgb="FF1F4E78"/>
      </top>
      <bottom style="thin">
        <color rgb="FF1F4E78"/>
      </bottom>
      <diagonal/>
    </border>
    <border>
      <left/>
      <right/>
      <top/>
      <bottom style="thin">
        <color indexed="64"/>
      </bottom>
      <diagonal/>
    </border>
  </borders>
  <cellStyleXfs count="1">
    <xf numFmtId="0" fontId="0" fillId="0" borderId="0"/>
  </cellStyleXfs>
  <cellXfs count="81">
    <xf numFmtId="0" fontId="0" fillId="0" borderId="0" xfId="0"/>
    <xf numFmtId="0" fontId="3" fillId="11" borderId="1" xfId="0" applyFont="1" applyFill="1" applyBorder="1" applyAlignment="1">
      <alignment horizontal="left" vertical="center" wrapText="1" indent="1"/>
    </xf>
    <xf numFmtId="0" fontId="3" fillId="10"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6" fillId="8" borderId="3" xfId="0" applyFont="1" applyFill="1" applyBorder="1" applyAlignment="1">
      <alignment horizontal="left" vertical="center" wrapText="1" indent="1"/>
    </xf>
    <xf numFmtId="0" fontId="5" fillId="8" borderId="2" xfId="0" applyFont="1" applyFill="1" applyBorder="1" applyAlignment="1">
      <alignment horizontal="left" vertical="center" wrapText="1" indent="1"/>
    </xf>
    <xf numFmtId="1" fontId="4" fillId="8" borderId="2" xfId="0" applyNumberFormat="1" applyFont="1" applyFill="1" applyBorder="1" applyAlignment="1">
      <alignment horizontal="left" vertical="center" wrapText="1" indent="1"/>
    </xf>
    <xf numFmtId="165" fontId="4" fillId="8" borderId="2" xfId="0" applyNumberFormat="1" applyFont="1" applyFill="1" applyBorder="1" applyAlignment="1">
      <alignment horizontal="left" vertical="center" wrapText="1" indent="1"/>
    </xf>
    <xf numFmtId="164" fontId="4" fillId="8" borderId="2" xfId="0" applyNumberFormat="1" applyFont="1" applyFill="1" applyBorder="1" applyAlignment="1">
      <alignment horizontal="left" vertical="center" wrapText="1" indent="1"/>
    </xf>
    <xf numFmtId="0" fontId="3" fillId="7"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3" borderId="0" xfId="0" applyFont="1" applyFill="1" applyAlignment="1">
      <alignment horizontal="left" vertical="center" wrapText="1" indent="2"/>
    </xf>
    <xf numFmtId="0" fontId="3" fillId="4" borderId="4" xfId="0" applyFont="1" applyFill="1" applyBorder="1" applyAlignment="1">
      <alignment horizontal="center" vertical="center" wrapText="1"/>
    </xf>
    <xf numFmtId="0" fontId="8" fillId="3" borderId="5" xfId="0" applyFont="1" applyFill="1" applyBorder="1" applyAlignment="1">
      <alignment horizontal="left" vertical="center" wrapText="1" indent="1"/>
    </xf>
    <xf numFmtId="164" fontId="9" fillId="3" borderId="5" xfId="0" applyNumberFormat="1" applyFont="1" applyFill="1" applyBorder="1" applyAlignment="1">
      <alignment horizontal="center" vertical="center" wrapText="1"/>
    </xf>
    <xf numFmtId="164" fontId="10" fillId="3" borderId="5" xfId="0" applyNumberFormat="1" applyFont="1" applyFill="1" applyBorder="1" applyAlignment="1">
      <alignment horizontal="center" vertical="center" wrapText="1"/>
    </xf>
    <xf numFmtId="165" fontId="11" fillId="3" borderId="5" xfId="0" applyNumberFormat="1" applyFont="1" applyFill="1" applyBorder="1" applyAlignment="1">
      <alignment horizontal="right" vertical="center"/>
    </xf>
    <xf numFmtId="1" fontId="12" fillId="3" borderId="5" xfId="0" applyNumberFormat="1" applyFont="1" applyFill="1" applyBorder="1" applyAlignment="1">
      <alignment horizontal="center" vertical="center" wrapText="1"/>
    </xf>
    <xf numFmtId="1" fontId="13" fillId="3" borderId="5" xfId="0" applyNumberFormat="1" applyFont="1" applyFill="1" applyBorder="1" applyAlignment="1">
      <alignment horizontal="center" vertical="center" wrapText="1"/>
    </xf>
    <xf numFmtId="1" fontId="14" fillId="3" borderId="5" xfId="0" applyNumberFormat="1" applyFont="1" applyFill="1" applyBorder="1" applyAlignment="1">
      <alignment horizontal="center" vertical="center" wrapText="1"/>
    </xf>
    <xf numFmtId="1" fontId="9" fillId="3" borderId="5" xfId="0" applyNumberFormat="1" applyFont="1" applyFill="1" applyBorder="1" applyAlignment="1">
      <alignment horizontal="center" vertical="center" wrapText="1"/>
    </xf>
    <xf numFmtId="0" fontId="8" fillId="8" borderId="5" xfId="0" applyFont="1" applyFill="1" applyBorder="1" applyAlignment="1">
      <alignment horizontal="left" vertical="center" wrapText="1" indent="1"/>
    </xf>
    <xf numFmtId="164" fontId="9" fillId="8" borderId="5" xfId="0" applyNumberFormat="1" applyFont="1" applyFill="1" applyBorder="1" applyAlignment="1">
      <alignment horizontal="center" vertical="center" wrapText="1"/>
    </xf>
    <xf numFmtId="164" fontId="10" fillId="8" borderId="5" xfId="0" applyNumberFormat="1" applyFont="1" applyFill="1" applyBorder="1" applyAlignment="1">
      <alignment horizontal="center" vertical="center" wrapText="1"/>
    </xf>
    <xf numFmtId="165" fontId="11" fillId="8" borderId="5" xfId="0" applyNumberFormat="1" applyFont="1" applyFill="1" applyBorder="1" applyAlignment="1">
      <alignment horizontal="right" vertical="center"/>
    </xf>
    <xf numFmtId="1" fontId="12" fillId="8" borderId="5" xfId="0" applyNumberFormat="1" applyFont="1" applyFill="1" applyBorder="1" applyAlignment="1">
      <alignment horizontal="center" vertical="center" wrapText="1"/>
    </xf>
    <xf numFmtId="1" fontId="13" fillId="8" borderId="5" xfId="0" applyNumberFormat="1" applyFont="1" applyFill="1" applyBorder="1" applyAlignment="1">
      <alignment horizontal="center" vertical="center" wrapText="1"/>
    </xf>
    <xf numFmtId="1" fontId="14" fillId="8" borderId="5" xfId="0" applyNumberFormat="1" applyFont="1" applyFill="1" applyBorder="1" applyAlignment="1">
      <alignment horizontal="center" vertical="center" wrapText="1"/>
    </xf>
    <xf numFmtId="1" fontId="9" fillId="8" borderId="5" xfId="0" applyNumberFormat="1" applyFont="1" applyFill="1" applyBorder="1" applyAlignment="1">
      <alignment horizontal="center" vertical="center" wrapText="1"/>
    </xf>
    <xf numFmtId="0" fontId="15" fillId="2" borderId="5" xfId="0" applyFont="1" applyFill="1" applyBorder="1" applyAlignment="1">
      <alignment horizontal="left" vertical="center" wrapText="1" indent="1"/>
    </xf>
    <xf numFmtId="164" fontId="15" fillId="2" borderId="5" xfId="0" applyNumberFormat="1" applyFont="1" applyFill="1" applyBorder="1" applyAlignment="1">
      <alignment horizontal="center" vertical="center" wrapText="1"/>
    </xf>
    <xf numFmtId="166" fontId="15" fillId="2" borderId="5" xfId="0" applyNumberFormat="1" applyFont="1" applyFill="1" applyBorder="1" applyAlignment="1">
      <alignment horizontal="right" vertical="center"/>
    </xf>
    <xf numFmtId="1" fontId="15" fillId="2" borderId="5"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167" fontId="17"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19" fillId="13" borderId="5" xfId="0" applyFont="1" applyFill="1" applyBorder="1" applyAlignment="1">
      <alignment horizontal="center" vertical="center" wrapText="1"/>
    </xf>
    <xf numFmtId="168" fontId="17" fillId="13" borderId="5" xfId="0" applyNumberFormat="1" applyFont="1" applyFill="1" applyBorder="1" applyAlignment="1">
      <alignment horizontal="center" vertical="center" wrapText="1"/>
    </xf>
    <xf numFmtId="1" fontId="17" fillId="13" borderId="5" xfId="0" applyNumberFormat="1" applyFont="1" applyFill="1" applyBorder="1" applyAlignment="1">
      <alignment horizontal="center" vertical="center" wrapText="1"/>
    </xf>
    <xf numFmtId="164" fontId="11" fillId="0" borderId="5"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165" fontId="11" fillId="0" borderId="5" xfId="0" applyNumberFormat="1" applyFont="1" applyBorder="1" applyAlignment="1">
      <alignment horizontal="right" vertical="center"/>
    </xf>
    <xf numFmtId="0" fontId="20" fillId="13" borderId="5" xfId="0" applyFont="1" applyFill="1" applyBorder="1" applyAlignment="1">
      <alignment horizontal="left" vertical="center" wrapText="1" indent="1"/>
    </xf>
    <xf numFmtId="168" fontId="21" fillId="13" borderId="5" xfId="0" applyNumberFormat="1" applyFont="1" applyFill="1" applyBorder="1" applyAlignment="1">
      <alignment horizontal="center" vertical="center" wrapText="1"/>
    </xf>
    <xf numFmtId="1" fontId="21" fillId="13" borderId="5" xfId="0" applyNumberFormat="1" applyFont="1" applyFill="1" applyBorder="1" applyAlignment="1">
      <alignment horizontal="center" vertical="center" wrapText="1"/>
    </xf>
    <xf numFmtId="0" fontId="17" fillId="13" borderId="5" xfId="0" applyFont="1" applyFill="1" applyBorder="1" applyAlignment="1">
      <alignment horizontal="center" vertical="center" wrapText="1"/>
    </xf>
    <xf numFmtId="0" fontId="0" fillId="2" borderId="6" xfId="0" applyFill="1" applyBorder="1"/>
    <xf numFmtId="164" fontId="15" fillId="2" borderId="6" xfId="0" applyNumberFormat="1" applyFont="1" applyFill="1" applyBorder="1" applyAlignment="1">
      <alignment horizontal="center" vertical="center" wrapText="1"/>
    </xf>
    <xf numFmtId="165" fontId="15" fillId="2" borderId="6" xfId="0" applyNumberFormat="1" applyFont="1" applyFill="1" applyBorder="1" applyAlignment="1">
      <alignment horizontal="right" vertical="center"/>
    </xf>
    <xf numFmtId="0" fontId="22" fillId="2" borderId="6" xfId="0" applyFont="1" applyFill="1" applyBorder="1" applyAlignment="1">
      <alignment horizontal="left" vertical="center" wrapText="1" indent="1"/>
    </xf>
    <xf numFmtId="0" fontId="11" fillId="14" borderId="5" xfId="0" applyFont="1" applyFill="1" applyBorder="1" applyAlignment="1">
      <alignment horizontal="left" vertical="center" wrapText="1" indent="1"/>
    </xf>
    <xf numFmtId="0" fontId="24" fillId="0" borderId="5" xfId="0" applyFont="1" applyBorder="1" applyAlignment="1">
      <alignment horizontal="left" vertical="center" wrapText="1" indent="1"/>
    </xf>
    <xf numFmtId="1" fontId="19" fillId="13" borderId="5" xfId="0" applyNumberFormat="1" applyFont="1" applyFill="1" applyBorder="1" applyAlignment="1">
      <alignment horizontal="center" vertical="center" wrapText="1"/>
    </xf>
    <xf numFmtId="164" fontId="17" fillId="8" borderId="5" xfId="0" applyNumberFormat="1" applyFont="1" applyFill="1" applyBorder="1" applyAlignment="1">
      <alignment horizontal="center" vertical="center" wrapText="1"/>
    </xf>
    <xf numFmtId="165" fontId="19" fillId="13" borderId="5" xfId="0" applyNumberFormat="1" applyFont="1" applyFill="1" applyBorder="1" applyAlignment="1">
      <alignment horizontal="center" vertical="center" wrapText="1"/>
    </xf>
    <xf numFmtId="167" fontId="17" fillId="8" borderId="5" xfId="0" applyNumberFormat="1"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3" borderId="5" xfId="0" applyFont="1" applyFill="1" applyBorder="1" applyAlignment="1">
      <alignment horizontal="left" vertical="center" wrapText="1" indent="1"/>
    </xf>
    <xf numFmtId="167" fontId="19" fillId="13" borderId="5" xfId="0" applyNumberFormat="1" applyFont="1" applyFill="1" applyBorder="1" applyAlignment="1">
      <alignment horizontal="center" vertical="center" wrapText="1"/>
    </xf>
    <xf numFmtId="167" fontId="0" fillId="13" borderId="5" xfId="0" applyNumberFormat="1" applyFill="1" applyBorder="1"/>
    <xf numFmtId="0" fontId="0" fillId="13" borderId="5" xfId="0" applyFill="1" applyBorder="1"/>
    <xf numFmtId="0" fontId="0" fillId="8" borderId="5" xfId="0" applyFill="1" applyBorder="1"/>
    <xf numFmtId="0" fontId="11" fillId="0" borderId="5" xfId="0" applyFont="1" applyBorder="1" applyAlignment="1">
      <alignment horizontal="left" vertical="center" wrapText="1" indent="1"/>
    </xf>
    <xf numFmtId="0" fontId="25" fillId="0" borderId="5" xfId="0" applyFont="1" applyBorder="1" applyAlignment="1">
      <alignment horizontal="left" vertical="center" wrapText="1" indent="1"/>
    </xf>
    <xf numFmtId="0" fontId="0" fillId="14" borderId="5" xfId="0" applyFill="1" applyBorder="1"/>
    <xf numFmtId="0" fontId="0" fillId="15" borderId="5" xfId="0" applyFill="1" applyBorder="1"/>
    <xf numFmtId="0" fontId="0" fillId="16" borderId="5" xfId="0" applyFill="1" applyBorder="1"/>
    <xf numFmtId="0" fontId="0" fillId="17" borderId="5" xfId="0" applyFill="1" applyBorder="1"/>
    <xf numFmtId="0" fontId="0" fillId="18" borderId="5" xfId="0" applyFill="1" applyBorder="1"/>
    <xf numFmtId="0" fontId="7" fillId="2" borderId="0" xfId="0" applyFont="1" applyFill="1" applyAlignment="1">
      <alignment horizontal="left" vertical="center" wrapText="1" indent="1"/>
    </xf>
    <xf numFmtId="0" fontId="6" fillId="12" borderId="0" xfId="0" applyFont="1" applyFill="1" applyAlignment="1">
      <alignment horizontal="left" vertical="center" wrapText="1" indent="1"/>
    </xf>
    <xf numFmtId="0" fontId="16" fillId="2" borderId="0" xfId="0" applyFont="1" applyFill="1" applyAlignment="1">
      <alignment horizontal="left" vertical="center" wrapText="1" indent="2"/>
    </xf>
    <xf numFmtId="0" fontId="7" fillId="4" borderId="0" xfId="0" applyFont="1" applyFill="1" applyAlignment="1">
      <alignment horizontal="left" vertical="center" wrapText="1" indent="1"/>
    </xf>
    <xf numFmtId="0" fontId="15" fillId="2" borderId="7" xfId="0" applyFont="1" applyFill="1" applyBorder="1" applyAlignment="1">
      <alignment horizontal="left" vertical="center" wrapText="1" indent="1"/>
    </xf>
    <xf numFmtId="0" fontId="23" fillId="2" borderId="0" xfId="0" applyFont="1" applyFill="1" applyAlignment="1">
      <alignment horizontal="left" vertical="center" wrapText="1" indent="2"/>
    </xf>
    <xf numFmtId="0" fontId="24" fillId="14" borderId="0" xfId="0" applyFont="1" applyFill="1" applyAlignment="1">
      <alignment horizontal="left" vertical="center" wrapText="1" indent="2"/>
    </xf>
    <xf numFmtId="0" fontId="24" fillId="12" borderId="0" xfId="0" applyFont="1" applyFill="1" applyAlignment="1">
      <alignment horizontal="left" vertical="center" wrapText="1" indent="1"/>
    </xf>
    <xf numFmtId="0" fontId="26" fillId="12" borderId="0" xfId="0" applyFont="1" applyFill="1" applyAlignment="1">
      <alignment horizontal="left" vertical="center" wrapText="1" indent="1"/>
    </xf>
    <xf numFmtId="0" fontId="1" fillId="2" borderId="8" xfId="0" applyFont="1" applyFill="1" applyBorder="1" applyAlignment="1">
      <alignment horizontal="left" vertical="center" wrapText="1"/>
    </xf>
  </cellXfs>
  <cellStyles count="1">
    <cellStyle name="Standard" xfId="0" builtinId="0"/>
  </cellStyles>
  <dxfs count="98">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9C0006"/>
        <name val="Calibri"/>
        <charset val="1"/>
      </font>
    </dxf>
    <dxf>
      <font>
        <b/>
        <color rgb="FF006100"/>
        <name val="Calibri"/>
        <charset val="1"/>
      </font>
    </dxf>
    <dxf>
      <font>
        <b/>
        <color rgb="FF006100"/>
        <name val="Calibri"/>
        <charset val="1"/>
      </font>
    </dxf>
    <dxf>
      <font>
        <b/>
        <color rgb="FF9C0006"/>
        <name val="Calibri"/>
        <charset val="1"/>
      </font>
    </dxf>
    <dxf>
      <font>
        <b/>
        <color rgb="FF9C0006"/>
        <name val="Calibri"/>
        <charset val="1"/>
      </font>
    </dxf>
    <dxf>
      <font>
        <b/>
        <color rgb="FF006100"/>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ill>
        <patternFill>
          <bgColor rgb="FFEDEDED"/>
        </patternFill>
      </fill>
    </dxf>
    <dxf>
      <fill>
        <patternFill>
          <bgColor rgb="FFFFF2CC"/>
        </patternFill>
      </fill>
    </dxf>
    <dxf>
      <fill>
        <patternFill>
          <bgColor rgb="FFE2EFDA"/>
        </patternFill>
      </fill>
    </dxf>
    <dxf>
      <fill>
        <patternFill>
          <bgColor rgb="FFF2F2F2"/>
        </patternFill>
      </fill>
    </dxf>
    <dxf>
      <fill>
        <patternFill>
          <bgColor rgb="FFFCE4D6"/>
        </patternFill>
      </fill>
    </dxf>
    <dxf>
      <fill>
        <patternFill>
          <bgColor rgb="FFFCE4D6"/>
        </patternFill>
      </fill>
    </dxf>
    <dxf>
      <fill>
        <patternFill>
          <bgColor rgb="FFFCE4D6"/>
        </patternFill>
      </fill>
    </dxf>
    <dxf>
      <fill>
        <patternFill>
          <bgColor rgb="FFEDEDED"/>
        </patternFill>
      </fill>
    </dxf>
    <dxf>
      <fill>
        <patternFill>
          <bgColor rgb="FFE2EFDA"/>
        </patternFill>
      </fill>
    </dxf>
    <dxf>
      <fill>
        <patternFill>
          <bgColor rgb="FFFCE4D6"/>
        </patternFill>
      </fill>
    </dxf>
    <dxf>
      <fill>
        <patternFill>
          <bgColor rgb="FFF2F2F2"/>
        </patternFill>
      </fill>
    </dxf>
    <dxf>
      <fill>
        <patternFill>
          <bgColor rgb="FFFFF2CC"/>
        </patternFill>
      </fill>
    </dxf>
    <dxf>
      <fill>
        <patternFill>
          <bgColor rgb="FFF2F2F2"/>
        </patternFill>
      </fill>
    </dxf>
    <dxf>
      <fill>
        <patternFill>
          <bgColor rgb="FFFCE4D6"/>
        </patternFill>
      </fill>
    </dxf>
    <dxf>
      <fill>
        <patternFill>
          <bgColor rgb="FFE2EFDA"/>
        </patternFill>
      </fill>
    </dxf>
    <dxf>
      <fill>
        <patternFill>
          <bgColor rgb="FFEDEDED"/>
        </patternFill>
      </fill>
    </dxf>
    <dxf>
      <fill>
        <patternFill>
          <bgColor rgb="FFFCE4D6"/>
        </patternFill>
      </fill>
    </dxf>
    <dxf>
      <fill>
        <patternFill>
          <bgColor rgb="FFFFF2CC"/>
        </patternFill>
      </fill>
    </dxf>
    <dxf>
      <fill>
        <patternFill>
          <bgColor rgb="FFFFF2CC"/>
        </patternFill>
      </fill>
    </dxf>
    <dxf>
      <fill>
        <patternFill>
          <bgColor rgb="FFE2EFDA"/>
        </patternFill>
      </fill>
    </dxf>
    <dxf>
      <fill>
        <patternFill>
          <bgColor rgb="FFEDEDED"/>
        </patternFill>
      </fill>
    </dxf>
    <dxf>
      <fill>
        <patternFill>
          <bgColor rgb="FFFCE4D6"/>
        </patternFill>
      </fill>
    </dxf>
    <dxf>
      <fill>
        <patternFill>
          <bgColor rgb="FFF2F2F2"/>
        </patternFill>
      </fill>
    </dxf>
    <dxf>
      <fill>
        <patternFill>
          <bgColor rgb="FFFCE4D6"/>
        </patternFill>
      </fill>
    </dxf>
    <dxf>
      <fill>
        <patternFill>
          <bgColor rgb="FFFFF2CC"/>
        </patternFill>
      </fill>
    </dxf>
    <dxf>
      <fill>
        <patternFill>
          <bgColor rgb="FFE2EFDA"/>
        </patternFill>
      </fill>
    </dxf>
    <dxf>
      <fill>
        <patternFill>
          <bgColor rgb="FFFCE4D6"/>
        </patternFill>
      </fill>
    </dxf>
    <dxf>
      <fill>
        <patternFill>
          <bgColor rgb="FFF2F2F2"/>
        </patternFill>
      </fill>
    </dxf>
    <dxf>
      <fill>
        <patternFill>
          <bgColor rgb="FFFCE4D6"/>
        </patternFill>
      </fill>
    </dxf>
    <dxf>
      <fill>
        <patternFill>
          <bgColor rgb="FFEDEDED"/>
        </patternFill>
      </fill>
    </dxf>
    <dxf>
      <fill>
        <patternFill>
          <bgColor rgb="FFFCE4D6"/>
        </patternFill>
      </fill>
    </dxf>
    <dxf>
      <fill>
        <patternFill>
          <bgColor rgb="FFEDEDED"/>
        </patternFill>
      </fill>
    </dxf>
    <dxf>
      <fill>
        <patternFill>
          <bgColor rgb="FFFFF2CC"/>
        </patternFill>
      </fill>
    </dxf>
    <dxf>
      <fill>
        <patternFill>
          <bgColor rgb="FFE2EFDA"/>
        </patternFill>
      </fill>
    </dxf>
    <dxf>
      <fill>
        <patternFill>
          <bgColor rgb="FFFCE4D6"/>
        </patternFill>
      </fill>
    </dxf>
    <dxf>
      <fill>
        <patternFill>
          <bgColor rgb="FFF2F2F2"/>
        </patternFill>
      </fill>
    </dxf>
    <dxf>
      <fill>
        <patternFill>
          <bgColor rgb="FFFFF2CC"/>
        </patternFill>
      </fill>
    </dxf>
    <dxf>
      <fill>
        <patternFill>
          <bgColor rgb="FFE2EFDA"/>
        </patternFill>
      </fill>
    </dxf>
    <dxf>
      <fill>
        <patternFill>
          <bgColor rgb="FFFCE4D6"/>
        </patternFill>
      </fill>
    </dxf>
    <dxf>
      <fill>
        <patternFill>
          <bgColor rgb="FFF2F2F2"/>
        </patternFill>
      </fill>
    </dxf>
    <dxf>
      <fill>
        <patternFill>
          <bgColor rgb="FFFCE4D6"/>
        </patternFill>
      </fill>
    </dxf>
    <dxf>
      <fill>
        <patternFill>
          <bgColor rgb="FFEDEDED"/>
        </patternFill>
      </fill>
    </dxf>
    <dxf>
      <fill>
        <patternFill>
          <bgColor rgb="FFFFF2CC"/>
        </patternFill>
      </fill>
    </dxf>
    <dxf>
      <fill>
        <patternFill>
          <bgColor rgb="FFE2EFDA"/>
        </patternFill>
      </fill>
    </dxf>
    <dxf>
      <fill>
        <patternFill>
          <bgColor rgb="FFFCE4D6"/>
        </patternFill>
      </fill>
    </dxf>
    <dxf>
      <fill>
        <patternFill>
          <bgColor rgb="FFF2F2F2"/>
        </patternFill>
      </fill>
    </dxf>
    <dxf>
      <fill>
        <patternFill>
          <bgColor rgb="FFFCE4D6"/>
        </patternFill>
      </fill>
    </dxf>
    <dxf>
      <fill>
        <patternFill>
          <bgColor rgb="FFEDEDED"/>
        </patternFill>
      </fill>
    </dxf>
    <dxf>
      <fill>
        <patternFill>
          <bgColor rgb="FFFCE4D6"/>
        </patternFill>
      </fill>
    </dxf>
    <dxf>
      <fill>
        <patternFill>
          <bgColor rgb="FFEDEDED"/>
        </patternFill>
      </fill>
    </dxf>
    <dxf>
      <fill>
        <patternFill>
          <bgColor rgb="FFFFF2CC"/>
        </patternFill>
      </fill>
    </dxf>
    <dxf>
      <fill>
        <patternFill>
          <bgColor rgb="FFE2EFDA"/>
        </patternFill>
      </fill>
    </dxf>
    <dxf>
      <fill>
        <patternFill>
          <bgColor rgb="FFFCE4D6"/>
        </patternFill>
      </fill>
    </dxf>
    <dxf>
      <fill>
        <patternFill>
          <bgColor rgb="FFF2F2F2"/>
        </patternFill>
      </fill>
    </dxf>
    <dxf>
      <fill>
        <patternFill>
          <bgColor rgb="FFFCE4D6"/>
        </patternFill>
      </fill>
    </dxf>
    <dxf>
      <fill>
        <patternFill>
          <bgColor rgb="FFF2F2F2"/>
        </patternFill>
      </fill>
    </dxf>
    <dxf>
      <fill>
        <patternFill>
          <bgColor rgb="FFFCE4D6"/>
        </patternFill>
      </fill>
    </dxf>
    <dxf>
      <fill>
        <patternFill>
          <bgColor rgb="FFEDEDED"/>
        </patternFill>
      </fill>
    </dxf>
    <dxf>
      <fill>
        <patternFill>
          <bgColor rgb="FFFFF2CC"/>
        </patternFill>
      </fill>
    </dxf>
    <dxf>
      <fill>
        <patternFill>
          <bgColor rgb="FFE2EFDA"/>
        </patternFill>
      </fill>
    </dxf>
    <dxf>
      <fill>
        <patternFill>
          <bgColor rgb="FFFFF2CC"/>
        </patternFill>
      </fill>
    </dxf>
    <dxf>
      <fill>
        <patternFill>
          <bgColor rgb="FFE2EFDA"/>
        </patternFill>
      </fill>
    </dxf>
    <dxf>
      <fill>
        <patternFill>
          <bgColor rgb="FFFCE4D6"/>
        </patternFill>
      </fill>
    </dxf>
    <dxf>
      <fill>
        <patternFill>
          <bgColor rgb="FFF2F2F2"/>
        </patternFill>
      </fill>
    </dxf>
    <dxf>
      <fill>
        <patternFill>
          <bgColor rgb="FFFCE4D6"/>
        </patternFill>
      </fill>
    </dxf>
    <dxf>
      <fill>
        <patternFill>
          <bgColor rgb="FFEDEDED"/>
        </patternFill>
      </fill>
    </dxf>
    <dxf>
      <fill>
        <patternFill>
          <bgColor rgb="FFFCE4D6"/>
        </patternFill>
      </fill>
    </dxf>
    <dxf>
      <fill>
        <patternFill>
          <bgColor rgb="FFEDEDED"/>
        </patternFill>
      </fill>
    </dxf>
    <dxf>
      <fill>
        <patternFill>
          <bgColor rgb="FFFFF2CC"/>
        </patternFill>
      </fill>
    </dxf>
    <dxf>
      <fill>
        <patternFill>
          <bgColor rgb="FFE2EFDA"/>
        </patternFill>
      </fill>
    </dxf>
    <dxf>
      <fill>
        <patternFill>
          <bgColor rgb="FFFCE4D6"/>
        </patternFill>
      </fill>
    </dxf>
    <dxf>
      <fill>
        <patternFill>
          <bgColor rgb="FFF2F2F2"/>
        </patternFill>
      </fill>
    </dxf>
    <dxf>
      <font>
        <b/>
        <color rgb="FF9C0006"/>
        <name val="Calibri"/>
        <charset val="1"/>
      </font>
    </dxf>
    <dxf>
      <font>
        <b/>
        <color rgb="FF006100"/>
        <name val="Calibri"/>
        <charset val="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548235"/>
      <rgbColor rgb="FF800080"/>
      <rgbColor rgb="FF008080"/>
      <rgbColor rgb="FFBFBFBF"/>
      <rgbColor rgb="FF808080"/>
      <rgbColor rgb="FFA6A6A6"/>
      <rgbColor rgb="FF993366"/>
      <rgbColor rgb="FFFFF2CC"/>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E2EFDA"/>
      <rgbColor rgb="FFF8F8F8"/>
      <rgbColor rgb="FFEDEDED"/>
      <rgbColor rgb="FFFBFBFB"/>
      <rgbColor rgb="FFCC99FF"/>
      <rgbColor rgb="FFFCE4D6"/>
      <rgbColor rgb="FF2E75B6"/>
      <rgbColor rgb="FF33CCCC"/>
      <rgbColor rgb="FF99CC00"/>
      <rgbColor rgb="FFFFCC00"/>
      <rgbColor rgb="FFBF8F00"/>
      <rgbColor rgb="FFC65911"/>
      <rgbColor rgb="FF595959"/>
      <rgbColor rgb="FF878787"/>
      <rgbColor rgb="FF003366"/>
      <rgbColor rgb="FF70AD47"/>
      <rgbColor rgb="FF003300"/>
      <rgbColor rgb="FF222222"/>
      <rgbColor rgb="FF993300"/>
      <rgbColor rgb="FF993366"/>
      <rgbColor rgb="FF1F4E78"/>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Sollstunden vs. Iststunden je Monat</a:t>
            </a:r>
          </a:p>
        </c:rich>
      </c:tx>
      <c:overlay val="0"/>
      <c:spPr>
        <a:noFill/>
        <a:ln w="0">
          <a:noFill/>
        </a:ln>
      </c:spPr>
    </c:title>
    <c:autoTitleDeleted val="0"/>
    <c:plotArea>
      <c:layout/>
      <c:barChart>
        <c:barDir val="col"/>
        <c:grouping val="clustered"/>
        <c:varyColors val="0"/>
        <c:ser>
          <c:idx val="0"/>
          <c:order val="0"/>
          <c:tx>
            <c:strRef>
              <c:f>Übersicht!$C$16</c:f>
              <c:strCache>
                <c:ptCount val="1"/>
                <c:pt idx="0">
                  <c:v>Sollstunden</c:v>
                </c:pt>
              </c:strCache>
            </c:strRef>
          </c:tx>
          <c:spPr>
            <a:solidFill>
              <a:srgbClr val="A6A6A6"/>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de-D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Übersicht!$B$17:$B$28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Übersicht!$C$17:$C$28</c:f>
              <c:numCache>
                <c:formatCode>[h]:mm</c:formatCode>
                <c:ptCount val="12"/>
                <c:pt idx="0">
                  <c:v>6.9999999999999973</c:v>
                </c:pt>
                <c:pt idx="1">
                  <c:v>6.6666666666666643</c:v>
                </c:pt>
                <c:pt idx="2">
                  <c:v>7.3333333333333304</c:v>
                </c:pt>
                <c:pt idx="3">
                  <c:v>6.6666666666666643</c:v>
                </c:pt>
                <c:pt idx="4">
                  <c:v>5.9999999999999982</c:v>
                </c:pt>
                <c:pt idx="5">
                  <c:v>7.3333333333333304</c:v>
                </c:pt>
                <c:pt idx="6">
                  <c:v>7.6666666666666634</c:v>
                </c:pt>
                <c:pt idx="7">
                  <c:v>6.9999999999999973</c:v>
                </c:pt>
                <c:pt idx="8">
                  <c:v>7.3333333333333304</c:v>
                </c:pt>
                <c:pt idx="9">
                  <c:v>7.3333333333333304</c:v>
                </c:pt>
                <c:pt idx="10">
                  <c:v>6.9999999999999973</c:v>
                </c:pt>
                <c:pt idx="11">
                  <c:v>7.3333333333333304</c:v>
                </c:pt>
              </c:numCache>
            </c:numRef>
          </c:val>
          <c:extLst>
            <c:ext xmlns:c16="http://schemas.microsoft.com/office/drawing/2014/chart" uri="{C3380CC4-5D6E-409C-BE32-E72D297353CC}">
              <c16:uniqueId val="{00000000-26B4-4014-BE34-835B547E63F3}"/>
            </c:ext>
          </c:extLst>
        </c:ser>
        <c:ser>
          <c:idx val="1"/>
          <c:order val="1"/>
          <c:tx>
            <c:strRef>
              <c:f>Übersicht!$D$16</c:f>
              <c:strCache>
                <c:ptCount val="1"/>
                <c:pt idx="0">
                  <c:v>Iststunden</c:v>
                </c:pt>
              </c:strCache>
            </c:strRef>
          </c:tx>
          <c:spPr>
            <a:solidFill>
              <a:srgbClr val="2E75B6"/>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de-D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Übersicht!$B$17:$B$28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Übersicht!$D$17:$D$28</c:f>
              <c:numCache>
                <c:formatCode>[h]:mm</c:formatCode>
                <c:ptCount val="12"/>
                <c:pt idx="0">
                  <c:v>6.5729166666666679</c:v>
                </c:pt>
                <c:pt idx="1">
                  <c:v>5.0312499999999991</c:v>
                </c:pt>
                <c:pt idx="2">
                  <c:v>7.1562499999999982</c:v>
                </c:pt>
                <c:pt idx="3">
                  <c:v>6.0729166666666679</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6B4-4014-BE34-835B547E63F3}"/>
            </c:ext>
          </c:extLst>
        </c:ser>
        <c:dLbls>
          <c:showLegendKey val="0"/>
          <c:showVal val="0"/>
          <c:showCatName val="0"/>
          <c:showSerName val="0"/>
          <c:showPercent val="0"/>
          <c:showBubbleSize val="0"/>
        </c:dLbls>
        <c:gapWidth val="150"/>
        <c:axId val="30451715"/>
        <c:axId val="23024494"/>
      </c:barChart>
      <c:catAx>
        <c:axId val="30451715"/>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23024494"/>
        <c:crosses val="autoZero"/>
        <c:auto val="1"/>
        <c:lblAlgn val="ctr"/>
        <c:lblOffset val="100"/>
        <c:noMultiLvlLbl val="0"/>
      </c:catAx>
      <c:valAx>
        <c:axId val="23024494"/>
        <c:scaling>
          <c:orientation val="minMax"/>
        </c:scaling>
        <c:delete val="0"/>
        <c:axPos val="l"/>
        <c:majorGridlines>
          <c:spPr>
            <a:ln w="9360">
              <a:solidFill>
                <a:srgbClr val="878787"/>
              </a:solidFill>
              <a:round/>
            </a:ln>
          </c:spPr>
        </c:majorGridlines>
        <c:numFmt formatCode="[h]:mm"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30451715"/>
        <c:crosses val="autoZero"/>
        <c:crossBetween val="between"/>
      </c:valAx>
      <c:spPr>
        <a:solidFill>
          <a:schemeClr val="bg1"/>
        </a:solid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chemeClr val="accent1">
        <a:lumMod val="20000"/>
        <a:lumOff val="80000"/>
      </a:schemeClr>
    </a:solidFill>
    <a:ln w="9360">
      <a:solidFill>
        <a:srgbClr val="D9D9D9"/>
      </a:solidFill>
      <a:roun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Zeitsaldo je Monat (Stunden)</a:t>
            </a:r>
          </a:p>
        </c:rich>
      </c:tx>
      <c:overlay val="0"/>
      <c:spPr>
        <a:noFill/>
        <a:ln w="0">
          <a:noFill/>
        </a:ln>
      </c:spPr>
    </c:title>
    <c:autoTitleDeleted val="0"/>
    <c:plotArea>
      <c:layout/>
      <c:lineChart>
        <c:grouping val="standard"/>
        <c:varyColors val="0"/>
        <c:ser>
          <c:idx val="0"/>
          <c:order val="0"/>
          <c:tx>
            <c:strRef>
              <c:f>Übersicht!$E$16</c:f>
              <c:strCache>
                <c:ptCount val="1"/>
                <c:pt idx="0">
                  <c:v>Saldo</c:v>
                </c:pt>
              </c:strCache>
            </c:strRef>
          </c:tx>
          <c:spPr>
            <a:ln w="28080">
              <a:solidFill>
                <a:srgbClr val="548235"/>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de-DE"/>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Übersicht!$B$17:$B$28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Übersicht!$E$17:$E$28</c:f>
              <c:numCache>
                <c:formatCode>General</c:formatCode>
                <c:ptCount val="12"/>
                <c:pt idx="0">
                  <c:v>5.7500000000000053</c:v>
                </c:pt>
                <c:pt idx="1">
                  <c:v>0.74999999999996669</c:v>
                </c:pt>
                <c:pt idx="2">
                  <c:v>3.7499999999999245</c:v>
                </c:pt>
                <c:pt idx="3">
                  <c:v>1.7500000000000031</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866-49BF-B8BE-B0C7230B89DB}"/>
            </c:ext>
          </c:extLst>
        </c:ser>
        <c:dLbls>
          <c:showLegendKey val="0"/>
          <c:showVal val="0"/>
          <c:showCatName val="0"/>
          <c:showSerName val="0"/>
          <c:showPercent val="0"/>
          <c:showBubbleSize val="0"/>
        </c:dLbls>
        <c:hiLowLines>
          <c:spPr>
            <a:ln w="0">
              <a:noFill/>
            </a:ln>
          </c:spPr>
        </c:hiLowLines>
        <c:smooth val="0"/>
        <c:axId val="56558287"/>
        <c:axId val="43944843"/>
      </c:lineChart>
      <c:catAx>
        <c:axId val="56558287"/>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43944843"/>
        <c:crosses val="autoZero"/>
        <c:auto val="1"/>
        <c:lblAlgn val="ctr"/>
        <c:lblOffset val="100"/>
        <c:noMultiLvlLbl val="0"/>
      </c:catAx>
      <c:valAx>
        <c:axId val="43944843"/>
        <c:scaling>
          <c:orientation val="minMax"/>
        </c:scaling>
        <c:delete val="0"/>
        <c:axPos val="l"/>
        <c:majorGridlines>
          <c:spPr>
            <a:ln w="9360">
              <a:solidFill>
                <a:srgbClr val="878787"/>
              </a:solidFill>
              <a:round/>
            </a:ln>
          </c:spPr>
        </c:majorGridlines>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56558287"/>
        <c:crosses val="autoZero"/>
        <c:crossBetween val="between"/>
      </c:valAx>
      <c:spPr>
        <a:solidFill>
          <a:schemeClr val="bg1"/>
        </a:solidFill>
        <a:ln w="0">
          <a:noFill/>
        </a:ln>
      </c:spPr>
    </c:plotArea>
    <c:plotVisOnly val="1"/>
    <c:dispBlanksAs val="gap"/>
    <c:showDLblsOverMax val="1"/>
  </c:chart>
  <c:spPr>
    <a:solidFill>
      <a:schemeClr val="accent1">
        <a:lumMod val="20000"/>
        <a:lumOff val="80000"/>
      </a:schemeClr>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85725</xdr:colOff>
      <xdr:row>15</xdr:row>
      <xdr:rowOff>257175</xdr:rowOff>
    </xdr:from>
    <xdr:to>
      <xdr:col>18</xdr:col>
      <xdr:colOff>19050</xdr:colOff>
      <xdr:row>28</xdr:row>
      <xdr:rowOff>201105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85725</xdr:colOff>
      <xdr:row>4</xdr:row>
      <xdr:rowOff>0</xdr:rowOff>
    </xdr:from>
    <xdr:to>
      <xdr:col>18</xdr:col>
      <xdr:colOff>19050</xdr:colOff>
      <xdr:row>15</xdr:row>
      <xdr:rowOff>172890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70"/>
  <sheetViews>
    <sheetView showGridLines="0" tabSelected="1" zoomScaleNormal="100" workbookViewId="0">
      <selection activeCell="T9" sqref="T9"/>
    </sheetView>
  </sheetViews>
  <sheetFormatPr baseColWidth="10" defaultColWidth="8.7109375" defaultRowHeight="15" x14ac:dyDescent="0.25"/>
  <cols>
    <col min="1" max="1" width="2" customWidth="1"/>
    <col min="2" max="2" width="18" customWidth="1"/>
    <col min="3" max="8" width="14" customWidth="1"/>
    <col min="9" max="9" width="16" customWidth="1"/>
    <col min="10" max="10" width="2" customWidth="1"/>
  </cols>
  <sheetData>
    <row r="2" spans="2:18" ht="43.5" customHeight="1" x14ac:dyDescent="0.25">
      <c r="B2" s="80" t="str">
        <f>"ZEITERFASSUNG — Übersicht "&amp;Annahmen!C8</f>
        <v>ZEITERFASSUNG — Übersicht 2026</v>
      </c>
      <c r="C2" s="80"/>
      <c r="D2" s="80"/>
      <c r="E2" s="80"/>
      <c r="F2" s="80"/>
      <c r="G2" s="80"/>
      <c r="H2" s="80"/>
      <c r="I2" s="80"/>
      <c r="J2" s="80"/>
      <c r="K2" s="80"/>
      <c r="L2" s="80"/>
      <c r="M2" s="80"/>
      <c r="N2" s="80"/>
      <c r="O2" s="80"/>
      <c r="P2" s="80"/>
      <c r="Q2" s="80"/>
      <c r="R2" s="80"/>
    </row>
    <row r="3" spans="2:18" ht="21.75" customHeight="1" x14ac:dyDescent="0.25">
      <c r="B3" s="13" t="str">
        <f ca="1">"Name: "&amp;Annahmen!C6&amp;"   |   Abteilung: "&amp;Annahmen!C7&amp;"   |   Stand: "&amp;TEXT(Annahmen!C14,"DD.MM.YYYY")</f>
        <v>Name: Max Mustermann   |   Abteilung: Abteilung   |   Stand: 31.05.YYYY</v>
      </c>
      <c r="C3" s="13"/>
      <c r="D3" s="13"/>
      <c r="E3" s="13"/>
      <c r="F3" s="13"/>
      <c r="G3" s="13"/>
      <c r="H3" s="13"/>
      <c r="I3" s="13"/>
    </row>
    <row r="5" spans="2:18" ht="21.75" customHeight="1" x14ac:dyDescent="0.25">
      <c r="B5" s="12" t="s">
        <v>0</v>
      </c>
      <c r="C5" s="12"/>
      <c r="D5" s="11" t="s">
        <v>1</v>
      </c>
      <c r="E5" s="11"/>
      <c r="F5" s="10" t="s">
        <v>2</v>
      </c>
      <c r="G5" s="10"/>
      <c r="H5" s="9" t="s">
        <v>3</v>
      </c>
      <c r="I5" s="9"/>
    </row>
    <row r="6" spans="2:18" ht="37.5" customHeight="1" x14ac:dyDescent="0.25">
      <c r="B6" s="8">
        <f>SUM(Zeiterfassung!G37,Zeiterfassung!G67,Zeiterfassung!G100,Zeiterfassung!G132,Zeiterfassung!G165,Zeiterfassung!G197,Zeiterfassung!G230,Zeiterfassung!G263,Zeiterfassung!G295,Zeiterfassung!G328,Zeiterfassung!G360,Zeiterfassung!G393)</f>
        <v>24.833333333333332</v>
      </c>
      <c r="C6" s="8"/>
      <c r="D6" s="7">
        <f ca="1">Annahmen!C13+SUM(Zeiterfassung!I37,Zeiterfassung!I67,Zeiterfassung!I100,Zeiterfassung!I132,Zeiterfassung!I165,Zeiterfassung!I197,Zeiterfassung!I230,Zeiterfassung!I263,Zeiterfassung!I295,Zeiterfassung!I328,Zeiterfassung!I360,Zeiterfassung!I393)</f>
        <v>11.999999999999901</v>
      </c>
      <c r="E6" s="7"/>
      <c r="F6" s="6">
        <f>Annahmen!C11+Annahmen!C12-(COUNTIF(Zeiterfassung!C6:C36,"Urlaub")+COUNTIF(Zeiterfassung!C39:C66,"Urlaub")+COUNTIF(Zeiterfassung!C69:C99,"Urlaub")+COUNTIF(Zeiterfassung!C102:C131,"Urlaub")+COUNTIF(Zeiterfassung!C134:C164,"Urlaub")+COUNTIF(Zeiterfassung!C167:C196,"Urlaub")+COUNTIF(Zeiterfassung!C199:C229,"Urlaub")+COUNTIF(Zeiterfassung!C232:C262,"Urlaub")+COUNTIF(Zeiterfassung!C265:C294,"Urlaub")+COUNTIF(Zeiterfassung!C297:C327,"Urlaub")+COUNTIF(Zeiterfassung!C330:C359,"Urlaub")+COUNTIF(Zeiterfassung!C362:C392,"Urlaub"))</f>
        <v>23</v>
      </c>
      <c r="G6" s="6"/>
      <c r="H6" s="6">
        <f ca="1">SUMPRODUCT(--(ROW(INDIRECT("1:"&amp;MIN(TODAY()-DATE(Annahmen!C8,1,1)+1,IF(MOD(Annahmen!C8,4)=0,366,365))))+DATE(Annahmen!C8,1,1)-1&lt;=TODAY()) * --(WEEKDAY(ROW(INDIRECT("1:"&amp;MIN(TODAY()-DATE(Annahmen!C8,1,1)+1,IF(MOD(Annahmen!C8,4)=0,366,365))))+DATE(Annahmen!C8,1,1)-1,2)&lt;6))</f>
        <v>107</v>
      </c>
      <c r="I6" s="6"/>
    </row>
    <row r="7" spans="2:18" ht="18" customHeight="1" x14ac:dyDescent="0.25">
      <c r="B7" s="5" t="str">
        <f>"Sollstunden: "&amp;TEXT(SUM(Zeiterfassung!H37,Zeiterfassung!H67,Zeiterfassung!H100,Zeiterfassung!H132,Zeiterfassung!H165,Zeiterfassung!H197,Zeiterfassung!H230,Zeiterfassung!H263,Zeiterfassung!H295,Zeiterfassung!H328,Zeiterfassung!H360,Zeiterfassung!H393),"[h]:mm")</f>
        <v>Sollstunden: 2032:00</v>
      </c>
      <c r="C7" s="5"/>
      <c r="D7" s="5" t="str">
        <f>"Saldo Vorjahr: "&amp;TEXT(Annahmen!C13,"+0.00 ""h"";-0.00 ""h"";""–""")</f>
        <v>Saldo Vorjahr: –</v>
      </c>
      <c r="E7" s="5"/>
      <c r="F7" s="5" t="str">
        <f>"Anspruch: "&amp;Annahmen!C11&amp;" Tage + "&amp;Annahmen!C12&amp;" Resttage"</f>
        <v>Anspruch: 30 Tage + 0 Resttage</v>
      </c>
      <c r="G7" s="5"/>
      <c r="H7" s="5" t="str">
        <f>"Im aktuellen Jahr"</f>
        <v>Im aktuellen Jahr</v>
      </c>
      <c r="I7" s="5"/>
    </row>
    <row r="8" spans="2:18" ht="15.75" customHeight="1" x14ac:dyDescent="0.25">
      <c r="B8" s="4" t="str">
        <f ca="1">"ø pro Werktag: "&amp;TEXT(IFERROR(SUM(Zeiterfassung!G37,Zeiterfassung!G67,Zeiterfassung!G100,Zeiterfassung!G132,Zeiterfassung!G165,Zeiterfassung!G197,Zeiterfassung!G230,Zeiterfassung!G263,Zeiterfassung!G295,Zeiterfassung!G328,Zeiterfassung!G360,Zeiterfassung!G393)/(SUMPRODUCT(--(WEEKDAY(ROW(INDIRECT("1:365"))+DATE(Annahmen!C8,1,1)-1,2)&lt;6))-COUNTIF(Zeiterfassung!C6:C36,"Feiertag")+COUNTIF(Zeiterfassung!C39:C66,"Feiertag")+COUNTIF(Zeiterfassung!C69:C99,"Feiertag")+COUNTIF(Zeiterfassung!C102:C131,"Feiertag")+COUNTIF(Zeiterfassung!C134:C164,"Feiertag")+COUNTIF(Zeiterfassung!C167:C196,"Feiertag")+COUNTIF(Zeiterfassung!C199:C229,"Feiertag")+COUNTIF(Zeiterfassung!C232:C262,"Feiertag")+COUNTIF(Zeiterfassung!C265:C294,"Feiertag")+COUNTIF(Zeiterfassung!C297:C327,"Feiertag")+COUNTIF(Zeiterfassung!C330:C359,"Feiertag")+COUNTIF(Zeiterfassung!C362:C392,"Feiertag")),0),"[h]:mm")</f>
        <v>ø pro Werktag: 2:16</v>
      </c>
      <c r="C8" s="4"/>
      <c r="D8" s="4" t="str">
        <f ca="1">"Aktuelles Jahr: "&amp;TEXT(SUM(Zeiterfassung!I37,Zeiterfassung!I67,Zeiterfassung!I100,Zeiterfassung!I132,Zeiterfassung!I165,Zeiterfassung!I197,Zeiterfassung!I230,Zeiterfassung!I263,Zeiterfassung!I295,Zeiterfassung!I328,Zeiterfassung!I360,Zeiterfassung!I393),"+0.00 ""h"";-0.00 ""h"";""–""")</f>
        <v>Aktuelles Jahr: +012 h</v>
      </c>
      <c r="E8" s="4"/>
      <c r="F8" s="4" t="str">
        <f>"Genommen: "&amp;(COUNTIF(Zeiterfassung!C6:C36,"Urlaub")+COUNTIF(Zeiterfassung!C39:C66,"Urlaub")+COUNTIF(Zeiterfassung!C69:C99,"Urlaub")+COUNTIF(Zeiterfassung!C102:C131,"Urlaub")+COUNTIF(Zeiterfassung!C134:C164,"Urlaub")+COUNTIF(Zeiterfassung!C167:C196,"Urlaub")+COUNTIF(Zeiterfassung!C199:C229,"Urlaub")+COUNTIF(Zeiterfassung!C232:C262,"Urlaub")+COUNTIF(Zeiterfassung!C265:C294,"Urlaub")+COUNTIF(Zeiterfassung!C297:C327,"Urlaub")+COUNTIF(Zeiterfassung!C330:C359,"Urlaub")+COUNTIF(Zeiterfassung!C362:C392,"Urlaub"))&amp;" Tage"</f>
        <v>Genommen: 7 Tage</v>
      </c>
      <c r="G8" s="4"/>
      <c r="H8" s="4" t="str">
        <f>"(Mo–Fr, ohne Feiertage)"</f>
        <v>(Mo–Fr, ohne Feiertage)</v>
      </c>
      <c r="I8" s="4"/>
    </row>
    <row r="10" spans="2:18" ht="21.75" customHeight="1" x14ac:dyDescent="0.25">
      <c r="B10" s="3" t="s">
        <v>4</v>
      </c>
      <c r="C10" s="3"/>
      <c r="D10" s="2" t="s">
        <v>5</v>
      </c>
      <c r="E10" s="2"/>
      <c r="F10" s="10" t="s">
        <v>6</v>
      </c>
      <c r="G10" s="10"/>
      <c r="H10" s="1" t="s">
        <v>7</v>
      </c>
      <c r="I10" s="1"/>
    </row>
    <row r="11" spans="2:18" ht="37.5" customHeight="1" x14ac:dyDescent="0.25">
      <c r="B11" s="6">
        <f>COUNTIF(Zeiterfassung!C6:C36,"Urlaub")+COUNTIF(Zeiterfassung!C39:C66,"Urlaub")+COUNTIF(Zeiterfassung!C69:C99,"Urlaub")+COUNTIF(Zeiterfassung!C102:C131,"Urlaub")+COUNTIF(Zeiterfassung!C134:C164,"Urlaub")+COUNTIF(Zeiterfassung!C167:C196,"Urlaub")+COUNTIF(Zeiterfassung!C199:C229,"Urlaub")+COUNTIF(Zeiterfassung!C232:C262,"Urlaub")+COUNTIF(Zeiterfassung!C265:C294,"Urlaub")+COUNTIF(Zeiterfassung!C297:C327,"Urlaub")+COUNTIF(Zeiterfassung!C330:C359,"Urlaub")+COUNTIF(Zeiterfassung!C362:C392,"Urlaub")</f>
        <v>7</v>
      </c>
      <c r="C11" s="6"/>
      <c r="D11" s="6">
        <f>COUNTIF(Zeiterfassung!C6:C36,"Krank")+COUNTIF(Zeiterfassung!C39:C66,"Krank")+COUNTIF(Zeiterfassung!C69:C99,"Krank")+COUNTIF(Zeiterfassung!C102:C131,"Krank")+COUNTIF(Zeiterfassung!C134:C164,"Krank")+COUNTIF(Zeiterfassung!C167:C196,"Krank")+COUNTIF(Zeiterfassung!C199:C229,"Krank")+COUNTIF(Zeiterfassung!C232:C262,"Krank")+COUNTIF(Zeiterfassung!C265:C294,"Krank")+COUNTIF(Zeiterfassung!C297:C327,"Krank")+COUNTIF(Zeiterfassung!C330:C359,"Krank")+COUNTIF(Zeiterfassung!C362:C392,"Krank")</f>
        <v>3</v>
      </c>
      <c r="E11" s="6"/>
      <c r="F11" s="6">
        <f>COUNTA(Annahmen!$B$28:$B$41)</f>
        <v>9</v>
      </c>
      <c r="G11" s="6"/>
      <c r="H11" s="6">
        <f>COUNTIF(Zeiterfassung!C6:C36,"Frei")+COUNTIF(Zeiterfassung!C39:C66,"Frei")+COUNTIF(Zeiterfassung!C69:C99,"Frei")+COUNTIF(Zeiterfassung!C102:C131,"Frei")+COUNTIF(Zeiterfassung!C134:C164,"Frei")+COUNTIF(Zeiterfassung!C167:C196,"Frei")+COUNTIF(Zeiterfassung!C199:C229,"Frei")+COUNTIF(Zeiterfassung!C232:C262,"Frei")+COUNTIF(Zeiterfassung!C265:C294,"Frei")+COUNTIF(Zeiterfassung!C297:C327,"Frei")+COUNTIF(Zeiterfassung!C330:C359,"Frei")+COUNTIF(Zeiterfassung!C362:C392,"Frei")</f>
        <v>0</v>
      </c>
      <c r="I11" s="6"/>
    </row>
    <row r="12" spans="2:18" ht="18" customHeight="1" x14ac:dyDescent="0.25">
      <c r="B12" s="5" t="str">
        <f>"Tage im Jahr"</f>
        <v>Tage im Jahr</v>
      </c>
      <c r="C12" s="5"/>
      <c r="D12" s="5" t="str">
        <f>"Tage im Jahr"</f>
        <v>Tage im Jahr</v>
      </c>
      <c r="E12" s="5"/>
      <c r="F12" s="5" t="str">
        <f>"Eingetragen in Annahmen"</f>
        <v>Eingetragen in Annahmen</v>
      </c>
      <c r="G12" s="5"/>
      <c r="H12" s="5" t="str">
        <f>"Z. B. Gleittage"</f>
        <v>Z. B. Gleittage</v>
      </c>
      <c r="I12" s="5"/>
    </row>
    <row r="13" spans="2:18" ht="15.75" customHeight="1" x14ac:dyDescent="0.25">
      <c r="B13" s="4" t="str">
        <f>"Anspruch insgesamt: "&amp;(Annahmen!C11+Annahmen!C12)&amp;" Tage"</f>
        <v>Anspruch insgesamt: 30 Tage</v>
      </c>
      <c r="C13" s="4"/>
      <c r="D13" s="4" t="str">
        <f>"Im aktuellen Jahr"</f>
        <v>Im aktuellen Jahr</v>
      </c>
      <c r="E13" s="4"/>
      <c r="F13" s="4" t="str">
        <f>"Bundesweite + regionale"</f>
        <v>Bundesweite + regionale</v>
      </c>
      <c r="G13" s="4"/>
      <c r="H13" s="4" t="str">
        <f>"Über Status markiert"</f>
        <v>Über Status markiert</v>
      </c>
      <c r="I13" s="4"/>
    </row>
    <row r="15" spans="2:18" ht="25.5" customHeight="1" x14ac:dyDescent="0.25">
      <c r="B15" s="71" t="s">
        <v>8</v>
      </c>
      <c r="C15" s="71"/>
      <c r="D15" s="71"/>
      <c r="E15" s="71"/>
      <c r="F15" s="71"/>
      <c r="G15" s="71"/>
      <c r="H15" s="71"/>
      <c r="I15" s="71"/>
    </row>
    <row r="16" spans="2:18" ht="25.5" customHeight="1" x14ac:dyDescent="0.25">
      <c r="B16" s="14" t="s">
        <v>9</v>
      </c>
      <c r="C16" s="14" t="s">
        <v>10</v>
      </c>
      <c r="D16" s="14" t="s">
        <v>11</v>
      </c>
      <c r="E16" s="14" t="s">
        <v>12</v>
      </c>
      <c r="F16" s="14" t="s">
        <v>13</v>
      </c>
      <c r="G16" s="14" t="s">
        <v>14</v>
      </c>
      <c r="H16" s="14" t="s">
        <v>15</v>
      </c>
      <c r="I16" s="14" t="s">
        <v>16</v>
      </c>
    </row>
    <row r="17" spans="2:9" ht="19.5" customHeight="1" x14ac:dyDescent="0.25">
      <c r="B17" s="15" t="s">
        <v>17</v>
      </c>
      <c r="C17" s="16">
        <f>Zeiterfassung!H37</f>
        <v>6.9999999999999973</v>
      </c>
      <c r="D17" s="17">
        <f>Zeiterfassung!G37</f>
        <v>6.5729166666666679</v>
      </c>
      <c r="E17" s="18">
        <f ca="1">Zeiterfassung!I37</f>
        <v>5.7500000000000053</v>
      </c>
      <c r="F17" s="19">
        <f>COUNTIF(Zeiterfassung!C6:C36,"Urlaub")</f>
        <v>0</v>
      </c>
      <c r="G17" s="20">
        <f>COUNTIF(Zeiterfassung!C6:C36,"Krank")</f>
        <v>2</v>
      </c>
      <c r="H17" s="21">
        <f>SUMPRODUCT(--(MONTH(Annahmen!$B$28:$B$41)=1),--(YEAR(Annahmen!$B$28:$B$41)=Annahmen!C8))</f>
        <v>1</v>
      </c>
      <c r="I17" s="22">
        <f>NETWORKDAYS(DATE(Annahmen!C8,1,1),EOMONTH(DATE(Annahmen!C8,1,1),0),Annahmen!$B$28:$B$41)</f>
        <v>21</v>
      </c>
    </row>
    <row r="18" spans="2:9" ht="19.5" customHeight="1" x14ac:dyDescent="0.25">
      <c r="B18" s="23" t="s">
        <v>18</v>
      </c>
      <c r="C18" s="24">
        <f>Zeiterfassung!H67</f>
        <v>6.6666666666666643</v>
      </c>
      <c r="D18" s="25">
        <f>Zeiterfassung!G67</f>
        <v>5.0312499999999991</v>
      </c>
      <c r="E18" s="26">
        <f ca="1">Zeiterfassung!I67</f>
        <v>0.74999999999996669</v>
      </c>
      <c r="F18" s="27">
        <f>COUNTIF(Zeiterfassung!C39:C66,"Urlaub")</f>
        <v>5</v>
      </c>
      <c r="G18" s="28">
        <f>COUNTIF(Zeiterfassung!C39:C66,"Krank")</f>
        <v>0</v>
      </c>
      <c r="H18" s="29">
        <f>SUMPRODUCT(--(MONTH(Annahmen!$B$28:$B$41)=2),--(YEAR(Annahmen!$B$28:$B$41)=Annahmen!C8))</f>
        <v>0</v>
      </c>
      <c r="I18" s="30">
        <f>NETWORKDAYS(DATE(Annahmen!C8,2,1),EOMONTH(DATE(Annahmen!C8,2,1),0),Annahmen!$B$28:$B$41)</f>
        <v>20</v>
      </c>
    </row>
    <row r="19" spans="2:9" ht="19.5" customHeight="1" x14ac:dyDescent="0.25">
      <c r="B19" s="15" t="s">
        <v>19</v>
      </c>
      <c r="C19" s="16">
        <f>Zeiterfassung!H100</f>
        <v>7.3333333333333304</v>
      </c>
      <c r="D19" s="17">
        <f>Zeiterfassung!G100</f>
        <v>7.1562499999999982</v>
      </c>
      <c r="E19" s="18">
        <f ca="1">Zeiterfassung!I100</f>
        <v>3.7499999999999245</v>
      </c>
      <c r="F19" s="19">
        <f>COUNTIF(Zeiterfassung!C69:C99,"Urlaub")</f>
        <v>0</v>
      </c>
      <c r="G19" s="20">
        <f>COUNTIF(Zeiterfassung!C69:C99,"Krank")</f>
        <v>1</v>
      </c>
      <c r="H19" s="21">
        <f>SUMPRODUCT(--(MONTH(Annahmen!$B$28:$B$41)=3),--(YEAR(Annahmen!$B$28:$B$41)=Annahmen!C8))</f>
        <v>0</v>
      </c>
      <c r="I19" s="22">
        <f>NETWORKDAYS(DATE(Annahmen!C8,3,1),EOMONTH(DATE(Annahmen!C8,3,1),0),Annahmen!$B$28:$B$41)</f>
        <v>22</v>
      </c>
    </row>
    <row r="20" spans="2:9" ht="19.5" customHeight="1" x14ac:dyDescent="0.25">
      <c r="B20" s="23" t="s">
        <v>20</v>
      </c>
      <c r="C20" s="24">
        <f>Zeiterfassung!H132</f>
        <v>6.6666666666666643</v>
      </c>
      <c r="D20" s="25">
        <f>Zeiterfassung!G132</f>
        <v>6.0729166666666679</v>
      </c>
      <c r="E20" s="26">
        <f ca="1">Zeiterfassung!I132</f>
        <v>1.7500000000000031</v>
      </c>
      <c r="F20" s="27">
        <f>COUNTIF(Zeiterfassung!C102:C131,"Urlaub")</f>
        <v>2</v>
      </c>
      <c r="G20" s="28">
        <f>COUNTIF(Zeiterfassung!C102:C131,"Krank")</f>
        <v>0</v>
      </c>
      <c r="H20" s="29">
        <f>SUMPRODUCT(--(MONTH(Annahmen!$B$28:$B$41)=4),--(YEAR(Annahmen!$B$28:$B$41)=Annahmen!C8))</f>
        <v>2</v>
      </c>
      <c r="I20" s="30">
        <f>NETWORKDAYS(DATE(Annahmen!C8,4,1),EOMONTH(DATE(Annahmen!C8,4,1),0),Annahmen!$B$28:$B$41)</f>
        <v>20</v>
      </c>
    </row>
    <row r="21" spans="2:9" ht="19.5" customHeight="1" x14ac:dyDescent="0.25">
      <c r="B21" s="15" t="s">
        <v>21</v>
      </c>
      <c r="C21" s="16">
        <f>Zeiterfassung!H165</f>
        <v>5.9999999999999982</v>
      </c>
      <c r="D21" s="17">
        <f>Zeiterfassung!G165</f>
        <v>0</v>
      </c>
      <c r="E21" s="18">
        <f ca="1">Zeiterfassung!I165</f>
        <v>0</v>
      </c>
      <c r="F21" s="19">
        <f>COUNTIF(Zeiterfassung!C134:C164,"Urlaub")</f>
        <v>0</v>
      </c>
      <c r="G21" s="20">
        <f>COUNTIF(Zeiterfassung!C134:C164,"Krank")</f>
        <v>0</v>
      </c>
      <c r="H21" s="21">
        <f>SUMPRODUCT(--(MONTH(Annahmen!$B$28:$B$41)=5),--(YEAR(Annahmen!$B$28:$B$41)=Annahmen!C8))</f>
        <v>3</v>
      </c>
      <c r="I21" s="22">
        <f>NETWORKDAYS(DATE(Annahmen!C8,5,1),EOMONTH(DATE(Annahmen!C8,5,1),0),Annahmen!$B$28:$B$41)</f>
        <v>18</v>
      </c>
    </row>
    <row r="22" spans="2:9" ht="19.5" customHeight="1" x14ac:dyDescent="0.25">
      <c r="B22" s="23" t="s">
        <v>22</v>
      </c>
      <c r="C22" s="24">
        <f>Zeiterfassung!H197</f>
        <v>7.3333333333333304</v>
      </c>
      <c r="D22" s="25">
        <f>Zeiterfassung!G197</f>
        <v>0</v>
      </c>
      <c r="E22" s="26">
        <f ca="1">Zeiterfassung!I197</f>
        <v>0</v>
      </c>
      <c r="F22" s="27">
        <f>COUNTIF(Zeiterfassung!C167:C196,"Urlaub")</f>
        <v>0</v>
      </c>
      <c r="G22" s="28">
        <f>COUNTIF(Zeiterfassung!C167:C196,"Krank")</f>
        <v>0</v>
      </c>
      <c r="H22" s="29">
        <f>SUMPRODUCT(--(MONTH(Annahmen!$B$28:$B$41)=6),--(YEAR(Annahmen!$B$28:$B$41)=Annahmen!C8))</f>
        <v>0</v>
      </c>
      <c r="I22" s="30">
        <f>NETWORKDAYS(DATE(Annahmen!C8,6,1),EOMONTH(DATE(Annahmen!C8,6,1),0),Annahmen!$B$28:$B$41)</f>
        <v>22</v>
      </c>
    </row>
    <row r="23" spans="2:9" ht="19.5" customHeight="1" x14ac:dyDescent="0.25">
      <c r="B23" s="15" t="s">
        <v>23</v>
      </c>
      <c r="C23" s="16">
        <f>Zeiterfassung!H230</f>
        <v>7.6666666666666634</v>
      </c>
      <c r="D23" s="17">
        <f>Zeiterfassung!G230</f>
        <v>0</v>
      </c>
      <c r="E23" s="18">
        <f ca="1">Zeiterfassung!I230</f>
        <v>0</v>
      </c>
      <c r="F23" s="19">
        <f>COUNTIF(Zeiterfassung!C199:C229,"Urlaub")</f>
        <v>0</v>
      </c>
      <c r="G23" s="20">
        <f>COUNTIF(Zeiterfassung!C199:C229,"Krank")</f>
        <v>0</v>
      </c>
      <c r="H23" s="21">
        <f>SUMPRODUCT(--(MONTH(Annahmen!$B$28:$B$41)=7),--(YEAR(Annahmen!$B$28:$B$41)=Annahmen!C8))</f>
        <v>0</v>
      </c>
      <c r="I23" s="22">
        <f>NETWORKDAYS(DATE(Annahmen!C8,7,1),EOMONTH(DATE(Annahmen!C8,7,1),0),Annahmen!$B$28:$B$41)</f>
        <v>23</v>
      </c>
    </row>
    <row r="24" spans="2:9" ht="19.5" customHeight="1" x14ac:dyDescent="0.25">
      <c r="B24" s="23" t="s">
        <v>24</v>
      </c>
      <c r="C24" s="24">
        <f>Zeiterfassung!H263</f>
        <v>6.9999999999999973</v>
      </c>
      <c r="D24" s="25">
        <f>Zeiterfassung!G263</f>
        <v>0</v>
      </c>
      <c r="E24" s="26">
        <f ca="1">Zeiterfassung!I263</f>
        <v>0</v>
      </c>
      <c r="F24" s="27">
        <f>COUNTIF(Zeiterfassung!C232:C262,"Urlaub")</f>
        <v>0</v>
      </c>
      <c r="G24" s="28">
        <f>COUNTIF(Zeiterfassung!C232:C262,"Krank")</f>
        <v>0</v>
      </c>
      <c r="H24" s="29">
        <f>SUMPRODUCT(--(MONTH(Annahmen!$B$28:$B$41)=8),--(YEAR(Annahmen!$B$28:$B$41)=Annahmen!C8))</f>
        <v>0</v>
      </c>
      <c r="I24" s="30">
        <f>NETWORKDAYS(DATE(Annahmen!C8,8,1),EOMONTH(DATE(Annahmen!C8,8,1),0),Annahmen!$B$28:$B$41)</f>
        <v>21</v>
      </c>
    </row>
    <row r="25" spans="2:9" ht="19.5" customHeight="1" x14ac:dyDescent="0.25">
      <c r="B25" s="15" t="s">
        <v>25</v>
      </c>
      <c r="C25" s="16">
        <f>Zeiterfassung!H295</f>
        <v>7.3333333333333304</v>
      </c>
      <c r="D25" s="17">
        <f>Zeiterfassung!G295</f>
        <v>0</v>
      </c>
      <c r="E25" s="18">
        <f ca="1">Zeiterfassung!I295</f>
        <v>0</v>
      </c>
      <c r="F25" s="19">
        <f>COUNTIF(Zeiterfassung!C265:C294,"Urlaub")</f>
        <v>0</v>
      </c>
      <c r="G25" s="20">
        <f>COUNTIF(Zeiterfassung!C265:C294,"Krank")</f>
        <v>0</v>
      </c>
      <c r="H25" s="21">
        <f>SUMPRODUCT(--(MONTH(Annahmen!$B$28:$B$41)=9),--(YEAR(Annahmen!$B$28:$B$41)=Annahmen!C8))</f>
        <v>0</v>
      </c>
      <c r="I25" s="22">
        <f>NETWORKDAYS(DATE(Annahmen!C8,9,1),EOMONTH(DATE(Annahmen!C8,9,1),0),Annahmen!$B$28:$B$41)</f>
        <v>22</v>
      </c>
    </row>
    <row r="26" spans="2:9" ht="19.5" customHeight="1" x14ac:dyDescent="0.25">
      <c r="B26" s="23" t="s">
        <v>26</v>
      </c>
      <c r="C26" s="24">
        <f>Zeiterfassung!H328</f>
        <v>7.3333333333333304</v>
      </c>
      <c r="D26" s="25">
        <f>Zeiterfassung!G328</f>
        <v>0</v>
      </c>
      <c r="E26" s="26">
        <f ca="1">Zeiterfassung!I328</f>
        <v>0</v>
      </c>
      <c r="F26" s="27">
        <f>COUNTIF(Zeiterfassung!C297:C327,"Urlaub")</f>
        <v>0</v>
      </c>
      <c r="G26" s="28">
        <f>COUNTIF(Zeiterfassung!C297:C327,"Krank")</f>
        <v>0</v>
      </c>
      <c r="H26" s="29">
        <f>SUMPRODUCT(--(MONTH(Annahmen!$B$28:$B$41)=10),--(YEAR(Annahmen!$B$28:$B$41)=Annahmen!C8))</f>
        <v>1</v>
      </c>
      <c r="I26" s="30">
        <f>NETWORKDAYS(DATE(Annahmen!C8,10,1),EOMONTH(DATE(Annahmen!C8,10,1),0),Annahmen!$B$28:$B$41)</f>
        <v>22</v>
      </c>
    </row>
    <row r="27" spans="2:9" ht="19.5" customHeight="1" x14ac:dyDescent="0.25">
      <c r="B27" s="15" t="s">
        <v>27</v>
      </c>
      <c r="C27" s="16">
        <f>Zeiterfassung!H360</f>
        <v>6.9999999999999973</v>
      </c>
      <c r="D27" s="17">
        <f>Zeiterfassung!G360</f>
        <v>0</v>
      </c>
      <c r="E27" s="18">
        <f ca="1">Zeiterfassung!I360</f>
        <v>0</v>
      </c>
      <c r="F27" s="19">
        <f>COUNTIF(Zeiterfassung!C330:C359,"Urlaub")</f>
        <v>0</v>
      </c>
      <c r="G27" s="20">
        <f>COUNTIF(Zeiterfassung!C330:C359,"Krank")</f>
        <v>0</v>
      </c>
      <c r="H27" s="21">
        <f>SUMPRODUCT(--(MONTH(Annahmen!$B$28:$B$41)=11),--(YEAR(Annahmen!$B$28:$B$41)=Annahmen!C8))</f>
        <v>0</v>
      </c>
      <c r="I27" s="22">
        <f>NETWORKDAYS(DATE(Annahmen!C8,11,1),EOMONTH(DATE(Annahmen!C8,11,1),0),Annahmen!$B$28:$B$41)</f>
        <v>21</v>
      </c>
    </row>
    <row r="28" spans="2:9" ht="19.5" customHeight="1" x14ac:dyDescent="0.25">
      <c r="B28" s="23" t="s">
        <v>28</v>
      </c>
      <c r="C28" s="24">
        <f>Zeiterfassung!H393</f>
        <v>7.3333333333333304</v>
      </c>
      <c r="D28" s="25">
        <f>Zeiterfassung!G393</f>
        <v>0</v>
      </c>
      <c r="E28" s="26">
        <f ca="1">Zeiterfassung!I393</f>
        <v>0</v>
      </c>
      <c r="F28" s="27">
        <f>COUNTIF(Zeiterfassung!C362:C392,"Urlaub")</f>
        <v>0</v>
      </c>
      <c r="G28" s="28">
        <f>COUNTIF(Zeiterfassung!C362:C392,"Krank")</f>
        <v>0</v>
      </c>
      <c r="H28" s="29">
        <f>SUMPRODUCT(--(MONTH(Annahmen!$B$28:$B$41)=12),--(YEAR(Annahmen!$B$28:$B$41)=Annahmen!C8))</f>
        <v>2</v>
      </c>
      <c r="I28" s="30">
        <f>NETWORKDAYS(DATE(Annahmen!C8,12,1),EOMONTH(DATE(Annahmen!C8,12,1),0),Annahmen!$B$28:$B$41)</f>
        <v>22</v>
      </c>
    </row>
    <row r="29" spans="2:9" ht="24" customHeight="1" x14ac:dyDescent="0.25">
      <c r="B29" s="31" t="s">
        <v>29</v>
      </c>
      <c r="C29" s="32">
        <f t="shared" ref="C29:I29" si="0">SUM(C17:C28)</f>
        <v>84.666666666666643</v>
      </c>
      <c r="D29" s="32">
        <f t="shared" si="0"/>
        <v>24.833333333333332</v>
      </c>
      <c r="E29" s="33">
        <f t="shared" ca="1" si="0"/>
        <v>11.999999999999901</v>
      </c>
      <c r="F29" s="34">
        <f t="shared" si="0"/>
        <v>7</v>
      </c>
      <c r="G29" s="34">
        <f t="shared" si="0"/>
        <v>3</v>
      </c>
      <c r="H29" s="34">
        <f t="shared" si="0"/>
        <v>9</v>
      </c>
      <c r="I29" s="34">
        <f t="shared" si="0"/>
        <v>254</v>
      </c>
    </row>
    <row r="70" spans="2:9" ht="48" customHeight="1" x14ac:dyDescent="0.25">
      <c r="B70" s="72" t="s">
        <v>30</v>
      </c>
      <c r="C70" s="72"/>
      <c r="D70" s="72"/>
      <c r="E70" s="72"/>
      <c r="F70" s="72"/>
      <c r="G70" s="72"/>
      <c r="H70" s="72"/>
      <c r="I70" s="72"/>
    </row>
  </sheetData>
  <mergeCells count="36">
    <mergeCell ref="B70:I70"/>
    <mergeCell ref="B2:R2"/>
    <mergeCell ref="B13:C13"/>
    <mergeCell ref="D13:E13"/>
    <mergeCell ref="F13:G13"/>
    <mergeCell ref="H13:I13"/>
    <mergeCell ref="B15:I15"/>
    <mergeCell ref="B11:C11"/>
    <mergeCell ref="D11:E11"/>
    <mergeCell ref="F11:G11"/>
    <mergeCell ref="H11:I11"/>
    <mergeCell ref="B12:C12"/>
    <mergeCell ref="D12:E12"/>
    <mergeCell ref="F12:G12"/>
    <mergeCell ref="H12:I12"/>
    <mergeCell ref="B8:C8"/>
    <mergeCell ref="D8:E8"/>
    <mergeCell ref="F8:G8"/>
    <mergeCell ref="H8:I8"/>
    <mergeCell ref="B10:C10"/>
    <mergeCell ref="D10:E10"/>
    <mergeCell ref="F10:G10"/>
    <mergeCell ref="H10:I10"/>
    <mergeCell ref="B6:C6"/>
    <mergeCell ref="D6:E6"/>
    <mergeCell ref="F6:G6"/>
    <mergeCell ref="H6:I6"/>
    <mergeCell ref="B7:C7"/>
    <mergeCell ref="D7:E7"/>
    <mergeCell ref="F7:G7"/>
    <mergeCell ref="H7:I7"/>
    <mergeCell ref="B3:I3"/>
    <mergeCell ref="B5:C5"/>
    <mergeCell ref="D5:E5"/>
    <mergeCell ref="F5:G5"/>
    <mergeCell ref="H5:I5"/>
  </mergeCells>
  <conditionalFormatting sqref="E17:E28">
    <cfRule type="cellIs" dxfId="97" priority="2" operator="greaterThan">
      <formula>0</formula>
    </cfRule>
    <cfRule type="cellIs" dxfId="96" priority="3" operator="lessThan">
      <formula>0</formula>
    </cfRule>
  </conditionalFormatting>
  <printOptions horizontalCentered="1"/>
  <pageMargins left="0.75" right="0.75" top="1" bottom="1" header="0.511811023622047" footer="0.511811023622047"/>
  <pageSetup paperSize="9" fitToHeight="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3"/>
  <sheetViews>
    <sheetView showGridLines="0" zoomScaleNormal="100" workbookViewId="0">
      <pane ySplit="4" topLeftCell="A5" activePane="bottomLeft" state="frozen"/>
      <selection pane="bottomLeft" sqref="A1:J1"/>
    </sheetView>
  </sheetViews>
  <sheetFormatPr baseColWidth="10" defaultColWidth="8.7109375" defaultRowHeight="15" x14ac:dyDescent="0.25"/>
  <cols>
    <col min="1" max="1" width="13" customWidth="1"/>
    <col min="2" max="2" width="6" customWidth="1"/>
    <col min="3" max="3" width="12" customWidth="1"/>
    <col min="4" max="5" width="9" customWidth="1"/>
    <col min="6" max="6" width="8" customWidth="1"/>
    <col min="7" max="7" width="11" customWidth="1"/>
    <col min="8" max="8" width="10" customWidth="1"/>
    <col min="9" max="9" width="13" customWidth="1"/>
    <col min="10" max="10" width="32" customWidth="1"/>
  </cols>
  <sheetData>
    <row r="1" spans="1:10" ht="37.5" customHeight="1" x14ac:dyDescent="0.25">
      <c r="A1" s="73" t="str">
        <f>"ZEITERFASSUNG "&amp;Annahmen!C8</f>
        <v>ZEITERFASSUNG 2026</v>
      </c>
      <c r="B1" s="73"/>
      <c r="C1" s="73"/>
      <c r="D1" s="73"/>
      <c r="E1" s="73"/>
      <c r="F1" s="73"/>
      <c r="G1" s="73"/>
      <c r="H1" s="73"/>
      <c r="I1" s="73"/>
      <c r="J1" s="73"/>
    </row>
    <row r="2" spans="1:10" ht="21.75" customHeight="1" x14ac:dyDescent="0.25">
      <c r="A2" s="13" t="str">
        <f>"Name: "&amp;Annahmen!C6&amp;"   |   Abteilung: "&amp;Annahmen!C7&amp;"   |   Sollarbeitszeit/Tag: "&amp;TEXT(Annahmen!C9,"[h]:mm")&amp;"   |   Urlaubsanspruch: "&amp;Annahmen!C11&amp;" Tage"</f>
        <v>Name: Max Mustermann   |   Abteilung: Abteilung   |   Sollarbeitszeit/Tag: 8:00   |   Urlaubsanspruch: 30 Tage</v>
      </c>
      <c r="B2" s="13"/>
      <c r="C2" s="13"/>
      <c r="D2" s="13"/>
      <c r="E2" s="13"/>
      <c r="F2" s="13"/>
      <c r="G2" s="13"/>
      <c r="H2" s="13"/>
      <c r="I2" s="13"/>
      <c r="J2" s="13"/>
    </row>
    <row r="4" spans="1:10" ht="31.5" customHeight="1" x14ac:dyDescent="0.25">
      <c r="A4" s="35" t="s">
        <v>31</v>
      </c>
      <c r="B4" s="35" t="s">
        <v>32</v>
      </c>
      <c r="C4" s="35" t="s">
        <v>33</v>
      </c>
      <c r="D4" s="35" t="s">
        <v>34</v>
      </c>
      <c r="E4" s="35" t="s">
        <v>35</v>
      </c>
      <c r="F4" s="35" t="s">
        <v>36</v>
      </c>
      <c r="G4" s="35" t="s">
        <v>37</v>
      </c>
      <c r="H4" s="35" t="s">
        <v>38</v>
      </c>
      <c r="I4" s="35" t="s">
        <v>39</v>
      </c>
      <c r="J4" s="35" t="s">
        <v>40</v>
      </c>
    </row>
    <row r="5" spans="1:10" ht="24" customHeight="1" x14ac:dyDescent="0.25">
      <c r="A5" s="74" t="s">
        <v>17</v>
      </c>
      <c r="B5" s="74"/>
      <c r="C5" s="74"/>
      <c r="D5" s="74"/>
      <c r="E5" s="74"/>
      <c r="F5" s="74"/>
      <c r="G5" s="74"/>
      <c r="H5" s="74"/>
      <c r="I5" s="74"/>
      <c r="J5" s="74"/>
    </row>
    <row r="6" spans="1:10" ht="16.5" customHeight="1" x14ac:dyDescent="0.25">
      <c r="A6" s="36">
        <v>46023</v>
      </c>
      <c r="B6" s="37" t="str">
        <f t="shared" ref="B6:B36" si="0">CHOOSE(WEEKDAY(A6,2),"Mo","Di","Mi","Do","Fr","Sa","So")</f>
        <v>Do</v>
      </c>
      <c r="C6" s="38" t="s">
        <v>41</v>
      </c>
      <c r="D6" s="39"/>
      <c r="E6" s="39"/>
      <c r="F6" s="40"/>
      <c r="G6" s="41">
        <f t="shared" ref="G6:G36" si="1">IFERROR(IF(OR(D6="",E6=""),0,IF(E6&lt;D6,1+E6-D6,E6-D6)-IFERROR(F6,0)/1440),0)</f>
        <v>0</v>
      </c>
      <c r="H6" s="42">
        <f>IF(OR(WEEKDAY(A6,2)&gt;=6,COUNTIF(Annahmen!$B$28:$B$41,A6)&gt;0,C6="Feiertag"),0,Annahmen!$C$9)</f>
        <v>0</v>
      </c>
      <c r="I6" s="43">
        <f ca="1">IF(A6&gt;TODAY(),0,IF(OR(C6="Urlaub",C6="Krank",C6="Feiertag",C6="Frei"),0,IF(AND(C6="",D6="",E6=""),0,IF(AND(WEEKDAY(A6,2)&gt;=6,G6=0),0,IF(AND(COUNTIF(Annahmen!$B$28:$B$41,A6)&gt;0,G6=0),0,(G6-H6)*24)))))</f>
        <v>0</v>
      </c>
      <c r="J6" s="44"/>
    </row>
    <row r="7" spans="1:10" ht="16.5" customHeight="1" x14ac:dyDescent="0.25">
      <c r="A7" s="36">
        <v>46024</v>
      </c>
      <c r="B7" s="37" t="str">
        <f t="shared" si="0"/>
        <v>Fr</v>
      </c>
      <c r="C7" s="38" t="s">
        <v>42</v>
      </c>
      <c r="D7" s="45">
        <v>0.35416666666666702</v>
      </c>
      <c r="E7" s="45">
        <v>0.75</v>
      </c>
      <c r="F7" s="46">
        <v>30</v>
      </c>
      <c r="G7" s="41">
        <f t="shared" si="1"/>
        <v>0.37499999999999967</v>
      </c>
      <c r="H7" s="42">
        <f>IF(OR(WEEKDAY(A7,2)&gt;=6,COUNTIF(Annahmen!$B$28:$B$41,A7)&gt;0,C7="Feiertag"),0,Annahmen!$C$9)</f>
        <v>0.33333333333333331</v>
      </c>
      <c r="I7" s="43">
        <f ca="1">IF(A7&gt;TODAY(),0,IF(OR(C7="Urlaub",C7="Krank",C7="Feiertag",C7="Frei"),0,IF(AND(C7="",D7="",E7=""),0,IF(AND(WEEKDAY(A7,2)&gt;=6,G7=0),0,IF(AND(COUNTIF(Annahmen!$B$28:$B$41,A7)&gt;0,G7=0),0,(G7-H7)*24)))))</f>
        <v>0.99999999999999245</v>
      </c>
      <c r="J7" s="44"/>
    </row>
    <row r="8" spans="1:10" ht="16.5" customHeight="1" x14ac:dyDescent="0.25">
      <c r="A8" s="36">
        <v>46025</v>
      </c>
      <c r="B8" s="37" t="str">
        <f t="shared" si="0"/>
        <v>Sa</v>
      </c>
      <c r="C8" s="47"/>
      <c r="D8" s="39"/>
      <c r="E8" s="39"/>
      <c r="F8" s="40"/>
      <c r="G8" s="41">
        <f t="shared" si="1"/>
        <v>0</v>
      </c>
      <c r="H8" s="42">
        <f>IF(OR(WEEKDAY(A8,2)&gt;=6,COUNTIF(Annahmen!$B$28:$B$41,A8)&gt;0,C8="Feiertag"),0,Annahmen!$C$9)</f>
        <v>0</v>
      </c>
      <c r="I8" s="43">
        <f ca="1">IF(A8&gt;TODAY(),0,IF(OR(C8="Urlaub",C8="Krank",C8="Feiertag",C8="Frei"),0,IF(AND(C8="",D8="",E8=""),0,IF(AND(WEEKDAY(A8,2)&gt;=6,G8=0),0,IF(AND(COUNTIF(Annahmen!$B$28:$B$41,A8)&gt;0,G8=0),0,(G8-H8)*24)))))</f>
        <v>0</v>
      </c>
      <c r="J8" s="44"/>
    </row>
    <row r="9" spans="1:10" ht="16.5" customHeight="1" x14ac:dyDescent="0.25">
      <c r="A9" s="36">
        <v>46026</v>
      </c>
      <c r="B9" s="37" t="str">
        <f t="shared" si="0"/>
        <v>So</v>
      </c>
      <c r="C9" s="47"/>
      <c r="D9" s="39"/>
      <c r="E9" s="39"/>
      <c r="F9" s="40"/>
      <c r="G9" s="41">
        <f t="shared" si="1"/>
        <v>0</v>
      </c>
      <c r="H9" s="42">
        <f>IF(OR(WEEKDAY(A9,2)&gt;=6,COUNTIF(Annahmen!$B$28:$B$41,A9)&gt;0,C9="Feiertag"),0,Annahmen!$C$9)</f>
        <v>0</v>
      </c>
      <c r="I9" s="43">
        <f ca="1">IF(A9&gt;TODAY(),0,IF(OR(C9="Urlaub",C9="Krank",C9="Feiertag",C9="Frei"),0,IF(AND(C9="",D9="",E9=""),0,IF(AND(WEEKDAY(A9,2)&gt;=6,G9=0),0,IF(AND(COUNTIF(Annahmen!$B$28:$B$41,A9)&gt;0,G9=0),0,(G9-H9)*24)))))</f>
        <v>0</v>
      </c>
      <c r="J9" s="44"/>
    </row>
    <row r="10" spans="1:10" ht="16.5" customHeight="1" x14ac:dyDescent="0.25">
      <c r="A10" s="36">
        <v>46027</v>
      </c>
      <c r="B10" s="37" t="str">
        <f t="shared" si="0"/>
        <v>Mo</v>
      </c>
      <c r="C10" s="38" t="s">
        <v>42</v>
      </c>
      <c r="D10" s="45">
        <v>0.35416666666666702</v>
      </c>
      <c r="E10" s="45">
        <v>0.75</v>
      </c>
      <c r="F10" s="46">
        <v>30</v>
      </c>
      <c r="G10" s="41">
        <f t="shared" si="1"/>
        <v>0.37499999999999967</v>
      </c>
      <c r="H10" s="42">
        <f>IF(OR(WEEKDAY(A10,2)&gt;=6,COUNTIF(Annahmen!$B$28:$B$41,A10)&gt;0,C10="Feiertag"),0,Annahmen!$C$9)</f>
        <v>0.33333333333333331</v>
      </c>
      <c r="I10" s="43">
        <f ca="1">IF(A10&gt;TODAY(),0,IF(OR(C10="Urlaub",C10="Krank",C10="Feiertag",C10="Frei"),0,IF(AND(C10="",D10="",E10=""),0,IF(AND(WEEKDAY(A10,2)&gt;=6,G10=0),0,IF(AND(COUNTIF(Annahmen!$B$28:$B$41,A10)&gt;0,G10=0),0,(G10-H10)*24)))))</f>
        <v>0.99999999999999245</v>
      </c>
      <c r="J10" s="44"/>
    </row>
    <row r="11" spans="1:10" ht="16.5" customHeight="1" x14ac:dyDescent="0.25">
      <c r="A11" s="36">
        <v>46028</v>
      </c>
      <c r="B11" s="37" t="str">
        <f t="shared" si="0"/>
        <v>Di</v>
      </c>
      <c r="C11" s="38" t="s">
        <v>42</v>
      </c>
      <c r="D11" s="45">
        <v>0.375</v>
      </c>
      <c r="E11" s="45">
        <v>0.75</v>
      </c>
      <c r="F11" s="46">
        <v>45</v>
      </c>
      <c r="G11" s="41">
        <f t="shared" si="1"/>
        <v>0.34375</v>
      </c>
      <c r="H11" s="42">
        <f>IF(OR(WEEKDAY(A11,2)&gt;=6,COUNTIF(Annahmen!$B$28:$B$41,A11)&gt;0,C11="Feiertag"),0,Annahmen!$C$9)</f>
        <v>0.33333333333333331</v>
      </c>
      <c r="I11" s="43">
        <f ca="1">IF(A11&gt;TODAY(),0,IF(OR(C11="Urlaub",C11="Krank",C11="Feiertag",C11="Frei"),0,IF(AND(C11="",D11="",E11=""),0,IF(AND(WEEKDAY(A11,2)&gt;=6,G11=0),0,IF(AND(COUNTIF(Annahmen!$B$28:$B$41,A11)&gt;0,G11=0),0,(G11-H11)*24)))))</f>
        <v>0.25000000000000044</v>
      </c>
      <c r="J11" s="44" t="s">
        <v>43</v>
      </c>
    </row>
    <row r="12" spans="1:10" ht="16.5" customHeight="1" x14ac:dyDescent="0.25">
      <c r="A12" s="36">
        <v>46029</v>
      </c>
      <c r="B12" s="37" t="str">
        <f t="shared" si="0"/>
        <v>Mi</v>
      </c>
      <c r="C12" s="38" t="s">
        <v>42</v>
      </c>
      <c r="D12" s="45">
        <v>0.38541666666666702</v>
      </c>
      <c r="E12" s="45">
        <v>0.72916666666666696</v>
      </c>
      <c r="F12" s="46">
        <v>30</v>
      </c>
      <c r="G12" s="41">
        <f t="shared" si="1"/>
        <v>0.32291666666666663</v>
      </c>
      <c r="H12" s="42">
        <f>IF(OR(WEEKDAY(A12,2)&gt;=6,COUNTIF(Annahmen!$B$28:$B$41,A12)&gt;0,C12="Feiertag"),0,Annahmen!$C$9)</f>
        <v>0.33333333333333331</v>
      </c>
      <c r="I12" s="43">
        <f ca="1">IF(A12&gt;TODAY(),0,IF(OR(C12="Urlaub",C12="Krank",C12="Feiertag",C12="Frei"),0,IF(AND(C12="",D12="",E12=""),0,IF(AND(WEEKDAY(A12,2)&gt;=6,G12=0),0,IF(AND(COUNTIF(Annahmen!$B$28:$B$41,A12)&gt;0,G12=0),0,(G12-H12)*24)))))</f>
        <v>-0.25000000000000044</v>
      </c>
      <c r="J12" s="44"/>
    </row>
    <row r="13" spans="1:10" ht="16.5" customHeight="1" x14ac:dyDescent="0.25">
      <c r="A13" s="36">
        <v>46030</v>
      </c>
      <c r="B13" s="37" t="str">
        <f t="shared" si="0"/>
        <v>Do</v>
      </c>
      <c r="C13" s="38" t="s">
        <v>42</v>
      </c>
      <c r="D13" s="45">
        <v>0.375</v>
      </c>
      <c r="E13" s="45">
        <v>0.75</v>
      </c>
      <c r="F13" s="46">
        <v>45</v>
      </c>
      <c r="G13" s="41">
        <f t="shared" si="1"/>
        <v>0.34375</v>
      </c>
      <c r="H13" s="42">
        <f>IF(OR(WEEKDAY(A13,2)&gt;=6,COUNTIF(Annahmen!$B$28:$B$41,A13)&gt;0,C13="Feiertag"),0,Annahmen!$C$9)</f>
        <v>0.33333333333333331</v>
      </c>
      <c r="I13" s="43">
        <f ca="1">IF(A13&gt;TODAY(),0,IF(OR(C13="Urlaub",C13="Krank",C13="Feiertag",C13="Frei"),0,IF(AND(C13="",D13="",E13=""),0,IF(AND(WEEKDAY(A13,2)&gt;=6,G13=0),0,IF(AND(COUNTIF(Annahmen!$B$28:$B$41,A13)&gt;0,G13=0),0,(G13-H13)*24)))))</f>
        <v>0.25000000000000044</v>
      </c>
      <c r="J13" s="44" t="s">
        <v>43</v>
      </c>
    </row>
    <row r="14" spans="1:10" ht="16.5" customHeight="1" x14ac:dyDescent="0.25">
      <c r="A14" s="36">
        <v>46031</v>
      </c>
      <c r="B14" s="37" t="str">
        <f t="shared" si="0"/>
        <v>Fr</v>
      </c>
      <c r="C14" s="38" t="s">
        <v>42</v>
      </c>
      <c r="D14" s="45">
        <v>0.38541666666666702</v>
      </c>
      <c r="E14" s="45">
        <v>0.72916666666666696</v>
      </c>
      <c r="F14" s="46">
        <v>30</v>
      </c>
      <c r="G14" s="41">
        <f t="shared" si="1"/>
        <v>0.32291666666666663</v>
      </c>
      <c r="H14" s="42">
        <f>IF(OR(WEEKDAY(A14,2)&gt;=6,COUNTIF(Annahmen!$B$28:$B$41,A14)&gt;0,C14="Feiertag"),0,Annahmen!$C$9)</f>
        <v>0.33333333333333331</v>
      </c>
      <c r="I14" s="43">
        <f ca="1">IF(A14&gt;TODAY(),0,IF(OR(C14="Urlaub",C14="Krank",C14="Feiertag",C14="Frei"),0,IF(AND(C14="",D14="",E14=""),0,IF(AND(WEEKDAY(A14,2)&gt;=6,G14=0),0,IF(AND(COUNTIF(Annahmen!$B$28:$B$41,A14)&gt;0,G14=0),0,(G14-H14)*24)))))</f>
        <v>-0.25000000000000044</v>
      </c>
      <c r="J14" s="44"/>
    </row>
    <row r="15" spans="1:10" ht="16.5" customHeight="1" x14ac:dyDescent="0.25">
      <c r="A15" s="36">
        <v>46032</v>
      </c>
      <c r="B15" s="37" t="str">
        <f t="shared" si="0"/>
        <v>Sa</v>
      </c>
      <c r="C15" s="47"/>
      <c r="D15" s="39"/>
      <c r="E15" s="39"/>
      <c r="F15" s="40"/>
      <c r="G15" s="41">
        <f t="shared" si="1"/>
        <v>0</v>
      </c>
      <c r="H15" s="42">
        <f>IF(OR(WEEKDAY(A15,2)&gt;=6,COUNTIF(Annahmen!$B$28:$B$41,A15)&gt;0,C15="Feiertag"),0,Annahmen!$C$9)</f>
        <v>0</v>
      </c>
      <c r="I15" s="43">
        <f ca="1">IF(A15&gt;TODAY(),0,IF(OR(C15="Urlaub",C15="Krank",C15="Feiertag",C15="Frei"),0,IF(AND(C15="",D15="",E15=""),0,IF(AND(WEEKDAY(A15,2)&gt;=6,G15=0),0,IF(AND(COUNTIF(Annahmen!$B$28:$B$41,A15)&gt;0,G15=0),0,(G15-H15)*24)))))</f>
        <v>0</v>
      </c>
      <c r="J15" s="44"/>
    </row>
    <row r="16" spans="1:10" ht="16.5" customHeight="1" x14ac:dyDescent="0.25">
      <c r="A16" s="36">
        <v>46033</v>
      </c>
      <c r="B16" s="37" t="str">
        <f t="shared" si="0"/>
        <v>So</v>
      </c>
      <c r="C16" s="47"/>
      <c r="D16" s="39"/>
      <c r="E16" s="39"/>
      <c r="F16" s="40"/>
      <c r="G16" s="41">
        <f t="shared" si="1"/>
        <v>0</v>
      </c>
      <c r="H16" s="42">
        <f>IF(OR(WEEKDAY(A16,2)&gt;=6,COUNTIF(Annahmen!$B$28:$B$41,A16)&gt;0,C16="Feiertag"),0,Annahmen!$C$9)</f>
        <v>0</v>
      </c>
      <c r="I16" s="43">
        <f ca="1">IF(A16&gt;TODAY(),0,IF(OR(C16="Urlaub",C16="Krank",C16="Feiertag",C16="Frei"),0,IF(AND(C16="",D16="",E16=""),0,IF(AND(WEEKDAY(A16,2)&gt;=6,G16=0),0,IF(AND(COUNTIF(Annahmen!$B$28:$B$41,A16)&gt;0,G16=0),0,(G16-H16)*24)))))</f>
        <v>0</v>
      </c>
      <c r="J16" s="44"/>
    </row>
    <row r="17" spans="1:10" ht="16.5" customHeight="1" x14ac:dyDescent="0.25">
      <c r="A17" s="36">
        <v>46034</v>
      </c>
      <c r="B17" s="37" t="str">
        <f t="shared" si="0"/>
        <v>Mo</v>
      </c>
      <c r="C17" s="38" t="s">
        <v>42</v>
      </c>
      <c r="D17" s="45">
        <v>0.375</v>
      </c>
      <c r="E17" s="45">
        <v>0.75</v>
      </c>
      <c r="F17" s="46">
        <v>45</v>
      </c>
      <c r="G17" s="41">
        <f t="shared" si="1"/>
        <v>0.34375</v>
      </c>
      <c r="H17" s="42">
        <f>IF(OR(WEEKDAY(A17,2)&gt;=6,COUNTIF(Annahmen!$B$28:$B$41,A17)&gt;0,C17="Feiertag"),0,Annahmen!$C$9)</f>
        <v>0.33333333333333331</v>
      </c>
      <c r="I17" s="43">
        <f ca="1">IF(A17&gt;TODAY(),0,IF(OR(C17="Urlaub",C17="Krank",C17="Feiertag",C17="Frei"),0,IF(AND(C17="",D17="",E17=""),0,IF(AND(WEEKDAY(A17,2)&gt;=6,G17=0),0,IF(AND(COUNTIF(Annahmen!$B$28:$B$41,A17)&gt;0,G17=0),0,(G17-H17)*24)))))</f>
        <v>0.25000000000000044</v>
      </c>
      <c r="J17" s="44" t="s">
        <v>43</v>
      </c>
    </row>
    <row r="18" spans="1:10" ht="16.5" customHeight="1" x14ac:dyDescent="0.25">
      <c r="A18" s="36">
        <v>46035</v>
      </c>
      <c r="B18" s="37" t="str">
        <f t="shared" si="0"/>
        <v>Di</v>
      </c>
      <c r="C18" s="38" t="s">
        <v>42</v>
      </c>
      <c r="D18" s="45">
        <v>0.375</v>
      </c>
      <c r="E18" s="45">
        <v>0.75</v>
      </c>
      <c r="F18" s="46">
        <v>45</v>
      </c>
      <c r="G18" s="41">
        <f t="shared" si="1"/>
        <v>0.34375</v>
      </c>
      <c r="H18" s="42">
        <f>IF(OR(WEEKDAY(A18,2)&gt;=6,COUNTIF(Annahmen!$B$28:$B$41,A18)&gt;0,C18="Feiertag"),0,Annahmen!$C$9)</f>
        <v>0.33333333333333331</v>
      </c>
      <c r="I18" s="43">
        <f ca="1">IF(A18&gt;TODAY(),0,IF(OR(C18="Urlaub",C18="Krank",C18="Feiertag",C18="Frei"),0,IF(AND(C18="",D18="",E18=""),0,IF(AND(WEEKDAY(A18,2)&gt;=6,G18=0),0,IF(AND(COUNTIF(Annahmen!$B$28:$B$41,A18)&gt;0,G18=0),0,(G18-H18)*24)))))</f>
        <v>0.25000000000000044</v>
      </c>
      <c r="J18" s="44" t="s">
        <v>43</v>
      </c>
    </row>
    <row r="19" spans="1:10" ht="16.5" customHeight="1" x14ac:dyDescent="0.25">
      <c r="A19" s="36">
        <v>46036</v>
      </c>
      <c r="B19" s="37" t="str">
        <f t="shared" si="0"/>
        <v>Mi</v>
      </c>
      <c r="C19" s="38" t="s">
        <v>42</v>
      </c>
      <c r="D19" s="45">
        <v>0.36458333333333298</v>
      </c>
      <c r="E19" s="45">
        <v>0.71875</v>
      </c>
      <c r="F19" s="46">
        <v>30</v>
      </c>
      <c r="G19" s="41">
        <f t="shared" si="1"/>
        <v>0.3333333333333337</v>
      </c>
      <c r="H19" s="42">
        <f>IF(OR(WEEKDAY(A19,2)&gt;=6,COUNTIF(Annahmen!$B$28:$B$41,A19)&gt;0,C19="Feiertag"),0,Annahmen!$C$9)</f>
        <v>0.33333333333333331</v>
      </c>
      <c r="I19" s="43">
        <f ca="1">IF(A19&gt;TODAY(),0,IF(OR(C19="Urlaub",C19="Krank",C19="Feiertag",C19="Frei"),0,IF(AND(C19="",D19="",E19=""),0,IF(AND(WEEKDAY(A19,2)&gt;=6,G19=0),0,IF(AND(COUNTIF(Annahmen!$B$28:$B$41,A19)&gt;0,G19=0),0,(G19-H19)*24)))))</f>
        <v>9.3258734068513149E-15</v>
      </c>
      <c r="J19" s="44"/>
    </row>
    <row r="20" spans="1:10" ht="16.5" customHeight="1" x14ac:dyDescent="0.25">
      <c r="A20" s="36">
        <v>46037</v>
      </c>
      <c r="B20" s="37" t="str">
        <f t="shared" si="0"/>
        <v>Do</v>
      </c>
      <c r="C20" s="38" t="s">
        <v>42</v>
      </c>
      <c r="D20" s="45">
        <v>0.38541666666666702</v>
      </c>
      <c r="E20" s="45">
        <v>0.72916666666666696</v>
      </c>
      <c r="F20" s="46">
        <v>30</v>
      </c>
      <c r="G20" s="41">
        <f t="shared" si="1"/>
        <v>0.32291666666666663</v>
      </c>
      <c r="H20" s="42">
        <f>IF(OR(WEEKDAY(A20,2)&gt;=6,COUNTIF(Annahmen!$B$28:$B$41,A20)&gt;0,C20="Feiertag"),0,Annahmen!$C$9)</f>
        <v>0.33333333333333331</v>
      </c>
      <c r="I20" s="43">
        <f ca="1">IF(A20&gt;TODAY(),0,IF(OR(C20="Urlaub",C20="Krank",C20="Feiertag",C20="Frei"),0,IF(AND(C20="",D20="",E20=""),0,IF(AND(WEEKDAY(A20,2)&gt;=6,G20=0),0,IF(AND(COUNTIF(Annahmen!$B$28:$B$41,A20)&gt;0,G20=0),0,(G20-H20)*24)))))</f>
        <v>-0.25000000000000044</v>
      </c>
      <c r="J20" s="44"/>
    </row>
    <row r="21" spans="1:10" ht="16.5" customHeight="1" x14ac:dyDescent="0.25">
      <c r="A21" s="36">
        <v>46038</v>
      </c>
      <c r="B21" s="37" t="str">
        <f t="shared" si="0"/>
        <v>Fr</v>
      </c>
      <c r="C21" s="38" t="s">
        <v>42</v>
      </c>
      <c r="D21" s="45">
        <v>0.35416666666666702</v>
      </c>
      <c r="E21" s="45">
        <v>0.75</v>
      </c>
      <c r="F21" s="46">
        <v>30</v>
      </c>
      <c r="G21" s="41">
        <f t="shared" si="1"/>
        <v>0.37499999999999967</v>
      </c>
      <c r="H21" s="42">
        <f>IF(OR(WEEKDAY(A21,2)&gt;=6,COUNTIF(Annahmen!$B$28:$B$41,A21)&gt;0,C21="Feiertag"),0,Annahmen!$C$9)</f>
        <v>0.33333333333333331</v>
      </c>
      <c r="I21" s="43">
        <f ca="1">IF(A21&gt;TODAY(),0,IF(OR(C21="Urlaub",C21="Krank",C21="Feiertag",C21="Frei"),0,IF(AND(C21="",D21="",E21=""),0,IF(AND(WEEKDAY(A21,2)&gt;=6,G21=0),0,IF(AND(COUNTIF(Annahmen!$B$28:$B$41,A21)&gt;0,G21=0),0,(G21-H21)*24)))))</f>
        <v>0.99999999999999245</v>
      </c>
      <c r="J21" s="44"/>
    </row>
    <row r="22" spans="1:10" ht="16.5" customHeight="1" x14ac:dyDescent="0.25">
      <c r="A22" s="36">
        <v>46039</v>
      </c>
      <c r="B22" s="37" t="str">
        <f t="shared" si="0"/>
        <v>Sa</v>
      </c>
      <c r="C22" s="47"/>
      <c r="D22" s="39"/>
      <c r="E22" s="39"/>
      <c r="F22" s="40"/>
      <c r="G22" s="41">
        <f t="shared" si="1"/>
        <v>0</v>
      </c>
      <c r="H22" s="42">
        <f>IF(OR(WEEKDAY(A22,2)&gt;=6,COUNTIF(Annahmen!$B$28:$B$41,A22)&gt;0,C22="Feiertag"),0,Annahmen!$C$9)</f>
        <v>0</v>
      </c>
      <c r="I22" s="43">
        <f ca="1">IF(A22&gt;TODAY(),0,IF(OR(C22="Urlaub",C22="Krank",C22="Feiertag",C22="Frei"),0,IF(AND(C22="",D22="",E22=""),0,IF(AND(WEEKDAY(A22,2)&gt;=6,G22=0),0,IF(AND(COUNTIF(Annahmen!$B$28:$B$41,A22)&gt;0,G22=0),0,(G22-H22)*24)))))</f>
        <v>0</v>
      </c>
      <c r="J22" s="44"/>
    </row>
    <row r="23" spans="1:10" ht="16.5" customHeight="1" x14ac:dyDescent="0.25">
      <c r="A23" s="36">
        <v>46040</v>
      </c>
      <c r="B23" s="37" t="str">
        <f t="shared" si="0"/>
        <v>So</v>
      </c>
      <c r="C23" s="47"/>
      <c r="D23" s="39"/>
      <c r="E23" s="39"/>
      <c r="F23" s="40"/>
      <c r="G23" s="41">
        <f t="shared" si="1"/>
        <v>0</v>
      </c>
      <c r="H23" s="42">
        <f>IF(OR(WEEKDAY(A23,2)&gt;=6,COUNTIF(Annahmen!$B$28:$B$41,A23)&gt;0,C23="Feiertag"),0,Annahmen!$C$9)</f>
        <v>0</v>
      </c>
      <c r="I23" s="43">
        <f ca="1">IF(A23&gt;TODAY(),0,IF(OR(C23="Urlaub",C23="Krank",C23="Feiertag",C23="Frei"),0,IF(AND(C23="",D23="",E23=""),0,IF(AND(WEEKDAY(A23,2)&gt;=6,G23=0),0,IF(AND(COUNTIF(Annahmen!$B$28:$B$41,A23)&gt;0,G23=0),0,(G23-H23)*24)))))</f>
        <v>0</v>
      </c>
      <c r="J23" s="44"/>
    </row>
    <row r="24" spans="1:10" ht="16.5" customHeight="1" x14ac:dyDescent="0.25">
      <c r="A24" s="36">
        <v>46041</v>
      </c>
      <c r="B24" s="37" t="str">
        <f t="shared" si="0"/>
        <v>Mo</v>
      </c>
      <c r="C24" s="38" t="s">
        <v>42</v>
      </c>
      <c r="D24" s="45">
        <v>0.375</v>
      </c>
      <c r="E24" s="45">
        <v>0.72916666666666696</v>
      </c>
      <c r="F24" s="46">
        <v>30</v>
      </c>
      <c r="G24" s="41">
        <f t="shared" si="1"/>
        <v>0.33333333333333365</v>
      </c>
      <c r="H24" s="42">
        <f>IF(OR(WEEKDAY(A24,2)&gt;=6,COUNTIF(Annahmen!$B$28:$B$41,A24)&gt;0,C24="Feiertag"),0,Annahmen!$C$9)</f>
        <v>0.33333333333333331</v>
      </c>
      <c r="I24" s="43">
        <f ca="1">IF(A24&gt;TODAY(),0,IF(OR(C24="Urlaub",C24="Krank",C24="Feiertag",C24="Frei"),0,IF(AND(C24="",D24="",E24=""),0,IF(AND(WEEKDAY(A24,2)&gt;=6,G24=0),0,IF(AND(COUNTIF(Annahmen!$B$28:$B$41,A24)&gt;0,G24=0),0,(G24-H24)*24)))))</f>
        <v>7.9936057773011271E-15</v>
      </c>
      <c r="J24" s="44"/>
    </row>
    <row r="25" spans="1:10" ht="16.5" customHeight="1" x14ac:dyDescent="0.25">
      <c r="A25" s="36">
        <v>46042</v>
      </c>
      <c r="B25" s="37" t="str">
        <f t="shared" si="0"/>
        <v>Di</v>
      </c>
      <c r="C25" s="38" t="s">
        <v>42</v>
      </c>
      <c r="D25" s="45">
        <v>0.375</v>
      </c>
      <c r="E25" s="45">
        <v>0.72916666666666696</v>
      </c>
      <c r="F25" s="46">
        <v>30</v>
      </c>
      <c r="G25" s="41">
        <f t="shared" si="1"/>
        <v>0.33333333333333365</v>
      </c>
      <c r="H25" s="42">
        <f>IF(OR(WEEKDAY(A25,2)&gt;=6,COUNTIF(Annahmen!$B$28:$B$41,A25)&gt;0,C25="Feiertag"),0,Annahmen!$C$9)</f>
        <v>0.33333333333333331</v>
      </c>
      <c r="I25" s="43">
        <f ca="1">IF(A25&gt;TODAY(),0,IF(OR(C25="Urlaub",C25="Krank",C25="Feiertag",C25="Frei"),0,IF(AND(C25="",D25="",E25=""),0,IF(AND(WEEKDAY(A25,2)&gt;=6,G25=0),0,IF(AND(COUNTIF(Annahmen!$B$28:$B$41,A25)&gt;0,G25=0),0,(G25-H25)*24)))))</f>
        <v>7.9936057773011271E-15</v>
      </c>
      <c r="J25" s="44"/>
    </row>
    <row r="26" spans="1:10" ht="16.5" customHeight="1" x14ac:dyDescent="0.25">
      <c r="A26" s="36">
        <v>46043</v>
      </c>
      <c r="B26" s="37" t="str">
        <f t="shared" si="0"/>
        <v>Mi</v>
      </c>
      <c r="C26" s="38" t="s">
        <v>42</v>
      </c>
      <c r="D26" s="45">
        <v>0.375</v>
      </c>
      <c r="E26" s="45">
        <v>0.75</v>
      </c>
      <c r="F26" s="46">
        <v>45</v>
      </c>
      <c r="G26" s="41">
        <f t="shared" si="1"/>
        <v>0.34375</v>
      </c>
      <c r="H26" s="42">
        <f>IF(OR(WEEKDAY(A26,2)&gt;=6,COUNTIF(Annahmen!$B$28:$B$41,A26)&gt;0,C26="Feiertag"),0,Annahmen!$C$9)</f>
        <v>0.33333333333333331</v>
      </c>
      <c r="I26" s="43">
        <f ca="1">IF(A26&gt;TODAY(),0,IF(OR(C26="Urlaub",C26="Krank",C26="Feiertag",C26="Frei"),0,IF(AND(C26="",D26="",E26=""),0,IF(AND(WEEKDAY(A26,2)&gt;=6,G26=0),0,IF(AND(COUNTIF(Annahmen!$B$28:$B$41,A26)&gt;0,G26=0),0,(G26-H26)*24)))))</f>
        <v>0.25000000000000044</v>
      </c>
      <c r="J26" s="44" t="s">
        <v>43</v>
      </c>
    </row>
    <row r="27" spans="1:10" ht="16.5" customHeight="1" x14ac:dyDescent="0.25">
      <c r="A27" s="36">
        <v>46044</v>
      </c>
      <c r="B27" s="37" t="str">
        <f t="shared" si="0"/>
        <v>Do</v>
      </c>
      <c r="C27" s="38" t="s">
        <v>14</v>
      </c>
      <c r="D27" s="39"/>
      <c r="E27" s="39"/>
      <c r="F27" s="40"/>
      <c r="G27" s="41">
        <f t="shared" si="1"/>
        <v>0</v>
      </c>
      <c r="H27" s="42">
        <f>IF(OR(WEEKDAY(A27,2)&gt;=6,COUNTIF(Annahmen!$B$28:$B$41,A27)&gt;0,C27="Feiertag"),0,Annahmen!$C$9)</f>
        <v>0.33333333333333331</v>
      </c>
      <c r="I27" s="43">
        <f ca="1">IF(A27&gt;TODAY(),0,IF(OR(C27="Urlaub",C27="Krank",C27="Feiertag",C27="Frei"),0,IF(AND(C27="",D27="",E27=""),0,IF(AND(WEEKDAY(A27,2)&gt;=6,G27=0),0,IF(AND(COUNTIF(Annahmen!$B$28:$B$41,A27)&gt;0,G27=0),0,(G27-H27)*24)))))</f>
        <v>0</v>
      </c>
      <c r="J27" s="44"/>
    </row>
    <row r="28" spans="1:10" ht="16.5" customHeight="1" x14ac:dyDescent="0.25">
      <c r="A28" s="36">
        <v>46045</v>
      </c>
      <c r="B28" s="37" t="str">
        <f t="shared" si="0"/>
        <v>Fr</v>
      </c>
      <c r="C28" s="38" t="s">
        <v>14</v>
      </c>
      <c r="D28" s="39"/>
      <c r="E28" s="39"/>
      <c r="F28" s="40"/>
      <c r="G28" s="41">
        <f t="shared" si="1"/>
        <v>0</v>
      </c>
      <c r="H28" s="42">
        <f>IF(OR(WEEKDAY(A28,2)&gt;=6,COUNTIF(Annahmen!$B$28:$B$41,A28)&gt;0,C28="Feiertag"),0,Annahmen!$C$9)</f>
        <v>0.33333333333333331</v>
      </c>
      <c r="I28" s="43">
        <f ca="1">IF(A28&gt;TODAY(),0,IF(OR(C28="Urlaub",C28="Krank",C28="Feiertag",C28="Frei"),0,IF(AND(C28="",D28="",E28=""),0,IF(AND(WEEKDAY(A28,2)&gt;=6,G28=0),0,IF(AND(COUNTIF(Annahmen!$B$28:$B$41,A28)&gt;0,G28=0),0,(G28-H28)*24)))))</f>
        <v>0</v>
      </c>
      <c r="J28" s="44"/>
    </row>
    <row r="29" spans="1:10" ht="16.5" customHeight="1" x14ac:dyDescent="0.25">
      <c r="A29" s="36">
        <v>46046</v>
      </c>
      <c r="B29" s="37" t="str">
        <f t="shared" si="0"/>
        <v>Sa</v>
      </c>
      <c r="C29" s="47"/>
      <c r="D29" s="39"/>
      <c r="E29" s="39"/>
      <c r="F29" s="40"/>
      <c r="G29" s="41">
        <f t="shared" si="1"/>
        <v>0</v>
      </c>
      <c r="H29" s="42">
        <f>IF(OR(WEEKDAY(A29,2)&gt;=6,COUNTIF(Annahmen!$B$28:$B$41,A29)&gt;0,C29="Feiertag"),0,Annahmen!$C$9)</f>
        <v>0</v>
      </c>
      <c r="I29" s="43">
        <f ca="1">IF(A29&gt;TODAY(),0,IF(OR(C29="Urlaub",C29="Krank",C29="Feiertag",C29="Frei"),0,IF(AND(C29="",D29="",E29=""),0,IF(AND(WEEKDAY(A29,2)&gt;=6,G29=0),0,IF(AND(COUNTIF(Annahmen!$B$28:$B$41,A29)&gt;0,G29=0),0,(G29-H29)*24)))))</f>
        <v>0</v>
      </c>
      <c r="J29" s="44"/>
    </row>
    <row r="30" spans="1:10" ht="16.5" customHeight="1" x14ac:dyDescent="0.25">
      <c r="A30" s="36">
        <v>46047</v>
      </c>
      <c r="B30" s="37" t="str">
        <f t="shared" si="0"/>
        <v>So</v>
      </c>
      <c r="C30" s="47"/>
      <c r="D30" s="39"/>
      <c r="E30" s="39"/>
      <c r="F30" s="40"/>
      <c r="G30" s="41">
        <f t="shared" si="1"/>
        <v>0</v>
      </c>
      <c r="H30" s="42">
        <f>IF(OR(WEEKDAY(A30,2)&gt;=6,COUNTIF(Annahmen!$B$28:$B$41,A30)&gt;0,C30="Feiertag"),0,Annahmen!$C$9)</f>
        <v>0</v>
      </c>
      <c r="I30" s="43">
        <f ca="1">IF(A30&gt;TODAY(),0,IF(OR(C30="Urlaub",C30="Krank",C30="Feiertag",C30="Frei"),0,IF(AND(C30="",D30="",E30=""),0,IF(AND(WEEKDAY(A30,2)&gt;=6,G30=0),0,IF(AND(COUNTIF(Annahmen!$B$28:$B$41,A30)&gt;0,G30=0),0,(G30-H30)*24)))))</f>
        <v>0</v>
      </c>
      <c r="J30" s="44"/>
    </row>
    <row r="31" spans="1:10" ht="16.5" customHeight="1" x14ac:dyDescent="0.25">
      <c r="A31" s="36">
        <v>46048</v>
      </c>
      <c r="B31" s="37" t="str">
        <f t="shared" si="0"/>
        <v>Mo</v>
      </c>
      <c r="C31" s="38" t="s">
        <v>42</v>
      </c>
      <c r="D31" s="45">
        <v>0.375</v>
      </c>
      <c r="E31" s="45">
        <v>0.72916666666666696</v>
      </c>
      <c r="F31" s="46">
        <v>30</v>
      </c>
      <c r="G31" s="41">
        <f t="shared" si="1"/>
        <v>0.33333333333333365</v>
      </c>
      <c r="H31" s="42">
        <f>IF(OR(WEEKDAY(A31,2)&gt;=6,COUNTIF(Annahmen!$B$28:$B$41,A31)&gt;0,C31="Feiertag"),0,Annahmen!$C$9)</f>
        <v>0.33333333333333331</v>
      </c>
      <c r="I31" s="43">
        <f ca="1">IF(A31&gt;TODAY(),0,IF(OR(C31="Urlaub",C31="Krank",C31="Feiertag",C31="Frei"),0,IF(AND(C31="",D31="",E31=""),0,IF(AND(WEEKDAY(A31,2)&gt;=6,G31=0),0,IF(AND(COUNTIF(Annahmen!$B$28:$B$41,A31)&gt;0,G31=0),0,(G31-H31)*24)))))</f>
        <v>7.9936057773011271E-15</v>
      </c>
      <c r="J31" s="44"/>
    </row>
    <row r="32" spans="1:10" ht="16.5" customHeight="1" x14ac:dyDescent="0.25">
      <c r="A32" s="36">
        <v>46049</v>
      </c>
      <c r="B32" s="37" t="str">
        <f t="shared" si="0"/>
        <v>Di</v>
      </c>
      <c r="C32" s="38" t="s">
        <v>42</v>
      </c>
      <c r="D32" s="45">
        <v>0.35416666666666702</v>
      </c>
      <c r="E32" s="45">
        <v>0.75</v>
      </c>
      <c r="F32" s="46">
        <v>30</v>
      </c>
      <c r="G32" s="41">
        <f t="shared" si="1"/>
        <v>0.37499999999999967</v>
      </c>
      <c r="H32" s="42">
        <f>IF(OR(WEEKDAY(A32,2)&gt;=6,COUNTIF(Annahmen!$B$28:$B$41,A32)&gt;0,C32="Feiertag"),0,Annahmen!$C$9)</f>
        <v>0.33333333333333331</v>
      </c>
      <c r="I32" s="43">
        <f ca="1">IF(A32&gt;TODAY(),0,IF(OR(C32="Urlaub",C32="Krank",C32="Feiertag",C32="Frei"),0,IF(AND(C32="",D32="",E32=""),0,IF(AND(WEEKDAY(A32,2)&gt;=6,G32=0),0,IF(AND(COUNTIF(Annahmen!$B$28:$B$41,A32)&gt;0,G32=0),0,(G32-H32)*24)))))</f>
        <v>0.99999999999999245</v>
      </c>
      <c r="J32" s="44"/>
    </row>
    <row r="33" spans="1:10" ht="16.5" customHeight="1" x14ac:dyDescent="0.25">
      <c r="A33" s="36">
        <v>46050</v>
      </c>
      <c r="B33" s="37" t="str">
        <f t="shared" si="0"/>
        <v>Mi</v>
      </c>
      <c r="C33" s="38" t="s">
        <v>42</v>
      </c>
      <c r="D33" s="45">
        <v>0.375</v>
      </c>
      <c r="E33" s="45">
        <v>0.75</v>
      </c>
      <c r="F33" s="46">
        <v>45</v>
      </c>
      <c r="G33" s="41">
        <f t="shared" si="1"/>
        <v>0.34375</v>
      </c>
      <c r="H33" s="42">
        <f>IF(OR(WEEKDAY(A33,2)&gt;=6,COUNTIF(Annahmen!$B$28:$B$41,A33)&gt;0,C33="Feiertag"),0,Annahmen!$C$9)</f>
        <v>0.33333333333333331</v>
      </c>
      <c r="I33" s="43">
        <f ca="1">IF(A33&gt;TODAY(),0,IF(OR(C33="Urlaub",C33="Krank",C33="Feiertag",C33="Frei"),0,IF(AND(C33="",D33="",E33=""),0,IF(AND(WEEKDAY(A33,2)&gt;=6,G33=0),0,IF(AND(COUNTIF(Annahmen!$B$28:$B$41,A33)&gt;0,G33=0),0,(G33-H33)*24)))))</f>
        <v>0.25000000000000044</v>
      </c>
      <c r="J33" s="44" t="s">
        <v>43</v>
      </c>
    </row>
    <row r="34" spans="1:10" ht="16.5" customHeight="1" x14ac:dyDescent="0.25">
      <c r="A34" s="36">
        <v>46051</v>
      </c>
      <c r="B34" s="37" t="str">
        <f t="shared" si="0"/>
        <v>Do</v>
      </c>
      <c r="C34" s="38" t="s">
        <v>42</v>
      </c>
      <c r="D34" s="45">
        <v>0.36458333333333298</v>
      </c>
      <c r="E34" s="45">
        <v>0.71875</v>
      </c>
      <c r="F34" s="46">
        <v>30</v>
      </c>
      <c r="G34" s="41">
        <f t="shared" si="1"/>
        <v>0.3333333333333337</v>
      </c>
      <c r="H34" s="42">
        <f>IF(OR(WEEKDAY(A34,2)&gt;=6,COUNTIF(Annahmen!$B$28:$B$41,A34)&gt;0,C34="Feiertag"),0,Annahmen!$C$9)</f>
        <v>0.33333333333333331</v>
      </c>
      <c r="I34" s="43">
        <f ca="1">IF(A34&gt;TODAY(),0,IF(OR(C34="Urlaub",C34="Krank",C34="Feiertag",C34="Frei"),0,IF(AND(C34="",D34="",E34=""),0,IF(AND(WEEKDAY(A34,2)&gt;=6,G34=0),0,IF(AND(COUNTIF(Annahmen!$B$28:$B$41,A34)&gt;0,G34=0),0,(G34-H34)*24)))))</f>
        <v>9.3258734068513149E-15</v>
      </c>
      <c r="J34" s="44"/>
    </row>
    <row r="35" spans="1:10" ht="16.5" customHeight="1" x14ac:dyDescent="0.25">
      <c r="A35" s="36">
        <v>46052</v>
      </c>
      <c r="B35" s="37" t="str">
        <f t="shared" si="0"/>
        <v>Fr</v>
      </c>
      <c r="C35" s="38" t="s">
        <v>42</v>
      </c>
      <c r="D35" s="45">
        <v>0.35416666666666702</v>
      </c>
      <c r="E35" s="45">
        <v>0.75</v>
      </c>
      <c r="F35" s="46">
        <v>30</v>
      </c>
      <c r="G35" s="41">
        <f t="shared" si="1"/>
        <v>0.37499999999999967</v>
      </c>
      <c r="H35" s="42">
        <f>IF(OR(WEEKDAY(A35,2)&gt;=6,COUNTIF(Annahmen!$B$28:$B$41,A35)&gt;0,C35="Feiertag"),0,Annahmen!$C$9)</f>
        <v>0.33333333333333331</v>
      </c>
      <c r="I35" s="43">
        <f ca="1">IF(A35&gt;TODAY(),0,IF(OR(C35="Urlaub",C35="Krank",C35="Feiertag",C35="Frei"),0,IF(AND(C35="",D35="",E35=""),0,IF(AND(WEEKDAY(A35,2)&gt;=6,G35=0),0,IF(AND(COUNTIF(Annahmen!$B$28:$B$41,A35)&gt;0,G35=0),0,(G35-H35)*24)))))</f>
        <v>0.99999999999999245</v>
      </c>
      <c r="J35" s="44"/>
    </row>
    <row r="36" spans="1:10" ht="16.5" customHeight="1" x14ac:dyDescent="0.25">
      <c r="A36" s="36">
        <v>46053</v>
      </c>
      <c r="B36" s="37" t="str">
        <f t="shared" si="0"/>
        <v>Sa</v>
      </c>
      <c r="C36" s="47"/>
      <c r="D36" s="39"/>
      <c r="E36" s="39"/>
      <c r="F36" s="40"/>
      <c r="G36" s="41">
        <f t="shared" si="1"/>
        <v>0</v>
      </c>
      <c r="H36" s="42">
        <f>IF(OR(WEEKDAY(A36,2)&gt;=6,COUNTIF(Annahmen!$B$28:$B$41,A36)&gt;0,C36="Feiertag"),0,Annahmen!$C$9)</f>
        <v>0</v>
      </c>
      <c r="I36" s="43">
        <f ca="1">IF(A36&gt;TODAY(),0,IF(OR(C36="Urlaub",C36="Krank",C36="Feiertag",C36="Frei"),0,IF(AND(C36="",D36="",E36=""),0,IF(AND(WEEKDAY(A36,2)&gt;=6,G36=0),0,IF(AND(COUNTIF(Annahmen!$B$28:$B$41,A36)&gt;0,G36=0),0,(G36-H36)*24)))))</f>
        <v>0</v>
      </c>
      <c r="J36" s="44"/>
    </row>
    <row r="37" spans="1:10" ht="21.75" customHeight="1" x14ac:dyDescent="0.25">
      <c r="A37" s="75" t="s">
        <v>44</v>
      </c>
      <c r="B37" s="75"/>
      <c r="C37" s="75"/>
      <c r="D37" s="48"/>
      <c r="E37" s="48"/>
      <c r="F37" s="48"/>
      <c r="G37" s="49">
        <f>SUM(G6:G36)</f>
        <v>6.5729166666666679</v>
      </c>
      <c r="H37" s="49">
        <f>SUM(H6:H36)</f>
        <v>6.9999999999999973</v>
      </c>
      <c r="I37" s="50">
        <f ca="1">SUM(I6:I36)</f>
        <v>5.7500000000000053</v>
      </c>
      <c r="J37" s="51" t="str">
        <f>COUNTIF(C6:C36,"Urlaub")&amp;" Urlaub | "&amp;COUNTIF(C6:C36,"Krank")&amp;" Krank"</f>
        <v>0 Urlaub | 2 Krank</v>
      </c>
    </row>
    <row r="38" spans="1:10" ht="24" customHeight="1" x14ac:dyDescent="0.25">
      <c r="A38" s="74" t="s">
        <v>18</v>
      </c>
      <c r="B38" s="74"/>
      <c r="C38" s="74"/>
      <c r="D38" s="74"/>
      <c r="E38" s="74"/>
      <c r="F38" s="74"/>
      <c r="G38" s="74"/>
      <c r="H38" s="74"/>
      <c r="I38" s="74"/>
      <c r="J38" s="74"/>
    </row>
    <row r="39" spans="1:10" ht="16.5" customHeight="1" x14ac:dyDescent="0.25">
      <c r="A39" s="36">
        <v>46054</v>
      </c>
      <c r="B39" s="37" t="str">
        <f t="shared" ref="B39:B66" si="2">CHOOSE(WEEKDAY(A39,2),"Mo","Di","Mi","Do","Fr","Sa","So")</f>
        <v>So</v>
      </c>
      <c r="C39" s="47"/>
      <c r="D39" s="39"/>
      <c r="E39" s="39"/>
      <c r="F39" s="40"/>
      <c r="G39" s="41">
        <f t="shared" ref="G39:G66" si="3">IFERROR(IF(OR(D39="",E39=""),0,IF(E39&lt;D39,1+E39-D39,E39-D39)-IFERROR(F39,0)/1440),0)</f>
        <v>0</v>
      </c>
      <c r="H39" s="42">
        <f>IF(OR(WEEKDAY(A39,2)&gt;=6,COUNTIF(Annahmen!$B$28:$B$41,A39)&gt;0,C39="Feiertag"),0,Annahmen!$C$9)</f>
        <v>0</v>
      </c>
      <c r="I39" s="43">
        <f ca="1">IF(A39&gt;TODAY(),0,IF(OR(C39="Urlaub",C39="Krank",C39="Feiertag",C39="Frei"),0,IF(AND(C39="",D39="",E39=""),0,IF(AND(WEEKDAY(A39,2)&gt;=6,G39=0),0,IF(AND(COUNTIF(Annahmen!$B$28:$B$41,A39)&gt;0,G39=0),0,(G39-H39)*24)))))</f>
        <v>0</v>
      </c>
      <c r="J39" s="44"/>
    </row>
    <row r="40" spans="1:10" ht="16.5" customHeight="1" x14ac:dyDescent="0.25">
      <c r="A40" s="36">
        <v>46055</v>
      </c>
      <c r="B40" s="37" t="str">
        <f t="shared" si="2"/>
        <v>Mo</v>
      </c>
      <c r="C40" s="38" t="s">
        <v>42</v>
      </c>
      <c r="D40" s="45">
        <v>0.36805555555555602</v>
      </c>
      <c r="E40" s="45">
        <v>0.73263888888888895</v>
      </c>
      <c r="F40" s="46">
        <v>30</v>
      </c>
      <c r="G40" s="41">
        <f t="shared" si="3"/>
        <v>0.34374999999999961</v>
      </c>
      <c r="H40" s="42">
        <f>IF(OR(WEEKDAY(A40,2)&gt;=6,COUNTIF(Annahmen!$B$28:$B$41,A40)&gt;0,C40="Feiertag"),0,Annahmen!$C$9)</f>
        <v>0.33333333333333331</v>
      </c>
      <c r="I40" s="43">
        <f ca="1">IF(A40&gt;TODAY(),0,IF(OR(C40="Urlaub",C40="Krank",C40="Feiertag",C40="Frei"),0,IF(AND(C40="",D40="",E40=""),0,IF(AND(WEEKDAY(A40,2)&gt;=6,G40=0),0,IF(AND(COUNTIF(Annahmen!$B$28:$B$41,A40)&gt;0,G40=0),0,(G40-H40)*24)))))</f>
        <v>0.24999999999999112</v>
      </c>
      <c r="J40" s="44"/>
    </row>
    <row r="41" spans="1:10" ht="16.5" customHeight="1" x14ac:dyDescent="0.25">
      <c r="A41" s="36">
        <v>46056</v>
      </c>
      <c r="B41" s="37" t="str">
        <f t="shared" si="2"/>
        <v>Di</v>
      </c>
      <c r="C41" s="38" t="s">
        <v>42</v>
      </c>
      <c r="D41" s="45">
        <v>0.375</v>
      </c>
      <c r="E41" s="45">
        <v>0.72916666666666696</v>
      </c>
      <c r="F41" s="46">
        <v>30</v>
      </c>
      <c r="G41" s="41">
        <f t="shared" si="3"/>
        <v>0.33333333333333365</v>
      </c>
      <c r="H41" s="42">
        <f>IF(OR(WEEKDAY(A41,2)&gt;=6,COUNTIF(Annahmen!$B$28:$B$41,A41)&gt;0,C41="Feiertag"),0,Annahmen!$C$9)</f>
        <v>0.33333333333333331</v>
      </c>
      <c r="I41" s="43">
        <f ca="1">IF(A41&gt;TODAY(),0,IF(OR(C41="Urlaub",C41="Krank",C41="Feiertag",C41="Frei"),0,IF(AND(C41="",D41="",E41=""),0,IF(AND(WEEKDAY(A41,2)&gt;=6,G41=0),0,IF(AND(COUNTIF(Annahmen!$B$28:$B$41,A41)&gt;0,G41=0),0,(G41-H41)*24)))))</f>
        <v>7.9936057773011271E-15</v>
      </c>
      <c r="J41" s="44"/>
    </row>
    <row r="42" spans="1:10" ht="16.5" customHeight="1" x14ac:dyDescent="0.25">
      <c r="A42" s="36">
        <v>46057</v>
      </c>
      <c r="B42" s="37" t="str">
        <f t="shared" si="2"/>
        <v>Mi</v>
      </c>
      <c r="C42" s="38" t="s">
        <v>42</v>
      </c>
      <c r="D42" s="45">
        <v>0.375</v>
      </c>
      <c r="E42" s="45">
        <v>0.75</v>
      </c>
      <c r="F42" s="46">
        <v>45</v>
      </c>
      <c r="G42" s="41">
        <f t="shared" si="3"/>
        <v>0.34375</v>
      </c>
      <c r="H42" s="42">
        <f>IF(OR(WEEKDAY(A42,2)&gt;=6,COUNTIF(Annahmen!$B$28:$B$41,A42)&gt;0,C42="Feiertag"),0,Annahmen!$C$9)</f>
        <v>0.33333333333333331</v>
      </c>
      <c r="I42" s="43">
        <f ca="1">IF(A42&gt;TODAY(),0,IF(OR(C42="Urlaub",C42="Krank",C42="Feiertag",C42="Frei"),0,IF(AND(C42="",D42="",E42=""),0,IF(AND(WEEKDAY(A42,2)&gt;=6,G42=0),0,IF(AND(COUNTIF(Annahmen!$B$28:$B$41,A42)&gt;0,G42=0),0,(G42-H42)*24)))))</f>
        <v>0.25000000000000044</v>
      </c>
      <c r="J42" s="44" t="s">
        <v>43</v>
      </c>
    </row>
    <row r="43" spans="1:10" ht="16.5" customHeight="1" x14ac:dyDescent="0.25">
      <c r="A43" s="36">
        <v>46058</v>
      </c>
      <c r="B43" s="37" t="str">
        <f t="shared" si="2"/>
        <v>Do</v>
      </c>
      <c r="C43" s="38" t="s">
        <v>42</v>
      </c>
      <c r="D43" s="45">
        <v>0.35416666666666702</v>
      </c>
      <c r="E43" s="45">
        <v>0.75</v>
      </c>
      <c r="F43" s="46">
        <v>30</v>
      </c>
      <c r="G43" s="41">
        <f t="shared" si="3"/>
        <v>0.37499999999999967</v>
      </c>
      <c r="H43" s="42">
        <f>IF(OR(WEEKDAY(A43,2)&gt;=6,COUNTIF(Annahmen!$B$28:$B$41,A43)&gt;0,C43="Feiertag"),0,Annahmen!$C$9)</f>
        <v>0.33333333333333331</v>
      </c>
      <c r="I43" s="43">
        <f ca="1">IF(A43&gt;TODAY(),0,IF(OR(C43="Urlaub",C43="Krank",C43="Feiertag",C43="Frei"),0,IF(AND(C43="",D43="",E43=""),0,IF(AND(WEEKDAY(A43,2)&gt;=6,G43=0),0,IF(AND(COUNTIF(Annahmen!$B$28:$B$41,A43)&gt;0,G43=0),0,(G43-H43)*24)))))</f>
        <v>0.99999999999999245</v>
      </c>
      <c r="J43" s="44"/>
    </row>
    <row r="44" spans="1:10" ht="16.5" customHeight="1" x14ac:dyDescent="0.25">
      <c r="A44" s="36">
        <v>46059</v>
      </c>
      <c r="B44" s="37" t="str">
        <f t="shared" si="2"/>
        <v>Fr</v>
      </c>
      <c r="C44" s="38" t="s">
        <v>42</v>
      </c>
      <c r="D44" s="45">
        <v>0.375</v>
      </c>
      <c r="E44" s="45">
        <v>0.70833333333333304</v>
      </c>
      <c r="F44" s="46">
        <v>30</v>
      </c>
      <c r="G44" s="41">
        <f t="shared" si="3"/>
        <v>0.31249999999999972</v>
      </c>
      <c r="H44" s="42">
        <f>IF(OR(WEEKDAY(A44,2)&gt;=6,COUNTIF(Annahmen!$B$28:$B$41,A44)&gt;0,C44="Feiertag"),0,Annahmen!$C$9)</f>
        <v>0.33333333333333331</v>
      </c>
      <c r="I44" s="43">
        <f ca="1">IF(A44&gt;TODAY(),0,IF(OR(C44="Urlaub",C44="Krank",C44="Feiertag",C44="Frei"),0,IF(AND(C44="",D44="",E44=""),0,IF(AND(WEEKDAY(A44,2)&gt;=6,G44=0),0,IF(AND(COUNTIF(Annahmen!$B$28:$B$41,A44)&gt;0,G44=0),0,(G44-H44)*24)))))</f>
        <v>-0.50000000000000622</v>
      </c>
      <c r="J44" s="44" t="s">
        <v>45</v>
      </c>
    </row>
    <row r="45" spans="1:10" ht="16.5" customHeight="1" x14ac:dyDescent="0.25">
      <c r="A45" s="36">
        <v>46060</v>
      </c>
      <c r="B45" s="37" t="str">
        <f t="shared" si="2"/>
        <v>Sa</v>
      </c>
      <c r="C45" s="47"/>
      <c r="D45" s="39"/>
      <c r="E45" s="39"/>
      <c r="F45" s="40"/>
      <c r="G45" s="41">
        <f t="shared" si="3"/>
        <v>0</v>
      </c>
      <c r="H45" s="42">
        <f>IF(OR(WEEKDAY(A45,2)&gt;=6,COUNTIF(Annahmen!$B$28:$B$41,A45)&gt;0,C45="Feiertag"),0,Annahmen!$C$9)</f>
        <v>0</v>
      </c>
      <c r="I45" s="43">
        <f ca="1">IF(A45&gt;TODAY(),0,IF(OR(C45="Urlaub",C45="Krank",C45="Feiertag",C45="Frei"),0,IF(AND(C45="",D45="",E45=""),0,IF(AND(WEEKDAY(A45,2)&gt;=6,G45=0),0,IF(AND(COUNTIF(Annahmen!$B$28:$B$41,A45)&gt;0,G45=0),0,(G45-H45)*24)))))</f>
        <v>0</v>
      </c>
      <c r="J45" s="44"/>
    </row>
    <row r="46" spans="1:10" ht="16.5" customHeight="1" x14ac:dyDescent="0.25">
      <c r="A46" s="36">
        <v>46061</v>
      </c>
      <c r="B46" s="37" t="str">
        <f t="shared" si="2"/>
        <v>So</v>
      </c>
      <c r="C46" s="47"/>
      <c r="D46" s="39"/>
      <c r="E46" s="39"/>
      <c r="F46" s="40"/>
      <c r="G46" s="41">
        <f t="shared" si="3"/>
        <v>0</v>
      </c>
      <c r="H46" s="42">
        <f>IF(OR(WEEKDAY(A46,2)&gt;=6,COUNTIF(Annahmen!$B$28:$B$41,A46)&gt;0,C46="Feiertag"),0,Annahmen!$C$9)</f>
        <v>0</v>
      </c>
      <c r="I46" s="43">
        <f ca="1">IF(A46&gt;TODAY(),0,IF(OR(C46="Urlaub",C46="Krank",C46="Feiertag",C46="Frei"),0,IF(AND(C46="",D46="",E46=""),0,IF(AND(WEEKDAY(A46,2)&gt;=6,G46=0),0,IF(AND(COUNTIF(Annahmen!$B$28:$B$41,A46)&gt;0,G46=0),0,(G46-H46)*24)))))</f>
        <v>0</v>
      </c>
      <c r="J46" s="44"/>
    </row>
    <row r="47" spans="1:10" ht="16.5" customHeight="1" x14ac:dyDescent="0.25">
      <c r="A47" s="36">
        <v>46062</v>
      </c>
      <c r="B47" s="37" t="str">
        <f t="shared" si="2"/>
        <v>Mo</v>
      </c>
      <c r="C47" s="38" t="s">
        <v>42</v>
      </c>
      <c r="D47" s="45">
        <v>0.38541666666666702</v>
      </c>
      <c r="E47" s="45">
        <v>0.72916666666666696</v>
      </c>
      <c r="F47" s="46">
        <v>30</v>
      </c>
      <c r="G47" s="41">
        <f t="shared" si="3"/>
        <v>0.32291666666666663</v>
      </c>
      <c r="H47" s="42">
        <f>IF(OR(WEEKDAY(A47,2)&gt;=6,COUNTIF(Annahmen!$B$28:$B$41,A47)&gt;0,C47="Feiertag"),0,Annahmen!$C$9)</f>
        <v>0.33333333333333331</v>
      </c>
      <c r="I47" s="43">
        <f ca="1">IF(A47&gt;TODAY(),0,IF(OR(C47="Urlaub",C47="Krank",C47="Feiertag",C47="Frei"),0,IF(AND(C47="",D47="",E47=""),0,IF(AND(WEEKDAY(A47,2)&gt;=6,G47=0),0,IF(AND(COUNTIF(Annahmen!$B$28:$B$41,A47)&gt;0,G47=0),0,(G47-H47)*24)))))</f>
        <v>-0.25000000000000044</v>
      </c>
      <c r="J47" s="44"/>
    </row>
    <row r="48" spans="1:10" ht="16.5" customHeight="1" x14ac:dyDescent="0.25">
      <c r="A48" s="36">
        <v>46063</v>
      </c>
      <c r="B48" s="37" t="str">
        <f t="shared" si="2"/>
        <v>Di</v>
      </c>
      <c r="C48" s="38" t="s">
        <v>42</v>
      </c>
      <c r="D48" s="45">
        <v>0.36805555555555602</v>
      </c>
      <c r="E48" s="45">
        <v>0.73263888888888895</v>
      </c>
      <c r="F48" s="46">
        <v>30</v>
      </c>
      <c r="G48" s="41">
        <f t="shared" si="3"/>
        <v>0.34374999999999961</v>
      </c>
      <c r="H48" s="42">
        <f>IF(OR(WEEKDAY(A48,2)&gt;=6,COUNTIF(Annahmen!$B$28:$B$41,A48)&gt;0,C48="Feiertag"),0,Annahmen!$C$9)</f>
        <v>0.33333333333333331</v>
      </c>
      <c r="I48" s="43">
        <f ca="1">IF(A48&gt;TODAY(),0,IF(OR(C48="Urlaub",C48="Krank",C48="Feiertag",C48="Frei"),0,IF(AND(C48="",D48="",E48=""),0,IF(AND(WEEKDAY(A48,2)&gt;=6,G48=0),0,IF(AND(COUNTIF(Annahmen!$B$28:$B$41,A48)&gt;0,G48=0),0,(G48-H48)*24)))))</f>
        <v>0.24999999999999112</v>
      </c>
      <c r="J48" s="44"/>
    </row>
    <row r="49" spans="1:10" ht="16.5" customHeight="1" x14ac:dyDescent="0.25">
      <c r="A49" s="36">
        <v>46064</v>
      </c>
      <c r="B49" s="37" t="str">
        <f t="shared" si="2"/>
        <v>Mi</v>
      </c>
      <c r="C49" s="38" t="s">
        <v>42</v>
      </c>
      <c r="D49" s="45">
        <v>0.375</v>
      </c>
      <c r="E49" s="45">
        <v>0.72916666666666696</v>
      </c>
      <c r="F49" s="46">
        <v>30</v>
      </c>
      <c r="G49" s="41">
        <f t="shared" si="3"/>
        <v>0.33333333333333365</v>
      </c>
      <c r="H49" s="42">
        <f>IF(OR(WEEKDAY(A49,2)&gt;=6,COUNTIF(Annahmen!$B$28:$B$41,A49)&gt;0,C49="Feiertag"),0,Annahmen!$C$9)</f>
        <v>0.33333333333333331</v>
      </c>
      <c r="I49" s="43">
        <f ca="1">IF(A49&gt;TODAY(),0,IF(OR(C49="Urlaub",C49="Krank",C49="Feiertag",C49="Frei"),0,IF(AND(C49="",D49="",E49=""),0,IF(AND(WEEKDAY(A49,2)&gt;=6,G49=0),0,IF(AND(COUNTIF(Annahmen!$B$28:$B$41,A49)&gt;0,G49=0),0,(G49-H49)*24)))))</f>
        <v>7.9936057773011271E-15</v>
      </c>
      <c r="J49" s="44"/>
    </row>
    <row r="50" spans="1:10" ht="16.5" customHeight="1" x14ac:dyDescent="0.25">
      <c r="A50" s="36">
        <v>46065</v>
      </c>
      <c r="B50" s="37" t="str">
        <f t="shared" si="2"/>
        <v>Do</v>
      </c>
      <c r="C50" s="38" t="s">
        <v>42</v>
      </c>
      <c r="D50" s="45">
        <v>0.375</v>
      </c>
      <c r="E50" s="45">
        <v>0.70833333333333304</v>
      </c>
      <c r="F50" s="46">
        <v>30</v>
      </c>
      <c r="G50" s="41">
        <f t="shared" si="3"/>
        <v>0.31249999999999972</v>
      </c>
      <c r="H50" s="42">
        <f>IF(OR(WEEKDAY(A50,2)&gt;=6,COUNTIF(Annahmen!$B$28:$B$41,A50)&gt;0,C50="Feiertag"),0,Annahmen!$C$9)</f>
        <v>0.33333333333333331</v>
      </c>
      <c r="I50" s="43">
        <f ca="1">IF(A50&gt;TODAY(),0,IF(OR(C50="Urlaub",C50="Krank",C50="Feiertag",C50="Frei"),0,IF(AND(C50="",D50="",E50=""),0,IF(AND(WEEKDAY(A50,2)&gt;=6,G50=0),0,IF(AND(COUNTIF(Annahmen!$B$28:$B$41,A50)&gt;0,G50=0),0,(G50-H50)*24)))))</f>
        <v>-0.50000000000000622</v>
      </c>
      <c r="J50" s="44" t="s">
        <v>45</v>
      </c>
    </row>
    <row r="51" spans="1:10" ht="16.5" customHeight="1" x14ac:dyDescent="0.25">
      <c r="A51" s="36">
        <v>46066</v>
      </c>
      <c r="B51" s="37" t="str">
        <f t="shared" si="2"/>
        <v>Fr</v>
      </c>
      <c r="C51" s="38" t="s">
        <v>42</v>
      </c>
      <c r="D51" s="45">
        <v>0.375</v>
      </c>
      <c r="E51" s="45">
        <v>0.72916666666666696</v>
      </c>
      <c r="F51" s="46">
        <v>30</v>
      </c>
      <c r="G51" s="41">
        <f t="shared" si="3"/>
        <v>0.33333333333333365</v>
      </c>
      <c r="H51" s="42">
        <f>IF(OR(WEEKDAY(A51,2)&gt;=6,COUNTIF(Annahmen!$B$28:$B$41,A51)&gt;0,C51="Feiertag"),0,Annahmen!$C$9)</f>
        <v>0.33333333333333331</v>
      </c>
      <c r="I51" s="43">
        <f ca="1">IF(A51&gt;TODAY(),0,IF(OR(C51="Urlaub",C51="Krank",C51="Feiertag",C51="Frei"),0,IF(AND(C51="",D51="",E51=""),0,IF(AND(WEEKDAY(A51,2)&gt;=6,G51=0),0,IF(AND(COUNTIF(Annahmen!$B$28:$B$41,A51)&gt;0,G51=0),0,(G51-H51)*24)))))</f>
        <v>7.9936057773011271E-15</v>
      </c>
      <c r="J51" s="44"/>
    </row>
    <row r="52" spans="1:10" ht="16.5" customHeight="1" x14ac:dyDescent="0.25">
      <c r="A52" s="36">
        <v>46067</v>
      </c>
      <c r="B52" s="37" t="str">
        <f t="shared" si="2"/>
        <v>Sa</v>
      </c>
      <c r="C52" s="47"/>
      <c r="D52" s="39"/>
      <c r="E52" s="39"/>
      <c r="F52" s="40"/>
      <c r="G52" s="41">
        <f t="shared" si="3"/>
        <v>0</v>
      </c>
      <c r="H52" s="42">
        <f>IF(OR(WEEKDAY(A52,2)&gt;=6,COUNTIF(Annahmen!$B$28:$B$41,A52)&gt;0,C52="Feiertag"),0,Annahmen!$C$9)</f>
        <v>0</v>
      </c>
      <c r="I52" s="43">
        <f ca="1">IF(A52&gt;TODAY(),0,IF(OR(C52="Urlaub",C52="Krank",C52="Feiertag",C52="Frei"),0,IF(AND(C52="",D52="",E52=""),0,IF(AND(WEEKDAY(A52,2)&gt;=6,G52=0),0,IF(AND(COUNTIF(Annahmen!$B$28:$B$41,A52)&gt;0,G52=0),0,(G52-H52)*24)))))</f>
        <v>0</v>
      </c>
      <c r="J52" s="44"/>
    </row>
    <row r="53" spans="1:10" ht="16.5" customHeight="1" x14ac:dyDescent="0.25">
      <c r="A53" s="36">
        <v>46068</v>
      </c>
      <c r="B53" s="37" t="str">
        <f t="shared" si="2"/>
        <v>So</v>
      </c>
      <c r="C53" s="47"/>
      <c r="D53" s="39"/>
      <c r="E53" s="39"/>
      <c r="F53" s="40"/>
      <c r="G53" s="41">
        <f t="shared" si="3"/>
        <v>0</v>
      </c>
      <c r="H53" s="42">
        <f>IF(OR(WEEKDAY(A53,2)&gt;=6,COUNTIF(Annahmen!$B$28:$B$41,A53)&gt;0,C53="Feiertag"),0,Annahmen!$C$9)</f>
        <v>0</v>
      </c>
      <c r="I53" s="43">
        <f ca="1">IF(A53&gt;TODAY(),0,IF(OR(C53="Urlaub",C53="Krank",C53="Feiertag",C53="Frei"),0,IF(AND(C53="",D53="",E53=""),0,IF(AND(WEEKDAY(A53,2)&gt;=6,G53=0),0,IF(AND(COUNTIF(Annahmen!$B$28:$B$41,A53)&gt;0,G53=0),0,(G53-H53)*24)))))</f>
        <v>0</v>
      </c>
      <c r="J53" s="44"/>
    </row>
    <row r="54" spans="1:10" ht="16.5" customHeight="1" x14ac:dyDescent="0.25">
      <c r="A54" s="36">
        <v>46069</v>
      </c>
      <c r="B54" s="37" t="str">
        <f t="shared" si="2"/>
        <v>Mo</v>
      </c>
      <c r="C54" s="38" t="s">
        <v>13</v>
      </c>
      <c r="D54" s="39"/>
      <c r="E54" s="39"/>
      <c r="F54" s="40"/>
      <c r="G54" s="41">
        <f t="shared" si="3"/>
        <v>0</v>
      </c>
      <c r="H54" s="42">
        <f>IF(OR(WEEKDAY(A54,2)&gt;=6,COUNTIF(Annahmen!$B$28:$B$41,A54)&gt;0,C54="Feiertag"),0,Annahmen!$C$9)</f>
        <v>0.33333333333333331</v>
      </c>
      <c r="I54" s="43">
        <f ca="1">IF(A54&gt;TODAY(),0,IF(OR(C54="Urlaub",C54="Krank",C54="Feiertag",C54="Frei"),0,IF(AND(C54="",D54="",E54=""),0,IF(AND(WEEKDAY(A54,2)&gt;=6,G54=0),0,IF(AND(COUNTIF(Annahmen!$B$28:$B$41,A54)&gt;0,G54=0),0,(G54-H54)*24)))))</f>
        <v>0</v>
      </c>
      <c r="J54" s="44"/>
    </row>
    <row r="55" spans="1:10" ht="16.5" customHeight="1" x14ac:dyDescent="0.25">
      <c r="A55" s="36">
        <v>46070</v>
      </c>
      <c r="B55" s="37" t="str">
        <f t="shared" si="2"/>
        <v>Di</v>
      </c>
      <c r="C55" s="38" t="s">
        <v>13</v>
      </c>
      <c r="D55" s="39"/>
      <c r="E55" s="39"/>
      <c r="F55" s="40"/>
      <c r="G55" s="41">
        <f t="shared" si="3"/>
        <v>0</v>
      </c>
      <c r="H55" s="42">
        <f>IF(OR(WEEKDAY(A55,2)&gt;=6,COUNTIF(Annahmen!$B$28:$B$41,A55)&gt;0,C55="Feiertag"),0,Annahmen!$C$9)</f>
        <v>0.33333333333333331</v>
      </c>
      <c r="I55" s="43">
        <f ca="1">IF(A55&gt;TODAY(),0,IF(OR(C55="Urlaub",C55="Krank",C55="Feiertag",C55="Frei"),0,IF(AND(C55="",D55="",E55=""),0,IF(AND(WEEKDAY(A55,2)&gt;=6,G55=0),0,IF(AND(COUNTIF(Annahmen!$B$28:$B$41,A55)&gt;0,G55=0),0,(G55-H55)*24)))))</f>
        <v>0</v>
      </c>
      <c r="J55" s="44"/>
    </row>
    <row r="56" spans="1:10" ht="16.5" customHeight="1" x14ac:dyDescent="0.25">
      <c r="A56" s="36">
        <v>46071</v>
      </c>
      <c r="B56" s="37" t="str">
        <f t="shared" si="2"/>
        <v>Mi</v>
      </c>
      <c r="C56" s="38" t="s">
        <v>13</v>
      </c>
      <c r="D56" s="39"/>
      <c r="E56" s="39"/>
      <c r="F56" s="40"/>
      <c r="G56" s="41">
        <f t="shared" si="3"/>
        <v>0</v>
      </c>
      <c r="H56" s="42">
        <f>IF(OR(WEEKDAY(A56,2)&gt;=6,COUNTIF(Annahmen!$B$28:$B$41,A56)&gt;0,C56="Feiertag"),0,Annahmen!$C$9)</f>
        <v>0.33333333333333331</v>
      </c>
      <c r="I56" s="43">
        <f ca="1">IF(A56&gt;TODAY(),0,IF(OR(C56="Urlaub",C56="Krank",C56="Feiertag",C56="Frei"),0,IF(AND(C56="",D56="",E56=""),0,IF(AND(WEEKDAY(A56,2)&gt;=6,G56=0),0,IF(AND(COUNTIF(Annahmen!$B$28:$B$41,A56)&gt;0,G56=0),0,(G56-H56)*24)))))</f>
        <v>0</v>
      </c>
      <c r="J56" s="44"/>
    </row>
    <row r="57" spans="1:10" ht="16.5" customHeight="1" x14ac:dyDescent="0.25">
      <c r="A57" s="36">
        <v>46072</v>
      </c>
      <c r="B57" s="37" t="str">
        <f t="shared" si="2"/>
        <v>Do</v>
      </c>
      <c r="C57" s="38" t="s">
        <v>13</v>
      </c>
      <c r="D57" s="39"/>
      <c r="E57" s="39"/>
      <c r="F57" s="40"/>
      <c r="G57" s="41">
        <f t="shared" si="3"/>
        <v>0</v>
      </c>
      <c r="H57" s="42">
        <f>IF(OR(WEEKDAY(A57,2)&gt;=6,COUNTIF(Annahmen!$B$28:$B$41,A57)&gt;0,C57="Feiertag"),0,Annahmen!$C$9)</f>
        <v>0.33333333333333331</v>
      </c>
      <c r="I57" s="43">
        <f ca="1">IF(A57&gt;TODAY(),0,IF(OR(C57="Urlaub",C57="Krank",C57="Feiertag",C57="Frei"),0,IF(AND(C57="",D57="",E57=""),0,IF(AND(WEEKDAY(A57,2)&gt;=6,G57=0),0,IF(AND(COUNTIF(Annahmen!$B$28:$B$41,A57)&gt;0,G57=0),0,(G57-H57)*24)))))</f>
        <v>0</v>
      </c>
      <c r="J57" s="44"/>
    </row>
    <row r="58" spans="1:10" ht="16.5" customHeight="1" x14ac:dyDescent="0.25">
      <c r="A58" s="36">
        <v>46073</v>
      </c>
      <c r="B58" s="37" t="str">
        <f t="shared" si="2"/>
        <v>Fr</v>
      </c>
      <c r="C58" s="38" t="s">
        <v>13</v>
      </c>
      <c r="D58" s="39"/>
      <c r="E58" s="39"/>
      <c r="F58" s="40"/>
      <c r="G58" s="41">
        <f t="shared" si="3"/>
        <v>0</v>
      </c>
      <c r="H58" s="42">
        <f>IF(OR(WEEKDAY(A58,2)&gt;=6,COUNTIF(Annahmen!$B$28:$B$41,A58)&gt;0,C58="Feiertag"),0,Annahmen!$C$9)</f>
        <v>0.33333333333333331</v>
      </c>
      <c r="I58" s="43">
        <f ca="1">IF(A58&gt;TODAY(),0,IF(OR(C58="Urlaub",C58="Krank",C58="Feiertag",C58="Frei"),0,IF(AND(C58="",D58="",E58=""),0,IF(AND(WEEKDAY(A58,2)&gt;=6,G58=0),0,IF(AND(COUNTIF(Annahmen!$B$28:$B$41,A58)&gt;0,G58=0),0,(G58-H58)*24)))))</f>
        <v>0</v>
      </c>
      <c r="J58" s="44"/>
    </row>
    <row r="59" spans="1:10" ht="16.5" customHeight="1" x14ac:dyDescent="0.25">
      <c r="A59" s="36">
        <v>46074</v>
      </c>
      <c r="B59" s="37" t="str">
        <f t="shared" si="2"/>
        <v>Sa</v>
      </c>
      <c r="C59" s="47"/>
      <c r="D59" s="39"/>
      <c r="E59" s="39"/>
      <c r="F59" s="40"/>
      <c r="G59" s="41">
        <f t="shared" si="3"/>
        <v>0</v>
      </c>
      <c r="H59" s="42">
        <f>IF(OR(WEEKDAY(A59,2)&gt;=6,COUNTIF(Annahmen!$B$28:$B$41,A59)&gt;0,C59="Feiertag"),0,Annahmen!$C$9)</f>
        <v>0</v>
      </c>
      <c r="I59" s="43">
        <f ca="1">IF(A59&gt;TODAY(),0,IF(OR(C59="Urlaub",C59="Krank",C59="Feiertag",C59="Frei"),0,IF(AND(C59="",D59="",E59=""),0,IF(AND(WEEKDAY(A59,2)&gt;=6,G59=0),0,IF(AND(COUNTIF(Annahmen!$B$28:$B$41,A59)&gt;0,G59=0),0,(G59-H59)*24)))))</f>
        <v>0</v>
      </c>
      <c r="J59" s="44"/>
    </row>
    <row r="60" spans="1:10" ht="16.5" customHeight="1" x14ac:dyDescent="0.25">
      <c r="A60" s="36">
        <v>46075</v>
      </c>
      <c r="B60" s="37" t="str">
        <f t="shared" si="2"/>
        <v>So</v>
      </c>
      <c r="C60" s="47"/>
      <c r="D60" s="39"/>
      <c r="E60" s="39"/>
      <c r="F60" s="40"/>
      <c r="G60" s="41">
        <f t="shared" si="3"/>
        <v>0</v>
      </c>
      <c r="H60" s="42">
        <f>IF(OR(WEEKDAY(A60,2)&gt;=6,COUNTIF(Annahmen!$B$28:$B$41,A60)&gt;0,C60="Feiertag"),0,Annahmen!$C$9)</f>
        <v>0</v>
      </c>
      <c r="I60" s="43">
        <f ca="1">IF(A60&gt;TODAY(),0,IF(OR(C60="Urlaub",C60="Krank",C60="Feiertag",C60="Frei"),0,IF(AND(C60="",D60="",E60=""),0,IF(AND(WEEKDAY(A60,2)&gt;=6,G60=0),0,IF(AND(COUNTIF(Annahmen!$B$28:$B$41,A60)&gt;0,G60=0),0,(G60-H60)*24)))))</f>
        <v>0</v>
      </c>
      <c r="J60" s="44"/>
    </row>
    <row r="61" spans="1:10" ht="16.5" customHeight="1" x14ac:dyDescent="0.25">
      <c r="A61" s="36">
        <v>46076</v>
      </c>
      <c r="B61" s="37" t="str">
        <f t="shared" si="2"/>
        <v>Mo</v>
      </c>
      <c r="C61" s="38" t="s">
        <v>42</v>
      </c>
      <c r="D61" s="45">
        <v>0.375</v>
      </c>
      <c r="E61" s="45">
        <v>0.70833333333333304</v>
      </c>
      <c r="F61" s="46">
        <v>30</v>
      </c>
      <c r="G61" s="41">
        <f t="shared" si="3"/>
        <v>0.31249999999999972</v>
      </c>
      <c r="H61" s="42">
        <f>IF(OR(WEEKDAY(A61,2)&gt;=6,COUNTIF(Annahmen!$B$28:$B$41,A61)&gt;0,C61="Feiertag"),0,Annahmen!$C$9)</f>
        <v>0.33333333333333331</v>
      </c>
      <c r="I61" s="43">
        <f ca="1">IF(A61&gt;TODAY(),0,IF(OR(C61="Urlaub",C61="Krank",C61="Feiertag",C61="Frei"),0,IF(AND(C61="",D61="",E61=""),0,IF(AND(WEEKDAY(A61,2)&gt;=6,G61=0),0,IF(AND(COUNTIF(Annahmen!$B$28:$B$41,A61)&gt;0,G61=0),0,(G61-H61)*24)))))</f>
        <v>-0.50000000000000622</v>
      </c>
      <c r="J61" s="44" t="s">
        <v>45</v>
      </c>
    </row>
    <row r="62" spans="1:10" ht="16.5" customHeight="1" x14ac:dyDescent="0.25">
      <c r="A62" s="36">
        <v>46077</v>
      </c>
      <c r="B62" s="37" t="str">
        <f t="shared" si="2"/>
        <v>Di</v>
      </c>
      <c r="C62" s="38" t="s">
        <v>42</v>
      </c>
      <c r="D62" s="45">
        <v>0.36458333333333298</v>
      </c>
      <c r="E62" s="45">
        <v>0.71875</v>
      </c>
      <c r="F62" s="46">
        <v>30</v>
      </c>
      <c r="G62" s="41">
        <f t="shared" si="3"/>
        <v>0.3333333333333337</v>
      </c>
      <c r="H62" s="42">
        <f>IF(OR(WEEKDAY(A62,2)&gt;=6,COUNTIF(Annahmen!$B$28:$B$41,A62)&gt;0,C62="Feiertag"),0,Annahmen!$C$9)</f>
        <v>0.33333333333333331</v>
      </c>
      <c r="I62" s="43">
        <f ca="1">IF(A62&gt;TODAY(),0,IF(OR(C62="Urlaub",C62="Krank",C62="Feiertag",C62="Frei"),0,IF(AND(C62="",D62="",E62=""),0,IF(AND(WEEKDAY(A62,2)&gt;=6,G62=0),0,IF(AND(COUNTIF(Annahmen!$B$28:$B$41,A62)&gt;0,G62=0),0,(G62-H62)*24)))))</f>
        <v>9.3258734068513149E-15</v>
      </c>
      <c r="J62" s="44"/>
    </row>
    <row r="63" spans="1:10" ht="16.5" customHeight="1" x14ac:dyDescent="0.25">
      <c r="A63" s="36">
        <v>46078</v>
      </c>
      <c r="B63" s="37" t="str">
        <f t="shared" si="2"/>
        <v>Mi</v>
      </c>
      <c r="C63" s="38" t="s">
        <v>42</v>
      </c>
      <c r="D63" s="45">
        <v>0.375</v>
      </c>
      <c r="E63" s="45">
        <v>0.70833333333333304</v>
      </c>
      <c r="F63" s="46">
        <v>30</v>
      </c>
      <c r="G63" s="41">
        <f t="shared" si="3"/>
        <v>0.31249999999999972</v>
      </c>
      <c r="H63" s="42">
        <f>IF(OR(WEEKDAY(A63,2)&gt;=6,COUNTIF(Annahmen!$B$28:$B$41,A63)&gt;0,C63="Feiertag"),0,Annahmen!$C$9)</f>
        <v>0.33333333333333331</v>
      </c>
      <c r="I63" s="43">
        <f ca="1">IF(A63&gt;TODAY(),0,IF(OR(C63="Urlaub",C63="Krank",C63="Feiertag",C63="Frei"),0,IF(AND(C63="",D63="",E63=""),0,IF(AND(WEEKDAY(A63,2)&gt;=6,G63=0),0,IF(AND(COUNTIF(Annahmen!$B$28:$B$41,A63)&gt;0,G63=0),0,(G63-H63)*24)))))</f>
        <v>-0.50000000000000622</v>
      </c>
      <c r="J63" s="44" t="s">
        <v>45</v>
      </c>
    </row>
    <row r="64" spans="1:10" ht="16.5" customHeight="1" x14ac:dyDescent="0.25">
      <c r="A64" s="36">
        <v>46079</v>
      </c>
      <c r="B64" s="37" t="str">
        <f t="shared" si="2"/>
        <v>Do</v>
      </c>
      <c r="C64" s="38" t="s">
        <v>42</v>
      </c>
      <c r="D64" s="45">
        <v>0.35416666666666702</v>
      </c>
      <c r="E64" s="45">
        <v>0.75</v>
      </c>
      <c r="F64" s="46">
        <v>30</v>
      </c>
      <c r="G64" s="41">
        <f t="shared" si="3"/>
        <v>0.37499999999999967</v>
      </c>
      <c r="H64" s="42">
        <f>IF(OR(WEEKDAY(A64,2)&gt;=6,COUNTIF(Annahmen!$B$28:$B$41,A64)&gt;0,C64="Feiertag"),0,Annahmen!$C$9)</f>
        <v>0.33333333333333331</v>
      </c>
      <c r="I64" s="43">
        <f ca="1">IF(A64&gt;TODAY(),0,IF(OR(C64="Urlaub",C64="Krank",C64="Feiertag",C64="Frei"),0,IF(AND(C64="",D64="",E64=""),0,IF(AND(WEEKDAY(A64,2)&gt;=6,G64=0),0,IF(AND(COUNTIF(Annahmen!$B$28:$B$41,A64)&gt;0,G64=0),0,(G64-H64)*24)))))</f>
        <v>0.99999999999999245</v>
      </c>
      <c r="J64" s="44"/>
    </row>
    <row r="65" spans="1:10" ht="16.5" customHeight="1" x14ac:dyDescent="0.25">
      <c r="A65" s="36">
        <v>46080</v>
      </c>
      <c r="B65" s="37" t="str">
        <f t="shared" si="2"/>
        <v>Fr</v>
      </c>
      <c r="C65" s="38" t="s">
        <v>42</v>
      </c>
      <c r="D65" s="45">
        <v>0.36805555555555602</v>
      </c>
      <c r="E65" s="45">
        <v>0.73263888888888895</v>
      </c>
      <c r="F65" s="46">
        <v>30</v>
      </c>
      <c r="G65" s="41">
        <f t="shared" si="3"/>
        <v>0.34374999999999961</v>
      </c>
      <c r="H65" s="42">
        <f>IF(OR(WEEKDAY(A65,2)&gt;=6,COUNTIF(Annahmen!$B$28:$B$41,A65)&gt;0,C65="Feiertag"),0,Annahmen!$C$9)</f>
        <v>0.33333333333333331</v>
      </c>
      <c r="I65" s="43">
        <f ca="1">IF(A65&gt;TODAY(),0,IF(OR(C65="Urlaub",C65="Krank",C65="Feiertag",C65="Frei"),0,IF(AND(C65="",D65="",E65=""),0,IF(AND(WEEKDAY(A65,2)&gt;=6,G65=0),0,IF(AND(COUNTIF(Annahmen!$B$28:$B$41,A65)&gt;0,G65=0),0,(G65-H65)*24)))))</f>
        <v>0.24999999999999112</v>
      </c>
      <c r="J65" s="44"/>
    </row>
    <row r="66" spans="1:10" ht="16.5" customHeight="1" x14ac:dyDescent="0.25">
      <c r="A66" s="36">
        <v>46081</v>
      </c>
      <c r="B66" s="37" t="str">
        <f t="shared" si="2"/>
        <v>Sa</v>
      </c>
      <c r="C66" s="47"/>
      <c r="D66" s="39"/>
      <c r="E66" s="39"/>
      <c r="F66" s="40"/>
      <c r="G66" s="41">
        <f t="shared" si="3"/>
        <v>0</v>
      </c>
      <c r="H66" s="42">
        <f>IF(OR(WEEKDAY(A66,2)&gt;=6,COUNTIF(Annahmen!$B$28:$B$41,A66)&gt;0,C66="Feiertag"),0,Annahmen!$C$9)</f>
        <v>0</v>
      </c>
      <c r="I66" s="43">
        <f ca="1">IF(A66&gt;TODAY(),0,IF(OR(C66="Urlaub",C66="Krank",C66="Feiertag",C66="Frei"),0,IF(AND(C66="",D66="",E66=""),0,IF(AND(WEEKDAY(A66,2)&gt;=6,G66=0),0,IF(AND(COUNTIF(Annahmen!$B$28:$B$41,A66)&gt;0,G66=0),0,(G66-H66)*24)))))</f>
        <v>0</v>
      </c>
      <c r="J66" s="44"/>
    </row>
    <row r="67" spans="1:10" ht="21.75" customHeight="1" x14ac:dyDescent="0.25">
      <c r="A67" s="75" t="s">
        <v>46</v>
      </c>
      <c r="B67" s="75"/>
      <c r="C67" s="75"/>
      <c r="D67" s="48"/>
      <c r="E67" s="48"/>
      <c r="F67" s="48"/>
      <c r="G67" s="49">
        <f>SUM(G39:G66)</f>
        <v>5.0312499999999991</v>
      </c>
      <c r="H67" s="49">
        <f>SUM(H39:H66)</f>
        <v>6.6666666666666643</v>
      </c>
      <c r="I67" s="50">
        <f ca="1">SUM(I39:I66)</f>
        <v>0.74999999999996669</v>
      </c>
      <c r="J67" s="51" t="str">
        <f>COUNTIF(C39:C66,"Urlaub")&amp;" Urlaub | "&amp;COUNTIF(C39:C66,"Krank")&amp;" Krank"</f>
        <v>5 Urlaub | 0 Krank</v>
      </c>
    </row>
    <row r="68" spans="1:10" ht="24" customHeight="1" x14ac:dyDescent="0.25">
      <c r="A68" s="74" t="s">
        <v>19</v>
      </c>
      <c r="B68" s="74"/>
      <c r="C68" s="74"/>
      <c r="D68" s="74"/>
      <c r="E68" s="74"/>
      <c r="F68" s="74"/>
      <c r="G68" s="74"/>
      <c r="H68" s="74"/>
      <c r="I68" s="74"/>
      <c r="J68" s="74"/>
    </row>
    <row r="69" spans="1:10" ht="16.5" customHeight="1" x14ac:dyDescent="0.25">
      <c r="A69" s="36">
        <v>46082</v>
      </c>
      <c r="B69" s="37" t="str">
        <f t="shared" ref="B69:B99" si="4">CHOOSE(WEEKDAY(A69,2),"Mo","Di","Mi","Do","Fr","Sa","So")</f>
        <v>So</v>
      </c>
      <c r="C69" s="47"/>
      <c r="D69" s="39"/>
      <c r="E69" s="39"/>
      <c r="F69" s="40"/>
      <c r="G69" s="41">
        <f t="shared" ref="G69:G99" si="5">IFERROR(IF(OR(D69="",E69=""),0,IF(E69&lt;D69,1+E69-D69,E69-D69)-IFERROR(F69,0)/1440),0)</f>
        <v>0</v>
      </c>
      <c r="H69" s="42">
        <f>IF(OR(WEEKDAY(A69,2)&gt;=6,COUNTIF(Annahmen!$B$28:$B$41,A69)&gt;0,C69="Feiertag"),0,Annahmen!$C$9)</f>
        <v>0</v>
      </c>
      <c r="I69" s="43">
        <f ca="1">IF(A69&gt;TODAY(),0,IF(OR(C69="Urlaub",C69="Krank",C69="Feiertag",C69="Frei"),0,IF(AND(C69="",D69="",E69=""),0,IF(AND(WEEKDAY(A69,2)&gt;=6,G69=0),0,IF(AND(COUNTIF(Annahmen!$B$28:$B$41,A69)&gt;0,G69=0),0,(G69-H69)*24)))))</f>
        <v>0</v>
      </c>
      <c r="J69" s="44"/>
    </row>
    <row r="70" spans="1:10" ht="16.5" customHeight="1" x14ac:dyDescent="0.25">
      <c r="A70" s="36">
        <v>46083</v>
      </c>
      <c r="B70" s="37" t="str">
        <f t="shared" si="4"/>
        <v>Mo</v>
      </c>
      <c r="C70" s="38" t="s">
        <v>42</v>
      </c>
      <c r="D70" s="45">
        <v>0.375</v>
      </c>
      <c r="E70" s="45">
        <v>0.75</v>
      </c>
      <c r="F70" s="46">
        <v>45</v>
      </c>
      <c r="G70" s="41">
        <f t="shared" si="5"/>
        <v>0.34375</v>
      </c>
      <c r="H70" s="42">
        <f>IF(OR(WEEKDAY(A70,2)&gt;=6,COUNTIF(Annahmen!$B$28:$B$41,A70)&gt;0,C70="Feiertag"),0,Annahmen!$C$9)</f>
        <v>0.33333333333333331</v>
      </c>
      <c r="I70" s="43">
        <f ca="1">IF(A70&gt;TODAY(),0,IF(OR(C70="Urlaub",C70="Krank",C70="Feiertag",C70="Frei"),0,IF(AND(C70="",D70="",E70=""),0,IF(AND(WEEKDAY(A70,2)&gt;=6,G70=0),0,IF(AND(COUNTIF(Annahmen!$B$28:$B$41,A70)&gt;0,G70=0),0,(G70-H70)*24)))))</f>
        <v>0.25000000000000044</v>
      </c>
      <c r="J70" s="44" t="s">
        <v>43</v>
      </c>
    </row>
    <row r="71" spans="1:10" ht="16.5" customHeight="1" x14ac:dyDescent="0.25">
      <c r="A71" s="36">
        <v>46084</v>
      </c>
      <c r="B71" s="37" t="str">
        <f t="shared" si="4"/>
        <v>Di</v>
      </c>
      <c r="C71" s="38" t="s">
        <v>42</v>
      </c>
      <c r="D71" s="45">
        <v>0.36805555555555602</v>
      </c>
      <c r="E71" s="45">
        <v>0.73263888888888895</v>
      </c>
      <c r="F71" s="46">
        <v>30</v>
      </c>
      <c r="G71" s="41">
        <f t="shared" si="5"/>
        <v>0.34374999999999961</v>
      </c>
      <c r="H71" s="42">
        <f>IF(OR(WEEKDAY(A71,2)&gt;=6,COUNTIF(Annahmen!$B$28:$B$41,A71)&gt;0,C71="Feiertag"),0,Annahmen!$C$9)</f>
        <v>0.33333333333333331</v>
      </c>
      <c r="I71" s="43">
        <f ca="1">IF(A71&gt;TODAY(),0,IF(OR(C71="Urlaub",C71="Krank",C71="Feiertag",C71="Frei"),0,IF(AND(C71="",D71="",E71=""),0,IF(AND(WEEKDAY(A71,2)&gt;=6,G71=0),0,IF(AND(COUNTIF(Annahmen!$B$28:$B$41,A71)&gt;0,G71=0),0,(G71-H71)*24)))))</f>
        <v>0.24999999999999112</v>
      </c>
      <c r="J71" s="44"/>
    </row>
    <row r="72" spans="1:10" ht="16.5" customHeight="1" x14ac:dyDescent="0.25">
      <c r="A72" s="36">
        <v>46085</v>
      </c>
      <c r="B72" s="37" t="str">
        <f t="shared" si="4"/>
        <v>Mi</v>
      </c>
      <c r="C72" s="38" t="s">
        <v>42</v>
      </c>
      <c r="D72" s="45">
        <v>0.36805555555555602</v>
      </c>
      <c r="E72" s="45">
        <v>0.73263888888888895</v>
      </c>
      <c r="F72" s="46">
        <v>30</v>
      </c>
      <c r="G72" s="41">
        <f t="shared" si="5"/>
        <v>0.34374999999999961</v>
      </c>
      <c r="H72" s="42">
        <f>IF(OR(WEEKDAY(A72,2)&gt;=6,COUNTIF(Annahmen!$B$28:$B$41,A72)&gt;0,C72="Feiertag"),0,Annahmen!$C$9)</f>
        <v>0.33333333333333331</v>
      </c>
      <c r="I72" s="43">
        <f ca="1">IF(A72&gt;TODAY(),0,IF(OR(C72="Urlaub",C72="Krank",C72="Feiertag",C72="Frei"),0,IF(AND(C72="",D72="",E72=""),0,IF(AND(WEEKDAY(A72,2)&gt;=6,G72=0),0,IF(AND(COUNTIF(Annahmen!$B$28:$B$41,A72)&gt;0,G72=0),0,(G72-H72)*24)))))</f>
        <v>0.24999999999999112</v>
      </c>
      <c r="J72" s="44"/>
    </row>
    <row r="73" spans="1:10" ht="16.5" customHeight="1" x14ac:dyDescent="0.25">
      <c r="A73" s="36">
        <v>46086</v>
      </c>
      <c r="B73" s="37" t="str">
        <f t="shared" si="4"/>
        <v>Do</v>
      </c>
      <c r="C73" s="38" t="s">
        <v>42</v>
      </c>
      <c r="D73" s="45">
        <v>0.375</v>
      </c>
      <c r="E73" s="45">
        <v>0.75</v>
      </c>
      <c r="F73" s="46">
        <v>45</v>
      </c>
      <c r="G73" s="41">
        <f t="shared" si="5"/>
        <v>0.34375</v>
      </c>
      <c r="H73" s="42">
        <f>IF(OR(WEEKDAY(A73,2)&gt;=6,COUNTIF(Annahmen!$B$28:$B$41,A73)&gt;0,C73="Feiertag"),0,Annahmen!$C$9)</f>
        <v>0.33333333333333331</v>
      </c>
      <c r="I73" s="43">
        <f ca="1">IF(A73&gt;TODAY(),0,IF(OR(C73="Urlaub",C73="Krank",C73="Feiertag",C73="Frei"),0,IF(AND(C73="",D73="",E73=""),0,IF(AND(WEEKDAY(A73,2)&gt;=6,G73=0),0,IF(AND(COUNTIF(Annahmen!$B$28:$B$41,A73)&gt;0,G73=0),0,(G73-H73)*24)))))</f>
        <v>0.25000000000000044</v>
      </c>
      <c r="J73" s="44" t="s">
        <v>43</v>
      </c>
    </row>
    <row r="74" spans="1:10" ht="16.5" customHeight="1" x14ac:dyDescent="0.25">
      <c r="A74" s="36">
        <v>46087</v>
      </c>
      <c r="B74" s="37" t="str">
        <f t="shared" si="4"/>
        <v>Fr</v>
      </c>
      <c r="C74" s="38" t="s">
        <v>42</v>
      </c>
      <c r="D74" s="45">
        <v>0.35416666666666702</v>
      </c>
      <c r="E74" s="45">
        <v>0.75</v>
      </c>
      <c r="F74" s="46">
        <v>30</v>
      </c>
      <c r="G74" s="41">
        <f t="shared" si="5"/>
        <v>0.37499999999999967</v>
      </c>
      <c r="H74" s="42">
        <f>IF(OR(WEEKDAY(A74,2)&gt;=6,COUNTIF(Annahmen!$B$28:$B$41,A74)&gt;0,C74="Feiertag"),0,Annahmen!$C$9)</f>
        <v>0.33333333333333331</v>
      </c>
      <c r="I74" s="43">
        <f ca="1">IF(A74&gt;TODAY(),0,IF(OR(C74="Urlaub",C74="Krank",C74="Feiertag",C74="Frei"),0,IF(AND(C74="",D74="",E74=""),0,IF(AND(WEEKDAY(A74,2)&gt;=6,G74=0),0,IF(AND(COUNTIF(Annahmen!$B$28:$B$41,A74)&gt;0,G74=0),0,(G74-H74)*24)))))</f>
        <v>0.99999999999999245</v>
      </c>
      <c r="J74" s="44"/>
    </row>
    <row r="75" spans="1:10" ht="16.5" customHeight="1" x14ac:dyDescent="0.25">
      <c r="A75" s="36">
        <v>46088</v>
      </c>
      <c r="B75" s="37" t="str">
        <f t="shared" si="4"/>
        <v>Sa</v>
      </c>
      <c r="C75" s="47"/>
      <c r="D75" s="39"/>
      <c r="E75" s="39"/>
      <c r="F75" s="40"/>
      <c r="G75" s="41">
        <f t="shared" si="5"/>
        <v>0</v>
      </c>
      <c r="H75" s="42">
        <f>IF(OR(WEEKDAY(A75,2)&gt;=6,COUNTIF(Annahmen!$B$28:$B$41,A75)&gt;0,C75="Feiertag"),0,Annahmen!$C$9)</f>
        <v>0</v>
      </c>
      <c r="I75" s="43">
        <f ca="1">IF(A75&gt;TODAY(),0,IF(OR(C75="Urlaub",C75="Krank",C75="Feiertag",C75="Frei"),0,IF(AND(C75="",D75="",E75=""),0,IF(AND(WEEKDAY(A75,2)&gt;=6,G75=0),0,IF(AND(COUNTIF(Annahmen!$B$28:$B$41,A75)&gt;0,G75=0),0,(G75-H75)*24)))))</f>
        <v>0</v>
      </c>
      <c r="J75" s="44"/>
    </row>
    <row r="76" spans="1:10" ht="16.5" customHeight="1" x14ac:dyDescent="0.25">
      <c r="A76" s="36">
        <v>46089</v>
      </c>
      <c r="B76" s="37" t="str">
        <f t="shared" si="4"/>
        <v>So</v>
      </c>
      <c r="C76" s="47"/>
      <c r="D76" s="39"/>
      <c r="E76" s="39"/>
      <c r="F76" s="40"/>
      <c r="G76" s="41">
        <f t="shared" si="5"/>
        <v>0</v>
      </c>
      <c r="H76" s="42">
        <f>IF(OR(WEEKDAY(A76,2)&gt;=6,COUNTIF(Annahmen!$B$28:$B$41,A76)&gt;0,C76="Feiertag"),0,Annahmen!$C$9)</f>
        <v>0</v>
      </c>
      <c r="I76" s="43">
        <f ca="1">IF(A76&gt;TODAY(),0,IF(OR(C76="Urlaub",C76="Krank",C76="Feiertag",C76="Frei"),0,IF(AND(C76="",D76="",E76=""),0,IF(AND(WEEKDAY(A76,2)&gt;=6,G76=0),0,IF(AND(COUNTIF(Annahmen!$B$28:$B$41,A76)&gt;0,G76=0),0,(G76-H76)*24)))))</f>
        <v>0</v>
      </c>
      <c r="J76" s="44"/>
    </row>
    <row r="77" spans="1:10" ht="16.5" customHeight="1" x14ac:dyDescent="0.25">
      <c r="A77" s="36">
        <v>46090</v>
      </c>
      <c r="B77" s="37" t="str">
        <f t="shared" si="4"/>
        <v>Mo</v>
      </c>
      <c r="C77" s="38" t="s">
        <v>14</v>
      </c>
      <c r="D77" s="39"/>
      <c r="E77" s="39"/>
      <c r="F77" s="40"/>
      <c r="G77" s="41">
        <f t="shared" si="5"/>
        <v>0</v>
      </c>
      <c r="H77" s="42">
        <f>IF(OR(WEEKDAY(A77,2)&gt;=6,COUNTIF(Annahmen!$B$28:$B$41,A77)&gt;0,C77="Feiertag"),0,Annahmen!$C$9)</f>
        <v>0.33333333333333331</v>
      </c>
      <c r="I77" s="43">
        <f ca="1">IF(A77&gt;TODAY(),0,IF(OR(C77="Urlaub",C77="Krank",C77="Feiertag",C77="Frei"),0,IF(AND(C77="",D77="",E77=""),0,IF(AND(WEEKDAY(A77,2)&gt;=6,G77=0),0,IF(AND(COUNTIF(Annahmen!$B$28:$B$41,A77)&gt;0,G77=0),0,(G77-H77)*24)))))</f>
        <v>0</v>
      </c>
      <c r="J77" s="44"/>
    </row>
    <row r="78" spans="1:10" ht="16.5" customHeight="1" x14ac:dyDescent="0.25">
      <c r="A78" s="36">
        <v>46091</v>
      </c>
      <c r="B78" s="37" t="str">
        <f t="shared" si="4"/>
        <v>Di</v>
      </c>
      <c r="C78" s="38" t="s">
        <v>42</v>
      </c>
      <c r="D78" s="45">
        <v>0.38541666666666702</v>
      </c>
      <c r="E78" s="45">
        <v>0.72916666666666696</v>
      </c>
      <c r="F78" s="46">
        <v>30</v>
      </c>
      <c r="G78" s="41">
        <f t="shared" si="5"/>
        <v>0.32291666666666663</v>
      </c>
      <c r="H78" s="42">
        <f>IF(OR(WEEKDAY(A78,2)&gt;=6,COUNTIF(Annahmen!$B$28:$B$41,A78)&gt;0,C78="Feiertag"),0,Annahmen!$C$9)</f>
        <v>0.33333333333333331</v>
      </c>
      <c r="I78" s="43">
        <f ca="1">IF(A78&gt;TODAY(),0,IF(OR(C78="Urlaub",C78="Krank",C78="Feiertag",C78="Frei"),0,IF(AND(C78="",D78="",E78=""),0,IF(AND(WEEKDAY(A78,2)&gt;=6,G78=0),0,IF(AND(COUNTIF(Annahmen!$B$28:$B$41,A78)&gt;0,G78=0),0,(G78-H78)*24)))))</f>
        <v>-0.25000000000000044</v>
      </c>
      <c r="J78" s="44"/>
    </row>
    <row r="79" spans="1:10" ht="16.5" customHeight="1" x14ac:dyDescent="0.25">
      <c r="A79" s="36">
        <v>46092</v>
      </c>
      <c r="B79" s="37" t="str">
        <f t="shared" si="4"/>
        <v>Mi</v>
      </c>
      <c r="C79" s="38" t="s">
        <v>42</v>
      </c>
      <c r="D79" s="45">
        <v>0.375</v>
      </c>
      <c r="E79" s="45">
        <v>0.75</v>
      </c>
      <c r="F79" s="46">
        <v>45</v>
      </c>
      <c r="G79" s="41">
        <f t="shared" si="5"/>
        <v>0.34375</v>
      </c>
      <c r="H79" s="42">
        <f>IF(OR(WEEKDAY(A79,2)&gt;=6,COUNTIF(Annahmen!$B$28:$B$41,A79)&gt;0,C79="Feiertag"),0,Annahmen!$C$9)</f>
        <v>0.33333333333333331</v>
      </c>
      <c r="I79" s="43">
        <f ca="1">IF(A79&gt;TODAY(),0,IF(OR(C79="Urlaub",C79="Krank",C79="Feiertag",C79="Frei"),0,IF(AND(C79="",D79="",E79=""),0,IF(AND(WEEKDAY(A79,2)&gt;=6,G79=0),0,IF(AND(COUNTIF(Annahmen!$B$28:$B$41,A79)&gt;0,G79=0),0,(G79-H79)*24)))))</f>
        <v>0.25000000000000044</v>
      </c>
      <c r="J79" s="44" t="s">
        <v>43</v>
      </c>
    </row>
    <row r="80" spans="1:10" ht="16.5" customHeight="1" x14ac:dyDescent="0.25">
      <c r="A80" s="36">
        <v>46093</v>
      </c>
      <c r="B80" s="37" t="str">
        <f t="shared" si="4"/>
        <v>Do</v>
      </c>
      <c r="C80" s="38" t="s">
        <v>42</v>
      </c>
      <c r="D80" s="45">
        <v>0.375</v>
      </c>
      <c r="E80" s="45">
        <v>0.70833333333333304</v>
      </c>
      <c r="F80" s="46">
        <v>30</v>
      </c>
      <c r="G80" s="41">
        <f t="shared" si="5"/>
        <v>0.31249999999999972</v>
      </c>
      <c r="H80" s="42">
        <f>IF(OR(WEEKDAY(A80,2)&gt;=6,COUNTIF(Annahmen!$B$28:$B$41,A80)&gt;0,C80="Feiertag"),0,Annahmen!$C$9)</f>
        <v>0.33333333333333331</v>
      </c>
      <c r="I80" s="43">
        <f ca="1">IF(A80&gt;TODAY(),0,IF(OR(C80="Urlaub",C80="Krank",C80="Feiertag",C80="Frei"),0,IF(AND(C80="",D80="",E80=""),0,IF(AND(WEEKDAY(A80,2)&gt;=6,G80=0),0,IF(AND(COUNTIF(Annahmen!$B$28:$B$41,A80)&gt;0,G80=0),0,(G80-H80)*24)))))</f>
        <v>-0.50000000000000622</v>
      </c>
      <c r="J80" s="44" t="s">
        <v>45</v>
      </c>
    </row>
    <row r="81" spans="1:10" ht="16.5" customHeight="1" x14ac:dyDescent="0.25">
      <c r="A81" s="36">
        <v>46094</v>
      </c>
      <c r="B81" s="37" t="str">
        <f t="shared" si="4"/>
        <v>Fr</v>
      </c>
      <c r="C81" s="38" t="s">
        <v>42</v>
      </c>
      <c r="D81" s="45">
        <v>0.35416666666666702</v>
      </c>
      <c r="E81" s="45">
        <v>0.75</v>
      </c>
      <c r="F81" s="46">
        <v>30</v>
      </c>
      <c r="G81" s="41">
        <f t="shared" si="5"/>
        <v>0.37499999999999967</v>
      </c>
      <c r="H81" s="42">
        <f>IF(OR(WEEKDAY(A81,2)&gt;=6,COUNTIF(Annahmen!$B$28:$B$41,A81)&gt;0,C81="Feiertag"),0,Annahmen!$C$9)</f>
        <v>0.33333333333333331</v>
      </c>
      <c r="I81" s="43">
        <f ca="1">IF(A81&gt;TODAY(),0,IF(OR(C81="Urlaub",C81="Krank",C81="Feiertag",C81="Frei"),0,IF(AND(C81="",D81="",E81=""),0,IF(AND(WEEKDAY(A81,2)&gt;=6,G81=0),0,IF(AND(COUNTIF(Annahmen!$B$28:$B$41,A81)&gt;0,G81=0),0,(G81-H81)*24)))))</f>
        <v>0.99999999999999245</v>
      </c>
      <c r="J81" s="44"/>
    </row>
    <row r="82" spans="1:10" ht="16.5" customHeight="1" x14ac:dyDescent="0.25">
      <c r="A82" s="36">
        <v>46095</v>
      </c>
      <c r="B82" s="37" t="str">
        <f t="shared" si="4"/>
        <v>Sa</v>
      </c>
      <c r="C82" s="47"/>
      <c r="D82" s="39"/>
      <c r="E82" s="39"/>
      <c r="F82" s="40"/>
      <c r="G82" s="41">
        <f t="shared" si="5"/>
        <v>0</v>
      </c>
      <c r="H82" s="42">
        <f>IF(OR(WEEKDAY(A82,2)&gt;=6,COUNTIF(Annahmen!$B$28:$B$41,A82)&gt;0,C82="Feiertag"),0,Annahmen!$C$9)</f>
        <v>0</v>
      </c>
      <c r="I82" s="43">
        <f ca="1">IF(A82&gt;TODAY(),0,IF(OR(C82="Urlaub",C82="Krank",C82="Feiertag",C82="Frei"),0,IF(AND(C82="",D82="",E82=""),0,IF(AND(WEEKDAY(A82,2)&gt;=6,G82=0),0,IF(AND(COUNTIF(Annahmen!$B$28:$B$41,A82)&gt;0,G82=0),0,(G82-H82)*24)))))</f>
        <v>0</v>
      </c>
      <c r="J82" s="44"/>
    </row>
    <row r="83" spans="1:10" ht="16.5" customHeight="1" x14ac:dyDescent="0.25">
      <c r="A83" s="36">
        <v>46096</v>
      </c>
      <c r="B83" s="37" t="str">
        <f t="shared" si="4"/>
        <v>So</v>
      </c>
      <c r="C83" s="47"/>
      <c r="D83" s="39"/>
      <c r="E83" s="39"/>
      <c r="F83" s="40"/>
      <c r="G83" s="41">
        <f t="shared" si="5"/>
        <v>0</v>
      </c>
      <c r="H83" s="42">
        <f>IF(OR(WEEKDAY(A83,2)&gt;=6,COUNTIF(Annahmen!$B$28:$B$41,A83)&gt;0,C83="Feiertag"),0,Annahmen!$C$9)</f>
        <v>0</v>
      </c>
      <c r="I83" s="43">
        <f ca="1">IF(A83&gt;TODAY(),0,IF(OR(C83="Urlaub",C83="Krank",C83="Feiertag",C83="Frei"),0,IF(AND(C83="",D83="",E83=""),0,IF(AND(WEEKDAY(A83,2)&gt;=6,G83=0),0,IF(AND(COUNTIF(Annahmen!$B$28:$B$41,A83)&gt;0,G83=0),0,(G83-H83)*24)))))</f>
        <v>0</v>
      </c>
      <c r="J83" s="44"/>
    </row>
    <row r="84" spans="1:10" ht="16.5" customHeight="1" x14ac:dyDescent="0.25">
      <c r="A84" s="36">
        <v>46097</v>
      </c>
      <c r="B84" s="37" t="str">
        <f t="shared" si="4"/>
        <v>Mo</v>
      </c>
      <c r="C84" s="38" t="s">
        <v>42</v>
      </c>
      <c r="D84" s="45">
        <v>0.375</v>
      </c>
      <c r="E84" s="45">
        <v>0.70833333333333304</v>
      </c>
      <c r="F84" s="46">
        <v>30</v>
      </c>
      <c r="G84" s="41">
        <f t="shared" si="5"/>
        <v>0.31249999999999972</v>
      </c>
      <c r="H84" s="42">
        <f>IF(OR(WEEKDAY(A84,2)&gt;=6,COUNTIF(Annahmen!$B$28:$B$41,A84)&gt;0,C84="Feiertag"),0,Annahmen!$C$9)</f>
        <v>0.33333333333333331</v>
      </c>
      <c r="I84" s="43">
        <f ca="1">IF(A84&gt;TODAY(),0,IF(OR(C84="Urlaub",C84="Krank",C84="Feiertag",C84="Frei"),0,IF(AND(C84="",D84="",E84=""),0,IF(AND(WEEKDAY(A84,2)&gt;=6,G84=0),0,IF(AND(COUNTIF(Annahmen!$B$28:$B$41,A84)&gt;0,G84=0),0,(G84-H84)*24)))))</f>
        <v>-0.50000000000000622</v>
      </c>
      <c r="J84" s="44" t="s">
        <v>45</v>
      </c>
    </row>
    <row r="85" spans="1:10" ht="16.5" customHeight="1" x14ac:dyDescent="0.25">
      <c r="A85" s="36">
        <v>46098</v>
      </c>
      <c r="B85" s="37" t="str">
        <f t="shared" si="4"/>
        <v>Di</v>
      </c>
      <c r="C85" s="38" t="s">
        <v>42</v>
      </c>
      <c r="D85" s="45">
        <v>0.36805555555555602</v>
      </c>
      <c r="E85" s="45">
        <v>0.73263888888888895</v>
      </c>
      <c r="F85" s="46">
        <v>30</v>
      </c>
      <c r="G85" s="41">
        <f t="shared" si="5"/>
        <v>0.34374999999999961</v>
      </c>
      <c r="H85" s="42">
        <f>IF(OR(WEEKDAY(A85,2)&gt;=6,COUNTIF(Annahmen!$B$28:$B$41,A85)&gt;0,C85="Feiertag"),0,Annahmen!$C$9)</f>
        <v>0.33333333333333331</v>
      </c>
      <c r="I85" s="43">
        <f ca="1">IF(A85&gt;TODAY(),0,IF(OR(C85="Urlaub",C85="Krank",C85="Feiertag",C85="Frei"),0,IF(AND(C85="",D85="",E85=""),0,IF(AND(WEEKDAY(A85,2)&gt;=6,G85=0),0,IF(AND(COUNTIF(Annahmen!$B$28:$B$41,A85)&gt;0,G85=0),0,(G85-H85)*24)))))</f>
        <v>0.24999999999999112</v>
      </c>
      <c r="J85" s="44"/>
    </row>
    <row r="86" spans="1:10" ht="16.5" customHeight="1" x14ac:dyDescent="0.25">
      <c r="A86" s="36">
        <v>46099</v>
      </c>
      <c r="B86" s="37" t="str">
        <f t="shared" si="4"/>
        <v>Mi</v>
      </c>
      <c r="C86" s="38" t="s">
        <v>42</v>
      </c>
      <c r="D86" s="45">
        <v>0.35416666666666702</v>
      </c>
      <c r="E86" s="45">
        <v>0.75</v>
      </c>
      <c r="F86" s="46">
        <v>30</v>
      </c>
      <c r="G86" s="41">
        <f t="shared" si="5"/>
        <v>0.37499999999999967</v>
      </c>
      <c r="H86" s="42">
        <f>IF(OR(WEEKDAY(A86,2)&gt;=6,COUNTIF(Annahmen!$B$28:$B$41,A86)&gt;0,C86="Feiertag"),0,Annahmen!$C$9)</f>
        <v>0.33333333333333331</v>
      </c>
      <c r="I86" s="43">
        <f ca="1">IF(A86&gt;TODAY(),0,IF(OR(C86="Urlaub",C86="Krank",C86="Feiertag",C86="Frei"),0,IF(AND(C86="",D86="",E86=""),0,IF(AND(WEEKDAY(A86,2)&gt;=6,G86=0),0,IF(AND(COUNTIF(Annahmen!$B$28:$B$41,A86)&gt;0,G86=0),0,(G86-H86)*24)))))</f>
        <v>0.99999999999999245</v>
      </c>
      <c r="J86" s="44"/>
    </row>
    <row r="87" spans="1:10" ht="16.5" customHeight="1" x14ac:dyDescent="0.25">
      <c r="A87" s="36">
        <v>46100</v>
      </c>
      <c r="B87" s="37" t="str">
        <f t="shared" si="4"/>
        <v>Do</v>
      </c>
      <c r="C87" s="38" t="s">
        <v>42</v>
      </c>
      <c r="D87" s="45">
        <v>0.35416666666666702</v>
      </c>
      <c r="E87" s="45">
        <v>0.75</v>
      </c>
      <c r="F87" s="46">
        <v>30</v>
      </c>
      <c r="G87" s="41">
        <f t="shared" si="5"/>
        <v>0.37499999999999967</v>
      </c>
      <c r="H87" s="42">
        <f>IF(OR(WEEKDAY(A87,2)&gt;=6,COUNTIF(Annahmen!$B$28:$B$41,A87)&gt;0,C87="Feiertag"),0,Annahmen!$C$9)</f>
        <v>0.33333333333333331</v>
      </c>
      <c r="I87" s="43">
        <f ca="1">IF(A87&gt;TODAY(),0,IF(OR(C87="Urlaub",C87="Krank",C87="Feiertag",C87="Frei"),0,IF(AND(C87="",D87="",E87=""),0,IF(AND(WEEKDAY(A87,2)&gt;=6,G87=0),0,IF(AND(COUNTIF(Annahmen!$B$28:$B$41,A87)&gt;0,G87=0),0,(G87-H87)*24)))))</f>
        <v>0.99999999999999245</v>
      </c>
      <c r="J87" s="44"/>
    </row>
    <row r="88" spans="1:10" ht="16.5" customHeight="1" x14ac:dyDescent="0.25">
      <c r="A88" s="36">
        <v>46101</v>
      </c>
      <c r="B88" s="37" t="str">
        <f t="shared" si="4"/>
        <v>Fr</v>
      </c>
      <c r="C88" s="38" t="s">
        <v>42</v>
      </c>
      <c r="D88" s="45">
        <v>0.375</v>
      </c>
      <c r="E88" s="45">
        <v>0.72916666666666696</v>
      </c>
      <c r="F88" s="46">
        <v>30</v>
      </c>
      <c r="G88" s="41">
        <f t="shared" si="5"/>
        <v>0.33333333333333365</v>
      </c>
      <c r="H88" s="42">
        <f>IF(OR(WEEKDAY(A88,2)&gt;=6,COUNTIF(Annahmen!$B$28:$B$41,A88)&gt;0,C88="Feiertag"),0,Annahmen!$C$9)</f>
        <v>0.33333333333333331</v>
      </c>
      <c r="I88" s="43">
        <f ca="1">IF(A88&gt;TODAY(),0,IF(OR(C88="Urlaub",C88="Krank",C88="Feiertag",C88="Frei"),0,IF(AND(C88="",D88="",E88=""),0,IF(AND(WEEKDAY(A88,2)&gt;=6,G88=0),0,IF(AND(COUNTIF(Annahmen!$B$28:$B$41,A88)&gt;0,G88=0),0,(G88-H88)*24)))))</f>
        <v>7.9936057773011271E-15</v>
      </c>
      <c r="J88" s="44"/>
    </row>
    <row r="89" spans="1:10" ht="16.5" customHeight="1" x14ac:dyDescent="0.25">
      <c r="A89" s="36">
        <v>46102</v>
      </c>
      <c r="B89" s="37" t="str">
        <f t="shared" si="4"/>
        <v>Sa</v>
      </c>
      <c r="C89" s="47"/>
      <c r="D89" s="39"/>
      <c r="E89" s="39"/>
      <c r="F89" s="40"/>
      <c r="G89" s="41">
        <f t="shared" si="5"/>
        <v>0</v>
      </c>
      <c r="H89" s="42">
        <f>IF(OR(WEEKDAY(A89,2)&gt;=6,COUNTIF(Annahmen!$B$28:$B$41,A89)&gt;0,C89="Feiertag"),0,Annahmen!$C$9)</f>
        <v>0</v>
      </c>
      <c r="I89" s="43">
        <f ca="1">IF(A89&gt;TODAY(),0,IF(OR(C89="Urlaub",C89="Krank",C89="Feiertag",C89="Frei"),0,IF(AND(C89="",D89="",E89=""),0,IF(AND(WEEKDAY(A89,2)&gt;=6,G89=0),0,IF(AND(COUNTIF(Annahmen!$B$28:$B$41,A89)&gt;0,G89=0),0,(G89-H89)*24)))))</f>
        <v>0</v>
      </c>
      <c r="J89" s="44"/>
    </row>
    <row r="90" spans="1:10" ht="16.5" customHeight="1" x14ac:dyDescent="0.25">
      <c r="A90" s="36">
        <v>46103</v>
      </c>
      <c r="B90" s="37" t="str">
        <f t="shared" si="4"/>
        <v>So</v>
      </c>
      <c r="C90" s="47"/>
      <c r="D90" s="39"/>
      <c r="E90" s="39"/>
      <c r="F90" s="40"/>
      <c r="G90" s="41">
        <f t="shared" si="5"/>
        <v>0</v>
      </c>
      <c r="H90" s="42">
        <f>IF(OR(WEEKDAY(A90,2)&gt;=6,COUNTIF(Annahmen!$B$28:$B$41,A90)&gt;0,C90="Feiertag"),0,Annahmen!$C$9)</f>
        <v>0</v>
      </c>
      <c r="I90" s="43">
        <f ca="1">IF(A90&gt;TODAY(),0,IF(OR(C90="Urlaub",C90="Krank",C90="Feiertag",C90="Frei"),0,IF(AND(C90="",D90="",E90=""),0,IF(AND(WEEKDAY(A90,2)&gt;=6,G90=0),0,IF(AND(COUNTIF(Annahmen!$B$28:$B$41,A90)&gt;0,G90=0),0,(G90-H90)*24)))))</f>
        <v>0</v>
      </c>
      <c r="J90" s="44"/>
    </row>
    <row r="91" spans="1:10" ht="16.5" customHeight="1" x14ac:dyDescent="0.25">
      <c r="A91" s="36">
        <v>46104</v>
      </c>
      <c r="B91" s="37" t="str">
        <f t="shared" si="4"/>
        <v>Mo</v>
      </c>
      <c r="C91" s="38" t="s">
        <v>42</v>
      </c>
      <c r="D91" s="45">
        <v>0.375</v>
      </c>
      <c r="E91" s="45">
        <v>0.75</v>
      </c>
      <c r="F91" s="46">
        <v>45</v>
      </c>
      <c r="G91" s="41">
        <f t="shared" si="5"/>
        <v>0.34375</v>
      </c>
      <c r="H91" s="42">
        <f>IF(OR(WEEKDAY(A91,2)&gt;=6,COUNTIF(Annahmen!$B$28:$B$41,A91)&gt;0,C91="Feiertag"),0,Annahmen!$C$9)</f>
        <v>0.33333333333333331</v>
      </c>
      <c r="I91" s="43">
        <f ca="1">IF(A91&gt;TODAY(),0,IF(OR(C91="Urlaub",C91="Krank",C91="Feiertag",C91="Frei"),0,IF(AND(C91="",D91="",E91=""),0,IF(AND(WEEKDAY(A91,2)&gt;=6,G91=0),0,IF(AND(COUNTIF(Annahmen!$B$28:$B$41,A91)&gt;0,G91=0),0,(G91-H91)*24)))))</f>
        <v>0.25000000000000044</v>
      </c>
      <c r="J91" s="44" t="s">
        <v>43</v>
      </c>
    </row>
    <row r="92" spans="1:10" ht="16.5" customHeight="1" x14ac:dyDescent="0.25">
      <c r="A92" s="36">
        <v>46105</v>
      </c>
      <c r="B92" s="37" t="str">
        <f t="shared" si="4"/>
        <v>Di</v>
      </c>
      <c r="C92" s="38" t="s">
        <v>42</v>
      </c>
      <c r="D92" s="45">
        <v>0.36805555555555602</v>
      </c>
      <c r="E92" s="45">
        <v>0.73263888888888895</v>
      </c>
      <c r="F92" s="46">
        <v>30</v>
      </c>
      <c r="G92" s="41">
        <f t="shared" si="5"/>
        <v>0.34374999999999961</v>
      </c>
      <c r="H92" s="42">
        <f>IF(OR(WEEKDAY(A92,2)&gt;=6,COUNTIF(Annahmen!$B$28:$B$41,A92)&gt;0,C92="Feiertag"),0,Annahmen!$C$9)</f>
        <v>0.33333333333333331</v>
      </c>
      <c r="I92" s="43">
        <f ca="1">IF(A92&gt;TODAY(),0,IF(OR(C92="Urlaub",C92="Krank",C92="Feiertag",C92="Frei"),0,IF(AND(C92="",D92="",E92=""),0,IF(AND(WEEKDAY(A92,2)&gt;=6,G92=0),0,IF(AND(COUNTIF(Annahmen!$B$28:$B$41,A92)&gt;0,G92=0),0,(G92-H92)*24)))))</f>
        <v>0.24999999999999112</v>
      </c>
      <c r="J92" s="44"/>
    </row>
    <row r="93" spans="1:10" ht="16.5" customHeight="1" x14ac:dyDescent="0.25">
      <c r="A93" s="36">
        <v>46106</v>
      </c>
      <c r="B93" s="37" t="str">
        <f t="shared" si="4"/>
        <v>Mi</v>
      </c>
      <c r="C93" s="38" t="s">
        <v>42</v>
      </c>
      <c r="D93" s="45">
        <v>0.38541666666666702</v>
      </c>
      <c r="E93" s="45">
        <v>0.72916666666666696</v>
      </c>
      <c r="F93" s="46">
        <v>30</v>
      </c>
      <c r="G93" s="41">
        <f t="shared" si="5"/>
        <v>0.32291666666666663</v>
      </c>
      <c r="H93" s="42">
        <f>IF(OR(WEEKDAY(A93,2)&gt;=6,COUNTIF(Annahmen!$B$28:$B$41,A93)&gt;0,C93="Feiertag"),0,Annahmen!$C$9)</f>
        <v>0.33333333333333331</v>
      </c>
      <c r="I93" s="43">
        <f ca="1">IF(A93&gt;TODAY(),0,IF(OR(C93="Urlaub",C93="Krank",C93="Feiertag",C93="Frei"),0,IF(AND(C93="",D93="",E93=""),0,IF(AND(WEEKDAY(A93,2)&gt;=6,G93=0),0,IF(AND(COUNTIF(Annahmen!$B$28:$B$41,A93)&gt;0,G93=0),0,(G93-H93)*24)))))</f>
        <v>-0.25000000000000044</v>
      </c>
      <c r="J93" s="44"/>
    </row>
    <row r="94" spans="1:10" ht="16.5" customHeight="1" x14ac:dyDescent="0.25">
      <c r="A94" s="36">
        <v>46107</v>
      </c>
      <c r="B94" s="37" t="str">
        <f t="shared" si="4"/>
        <v>Do</v>
      </c>
      <c r="C94" s="38" t="s">
        <v>42</v>
      </c>
      <c r="D94" s="45">
        <v>0.38541666666666702</v>
      </c>
      <c r="E94" s="45">
        <v>0.72916666666666696</v>
      </c>
      <c r="F94" s="46">
        <v>30</v>
      </c>
      <c r="G94" s="41">
        <f t="shared" si="5"/>
        <v>0.32291666666666663</v>
      </c>
      <c r="H94" s="42">
        <f>IF(OR(WEEKDAY(A94,2)&gt;=6,COUNTIF(Annahmen!$B$28:$B$41,A94)&gt;0,C94="Feiertag"),0,Annahmen!$C$9)</f>
        <v>0.33333333333333331</v>
      </c>
      <c r="I94" s="43">
        <f ca="1">IF(A94&gt;TODAY(),0,IF(OR(C94="Urlaub",C94="Krank",C94="Feiertag",C94="Frei"),0,IF(AND(C94="",D94="",E94=""),0,IF(AND(WEEKDAY(A94,2)&gt;=6,G94=0),0,IF(AND(COUNTIF(Annahmen!$B$28:$B$41,A94)&gt;0,G94=0),0,(G94-H94)*24)))))</f>
        <v>-0.25000000000000044</v>
      </c>
      <c r="J94" s="44"/>
    </row>
    <row r="95" spans="1:10" ht="16.5" customHeight="1" x14ac:dyDescent="0.25">
      <c r="A95" s="36">
        <v>46108</v>
      </c>
      <c r="B95" s="37" t="str">
        <f t="shared" si="4"/>
        <v>Fr</v>
      </c>
      <c r="C95" s="38" t="s">
        <v>42</v>
      </c>
      <c r="D95" s="45">
        <v>0.38541666666666702</v>
      </c>
      <c r="E95" s="45">
        <v>0.72916666666666696</v>
      </c>
      <c r="F95" s="46">
        <v>30</v>
      </c>
      <c r="G95" s="41">
        <f t="shared" si="5"/>
        <v>0.32291666666666663</v>
      </c>
      <c r="H95" s="42">
        <f>IF(OR(WEEKDAY(A95,2)&gt;=6,COUNTIF(Annahmen!$B$28:$B$41,A95)&gt;0,C95="Feiertag"),0,Annahmen!$C$9)</f>
        <v>0.33333333333333331</v>
      </c>
      <c r="I95" s="43">
        <f ca="1">IF(A95&gt;TODAY(),0,IF(OR(C95="Urlaub",C95="Krank",C95="Feiertag",C95="Frei"),0,IF(AND(C95="",D95="",E95=""),0,IF(AND(WEEKDAY(A95,2)&gt;=6,G95=0),0,IF(AND(COUNTIF(Annahmen!$B$28:$B$41,A95)&gt;0,G95=0),0,(G95-H95)*24)))))</f>
        <v>-0.25000000000000044</v>
      </c>
      <c r="J95" s="44"/>
    </row>
    <row r="96" spans="1:10" ht="16.5" customHeight="1" x14ac:dyDescent="0.25">
      <c r="A96" s="36">
        <v>46109</v>
      </c>
      <c r="B96" s="37" t="str">
        <f t="shared" si="4"/>
        <v>Sa</v>
      </c>
      <c r="C96" s="47"/>
      <c r="D96" s="39"/>
      <c r="E96" s="39"/>
      <c r="F96" s="40"/>
      <c r="G96" s="41">
        <f t="shared" si="5"/>
        <v>0</v>
      </c>
      <c r="H96" s="42">
        <f>IF(OR(WEEKDAY(A96,2)&gt;=6,COUNTIF(Annahmen!$B$28:$B$41,A96)&gt;0,C96="Feiertag"),0,Annahmen!$C$9)</f>
        <v>0</v>
      </c>
      <c r="I96" s="43">
        <f ca="1">IF(A96&gt;TODAY(),0,IF(OR(C96="Urlaub",C96="Krank",C96="Feiertag",C96="Frei"),0,IF(AND(C96="",D96="",E96=""),0,IF(AND(WEEKDAY(A96,2)&gt;=6,G96=0),0,IF(AND(COUNTIF(Annahmen!$B$28:$B$41,A96)&gt;0,G96=0),0,(G96-H96)*24)))))</f>
        <v>0</v>
      </c>
      <c r="J96" s="44"/>
    </row>
    <row r="97" spans="1:10" ht="16.5" customHeight="1" x14ac:dyDescent="0.25">
      <c r="A97" s="36">
        <v>46110</v>
      </c>
      <c r="B97" s="37" t="str">
        <f t="shared" si="4"/>
        <v>So</v>
      </c>
      <c r="C97" s="47"/>
      <c r="D97" s="39"/>
      <c r="E97" s="39"/>
      <c r="F97" s="40"/>
      <c r="G97" s="41">
        <f t="shared" si="5"/>
        <v>0</v>
      </c>
      <c r="H97" s="42">
        <f>IF(OR(WEEKDAY(A97,2)&gt;=6,COUNTIF(Annahmen!$B$28:$B$41,A97)&gt;0,C97="Feiertag"),0,Annahmen!$C$9)</f>
        <v>0</v>
      </c>
      <c r="I97" s="43">
        <f ca="1">IF(A97&gt;TODAY(),0,IF(OR(C97="Urlaub",C97="Krank",C97="Feiertag",C97="Frei"),0,IF(AND(C97="",D97="",E97=""),0,IF(AND(WEEKDAY(A97,2)&gt;=6,G97=0),0,IF(AND(COUNTIF(Annahmen!$B$28:$B$41,A97)&gt;0,G97=0),0,(G97-H97)*24)))))</f>
        <v>0</v>
      </c>
      <c r="J97" s="44"/>
    </row>
    <row r="98" spans="1:10" ht="16.5" customHeight="1" x14ac:dyDescent="0.25">
      <c r="A98" s="36">
        <v>46111</v>
      </c>
      <c r="B98" s="37" t="str">
        <f t="shared" si="4"/>
        <v>Mo</v>
      </c>
      <c r="C98" s="38" t="s">
        <v>42</v>
      </c>
      <c r="D98" s="45">
        <v>0.375</v>
      </c>
      <c r="E98" s="45">
        <v>0.70833333333333304</v>
      </c>
      <c r="F98" s="46">
        <v>30</v>
      </c>
      <c r="G98" s="41">
        <f t="shared" si="5"/>
        <v>0.31249999999999972</v>
      </c>
      <c r="H98" s="42">
        <f>IF(OR(WEEKDAY(A98,2)&gt;=6,COUNTIF(Annahmen!$B$28:$B$41,A98)&gt;0,C98="Feiertag"),0,Annahmen!$C$9)</f>
        <v>0.33333333333333331</v>
      </c>
      <c r="I98" s="43">
        <f ca="1">IF(A98&gt;TODAY(),0,IF(OR(C98="Urlaub",C98="Krank",C98="Feiertag",C98="Frei"),0,IF(AND(C98="",D98="",E98=""),0,IF(AND(WEEKDAY(A98,2)&gt;=6,G98=0),0,IF(AND(COUNTIF(Annahmen!$B$28:$B$41,A98)&gt;0,G98=0),0,(G98-H98)*24)))))</f>
        <v>-0.50000000000000622</v>
      </c>
      <c r="J98" s="44" t="s">
        <v>45</v>
      </c>
    </row>
    <row r="99" spans="1:10" ht="16.5" customHeight="1" x14ac:dyDescent="0.25">
      <c r="A99" s="36">
        <v>46112</v>
      </c>
      <c r="B99" s="37" t="str">
        <f t="shared" si="4"/>
        <v>Di</v>
      </c>
      <c r="C99" s="38" t="s">
        <v>42</v>
      </c>
      <c r="D99" s="45">
        <v>0.375</v>
      </c>
      <c r="E99" s="45">
        <v>0.75</v>
      </c>
      <c r="F99" s="46">
        <v>45</v>
      </c>
      <c r="G99" s="41">
        <f t="shared" si="5"/>
        <v>0.34375</v>
      </c>
      <c r="H99" s="42">
        <f>IF(OR(WEEKDAY(A99,2)&gt;=6,COUNTIF(Annahmen!$B$28:$B$41,A99)&gt;0,C99="Feiertag"),0,Annahmen!$C$9)</f>
        <v>0.33333333333333331</v>
      </c>
      <c r="I99" s="43">
        <f ca="1">IF(A99&gt;TODAY(),0,IF(OR(C99="Urlaub",C99="Krank",C99="Feiertag",C99="Frei"),0,IF(AND(C99="",D99="",E99=""),0,IF(AND(WEEKDAY(A99,2)&gt;=6,G99=0),0,IF(AND(COUNTIF(Annahmen!$B$28:$B$41,A99)&gt;0,G99=0),0,(G99-H99)*24)))))</f>
        <v>0.25000000000000044</v>
      </c>
      <c r="J99" s="44" t="s">
        <v>43</v>
      </c>
    </row>
    <row r="100" spans="1:10" ht="21.75" customHeight="1" x14ac:dyDescent="0.25">
      <c r="A100" s="75" t="s">
        <v>47</v>
      </c>
      <c r="B100" s="75"/>
      <c r="C100" s="75"/>
      <c r="D100" s="48"/>
      <c r="E100" s="48"/>
      <c r="F100" s="48"/>
      <c r="G100" s="49">
        <f>SUM(G69:G99)</f>
        <v>7.1562499999999982</v>
      </c>
      <c r="H100" s="49">
        <f>SUM(H69:H99)</f>
        <v>7.3333333333333304</v>
      </c>
      <c r="I100" s="50">
        <f ca="1">SUM(I69:I99)</f>
        <v>3.7499999999999245</v>
      </c>
      <c r="J100" s="51" t="str">
        <f>COUNTIF(C69:C99,"Urlaub")&amp;" Urlaub | "&amp;COUNTIF(C69:C99,"Krank")&amp;" Krank"</f>
        <v>0 Urlaub | 1 Krank</v>
      </c>
    </row>
    <row r="101" spans="1:10" ht="24" customHeight="1" x14ac:dyDescent="0.25">
      <c r="A101" s="74" t="s">
        <v>20</v>
      </c>
      <c r="B101" s="74"/>
      <c r="C101" s="74"/>
      <c r="D101" s="74"/>
      <c r="E101" s="74"/>
      <c r="F101" s="74"/>
      <c r="G101" s="74"/>
      <c r="H101" s="74"/>
      <c r="I101" s="74"/>
      <c r="J101" s="74"/>
    </row>
    <row r="102" spans="1:10" ht="16.5" customHeight="1" x14ac:dyDescent="0.25">
      <c r="A102" s="36">
        <v>46113</v>
      </c>
      <c r="B102" s="37" t="str">
        <f t="shared" ref="B102:B131" si="6">CHOOSE(WEEKDAY(A102,2),"Mo","Di","Mi","Do","Fr","Sa","So")</f>
        <v>Mi</v>
      </c>
      <c r="C102" s="38" t="s">
        <v>42</v>
      </c>
      <c r="D102" s="45">
        <v>0.36458333333333298</v>
      </c>
      <c r="E102" s="45">
        <v>0.71875</v>
      </c>
      <c r="F102" s="46">
        <v>30</v>
      </c>
      <c r="G102" s="41">
        <f t="shared" ref="G102:G131" si="7">IFERROR(IF(OR(D102="",E102=""),0,IF(E102&lt;D102,1+E102-D102,E102-D102)-IFERROR(F102,0)/1440),0)</f>
        <v>0.3333333333333337</v>
      </c>
      <c r="H102" s="42">
        <f>IF(OR(WEEKDAY(A102,2)&gt;=6,COUNTIF(Annahmen!$B$28:$B$41,A102)&gt;0,C102="Feiertag"),0,Annahmen!$C$9)</f>
        <v>0.33333333333333331</v>
      </c>
      <c r="I102" s="43">
        <f ca="1">IF(A102&gt;TODAY(),0,IF(OR(C102="Urlaub",C102="Krank",C102="Feiertag",C102="Frei"),0,IF(AND(C102="",D102="",E102=""),0,IF(AND(WEEKDAY(A102,2)&gt;=6,G102=0),0,IF(AND(COUNTIF(Annahmen!$B$28:$B$41,A102)&gt;0,G102=0),0,(G102-H102)*24)))))</f>
        <v>9.3258734068513149E-15</v>
      </c>
      <c r="J102" s="44"/>
    </row>
    <row r="103" spans="1:10" ht="16.5" customHeight="1" x14ac:dyDescent="0.25">
      <c r="A103" s="36">
        <v>46114</v>
      </c>
      <c r="B103" s="37" t="str">
        <f t="shared" si="6"/>
        <v>Do</v>
      </c>
      <c r="C103" s="38" t="s">
        <v>42</v>
      </c>
      <c r="D103" s="45">
        <v>0.375</v>
      </c>
      <c r="E103" s="45">
        <v>0.72916666666666696</v>
      </c>
      <c r="F103" s="46">
        <v>30</v>
      </c>
      <c r="G103" s="41">
        <f t="shared" si="7"/>
        <v>0.33333333333333365</v>
      </c>
      <c r="H103" s="42">
        <f>IF(OR(WEEKDAY(A103,2)&gt;=6,COUNTIF(Annahmen!$B$28:$B$41,A103)&gt;0,C103="Feiertag"),0,Annahmen!$C$9)</f>
        <v>0.33333333333333331</v>
      </c>
      <c r="I103" s="43">
        <f ca="1">IF(A103&gt;TODAY(),0,IF(OR(C103="Urlaub",C103="Krank",C103="Feiertag",C103="Frei"),0,IF(AND(C103="",D103="",E103=""),0,IF(AND(WEEKDAY(A103,2)&gt;=6,G103=0),0,IF(AND(COUNTIF(Annahmen!$B$28:$B$41,A103)&gt;0,G103=0),0,(G103-H103)*24)))))</f>
        <v>7.9936057773011271E-15</v>
      </c>
      <c r="J103" s="44"/>
    </row>
    <row r="104" spans="1:10" ht="16.5" customHeight="1" x14ac:dyDescent="0.25">
      <c r="A104" s="36">
        <v>46115</v>
      </c>
      <c r="B104" s="37" t="str">
        <f t="shared" si="6"/>
        <v>Fr</v>
      </c>
      <c r="C104" s="38" t="s">
        <v>41</v>
      </c>
      <c r="D104" s="39"/>
      <c r="E104" s="39"/>
      <c r="F104" s="40"/>
      <c r="G104" s="41">
        <f t="shared" si="7"/>
        <v>0</v>
      </c>
      <c r="H104" s="42">
        <f>IF(OR(WEEKDAY(A104,2)&gt;=6,COUNTIF(Annahmen!$B$28:$B$41,A104)&gt;0,C104="Feiertag"),0,Annahmen!$C$9)</f>
        <v>0</v>
      </c>
      <c r="I104" s="43">
        <f ca="1">IF(A104&gt;TODAY(),0,IF(OR(C104="Urlaub",C104="Krank",C104="Feiertag",C104="Frei"),0,IF(AND(C104="",D104="",E104=""),0,IF(AND(WEEKDAY(A104,2)&gt;=6,G104=0),0,IF(AND(COUNTIF(Annahmen!$B$28:$B$41,A104)&gt;0,G104=0),0,(G104-H104)*24)))))</f>
        <v>0</v>
      </c>
      <c r="J104" s="44"/>
    </row>
    <row r="105" spans="1:10" ht="16.5" customHeight="1" x14ac:dyDescent="0.25">
      <c r="A105" s="36">
        <v>46116</v>
      </c>
      <c r="B105" s="37" t="str">
        <f t="shared" si="6"/>
        <v>Sa</v>
      </c>
      <c r="C105" s="47"/>
      <c r="D105" s="39"/>
      <c r="E105" s="39"/>
      <c r="F105" s="40"/>
      <c r="G105" s="41">
        <f t="shared" si="7"/>
        <v>0</v>
      </c>
      <c r="H105" s="42">
        <f>IF(OR(WEEKDAY(A105,2)&gt;=6,COUNTIF(Annahmen!$B$28:$B$41,A105)&gt;0,C105="Feiertag"),0,Annahmen!$C$9)</f>
        <v>0</v>
      </c>
      <c r="I105" s="43">
        <f ca="1">IF(A105&gt;TODAY(),0,IF(OR(C105="Urlaub",C105="Krank",C105="Feiertag",C105="Frei"),0,IF(AND(C105="",D105="",E105=""),0,IF(AND(WEEKDAY(A105,2)&gt;=6,G105=0),0,IF(AND(COUNTIF(Annahmen!$B$28:$B$41,A105)&gt;0,G105=0),0,(G105-H105)*24)))))</f>
        <v>0</v>
      </c>
      <c r="J105" s="44"/>
    </row>
    <row r="106" spans="1:10" ht="16.5" customHeight="1" x14ac:dyDescent="0.25">
      <c r="A106" s="36">
        <v>46117</v>
      </c>
      <c r="B106" s="37" t="str">
        <f t="shared" si="6"/>
        <v>So</v>
      </c>
      <c r="C106" s="47"/>
      <c r="D106" s="39"/>
      <c r="E106" s="39"/>
      <c r="F106" s="40"/>
      <c r="G106" s="41">
        <f t="shared" si="7"/>
        <v>0</v>
      </c>
      <c r="H106" s="42">
        <f>IF(OR(WEEKDAY(A106,2)&gt;=6,COUNTIF(Annahmen!$B$28:$B$41,A106)&gt;0,C106="Feiertag"),0,Annahmen!$C$9)</f>
        <v>0</v>
      </c>
      <c r="I106" s="43">
        <f ca="1">IF(A106&gt;TODAY(),0,IF(OR(C106="Urlaub",C106="Krank",C106="Feiertag",C106="Frei"),0,IF(AND(C106="",D106="",E106=""),0,IF(AND(WEEKDAY(A106,2)&gt;=6,G106=0),0,IF(AND(COUNTIF(Annahmen!$B$28:$B$41,A106)&gt;0,G106=0),0,(G106-H106)*24)))))</f>
        <v>0</v>
      </c>
      <c r="J106" s="44"/>
    </row>
    <row r="107" spans="1:10" ht="16.5" customHeight="1" x14ac:dyDescent="0.25">
      <c r="A107" s="36">
        <v>46118</v>
      </c>
      <c r="B107" s="37" t="str">
        <f t="shared" si="6"/>
        <v>Mo</v>
      </c>
      <c r="C107" s="38" t="s">
        <v>41</v>
      </c>
      <c r="D107" s="39"/>
      <c r="E107" s="39"/>
      <c r="F107" s="40"/>
      <c r="G107" s="41">
        <f t="shared" si="7"/>
        <v>0</v>
      </c>
      <c r="H107" s="42">
        <f>IF(OR(WEEKDAY(A107,2)&gt;=6,COUNTIF(Annahmen!$B$28:$B$41,A107)&gt;0,C107="Feiertag"),0,Annahmen!$C$9)</f>
        <v>0</v>
      </c>
      <c r="I107" s="43">
        <f ca="1">IF(A107&gt;TODAY(),0,IF(OR(C107="Urlaub",C107="Krank",C107="Feiertag",C107="Frei"),0,IF(AND(C107="",D107="",E107=""),0,IF(AND(WEEKDAY(A107,2)&gt;=6,G107=0),0,IF(AND(COUNTIF(Annahmen!$B$28:$B$41,A107)&gt;0,G107=0),0,(G107-H107)*24)))))</f>
        <v>0</v>
      </c>
      <c r="J107" s="44"/>
    </row>
    <row r="108" spans="1:10" ht="16.5" customHeight="1" x14ac:dyDescent="0.25">
      <c r="A108" s="36">
        <v>46119</v>
      </c>
      <c r="B108" s="37" t="str">
        <f t="shared" si="6"/>
        <v>Di</v>
      </c>
      <c r="C108" s="38" t="s">
        <v>42</v>
      </c>
      <c r="D108" s="45">
        <v>0.36805555555555602</v>
      </c>
      <c r="E108" s="45">
        <v>0.73263888888888895</v>
      </c>
      <c r="F108" s="46">
        <v>30</v>
      </c>
      <c r="G108" s="41">
        <f t="shared" si="7"/>
        <v>0.34374999999999961</v>
      </c>
      <c r="H108" s="42">
        <f>IF(OR(WEEKDAY(A108,2)&gt;=6,COUNTIF(Annahmen!$B$28:$B$41,A108)&gt;0,C108="Feiertag"),0,Annahmen!$C$9)</f>
        <v>0.33333333333333331</v>
      </c>
      <c r="I108" s="43">
        <f ca="1">IF(A108&gt;TODAY(),0,IF(OR(C108="Urlaub",C108="Krank",C108="Feiertag",C108="Frei"),0,IF(AND(C108="",D108="",E108=""),0,IF(AND(WEEKDAY(A108,2)&gt;=6,G108=0),0,IF(AND(COUNTIF(Annahmen!$B$28:$B$41,A108)&gt;0,G108=0),0,(G108-H108)*24)))))</f>
        <v>0.24999999999999112</v>
      </c>
      <c r="J108" s="44"/>
    </row>
    <row r="109" spans="1:10" ht="16.5" customHeight="1" x14ac:dyDescent="0.25">
      <c r="A109" s="36">
        <v>46120</v>
      </c>
      <c r="B109" s="37" t="str">
        <f t="shared" si="6"/>
        <v>Mi</v>
      </c>
      <c r="C109" s="38" t="s">
        <v>42</v>
      </c>
      <c r="D109" s="45">
        <v>0.375</v>
      </c>
      <c r="E109" s="45">
        <v>0.72916666666666696</v>
      </c>
      <c r="F109" s="46">
        <v>30</v>
      </c>
      <c r="G109" s="41">
        <f t="shared" si="7"/>
        <v>0.33333333333333365</v>
      </c>
      <c r="H109" s="42">
        <f>IF(OR(WEEKDAY(A109,2)&gt;=6,COUNTIF(Annahmen!$B$28:$B$41,A109)&gt;0,C109="Feiertag"),0,Annahmen!$C$9)</f>
        <v>0.33333333333333331</v>
      </c>
      <c r="I109" s="43">
        <f ca="1">IF(A109&gt;TODAY(),0,IF(OR(C109="Urlaub",C109="Krank",C109="Feiertag",C109="Frei"),0,IF(AND(C109="",D109="",E109=""),0,IF(AND(WEEKDAY(A109,2)&gt;=6,G109=0),0,IF(AND(COUNTIF(Annahmen!$B$28:$B$41,A109)&gt;0,G109=0),0,(G109-H109)*24)))))</f>
        <v>7.9936057773011271E-15</v>
      </c>
      <c r="J109" s="44"/>
    </row>
    <row r="110" spans="1:10" ht="16.5" customHeight="1" x14ac:dyDescent="0.25">
      <c r="A110" s="36">
        <v>46121</v>
      </c>
      <c r="B110" s="37" t="str">
        <f t="shared" si="6"/>
        <v>Do</v>
      </c>
      <c r="C110" s="38" t="s">
        <v>42</v>
      </c>
      <c r="D110" s="45">
        <v>0.375</v>
      </c>
      <c r="E110" s="45">
        <v>0.72916666666666696</v>
      </c>
      <c r="F110" s="46">
        <v>30</v>
      </c>
      <c r="G110" s="41">
        <f t="shared" si="7"/>
        <v>0.33333333333333365</v>
      </c>
      <c r="H110" s="42">
        <f>IF(OR(WEEKDAY(A110,2)&gt;=6,COUNTIF(Annahmen!$B$28:$B$41,A110)&gt;0,C110="Feiertag"),0,Annahmen!$C$9)</f>
        <v>0.33333333333333331</v>
      </c>
      <c r="I110" s="43">
        <f ca="1">IF(A110&gt;TODAY(),0,IF(OR(C110="Urlaub",C110="Krank",C110="Feiertag",C110="Frei"),0,IF(AND(C110="",D110="",E110=""),0,IF(AND(WEEKDAY(A110,2)&gt;=6,G110=0),0,IF(AND(COUNTIF(Annahmen!$B$28:$B$41,A110)&gt;0,G110=0),0,(G110-H110)*24)))))</f>
        <v>7.9936057773011271E-15</v>
      </c>
      <c r="J110" s="44"/>
    </row>
    <row r="111" spans="1:10" ht="16.5" customHeight="1" x14ac:dyDescent="0.25">
      <c r="A111" s="36">
        <v>46122</v>
      </c>
      <c r="B111" s="37" t="str">
        <f t="shared" si="6"/>
        <v>Fr</v>
      </c>
      <c r="C111" s="38" t="s">
        <v>42</v>
      </c>
      <c r="D111" s="45">
        <v>0.375</v>
      </c>
      <c r="E111" s="45">
        <v>0.72916666666666696</v>
      </c>
      <c r="F111" s="46">
        <v>30</v>
      </c>
      <c r="G111" s="41">
        <f t="shared" si="7"/>
        <v>0.33333333333333365</v>
      </c>
      <c r="H111" s="42">
        <f>IF(OR(WEEKDAY(A111,2)&gt;=6,COUNTIF(Annahmen!$B$28:$B$41,A111)&gt;0,C111="Feiertag"),0,Annahmen!$C$9)</f>
        <v>0.33333333333333331</v>
      </c>
      <c r="I111" s="43">
        <f ca="1">IF(A111&gt;TODAY(),0,IF(OR(C111="Urlaub",C111="Krank",C111="Feiertag",C111="Frei"),0,IF(AND(C111="",D111="",E111=""),0,IF(AND(WEEKDAY(A111,2)&gt;=6,G111=0),0,IF(AND(COUNTIF(Annahmen!$B$28:$B$41,A111)&gt;0,G111=0),0,(G111-H111)*24)))))</f>
        <v>7.9936057773011271E-15</v>
      </c>
      <c r="J111" s="44"/>
    </row>
    <row r="112" spans="1:10" ht="16.5" customHeight="1" x14ac:dyDescent="0.25">
      <c r="A112" s="36">
        <v>46123</v>
      </c>
      <c r="B112" s="37" t="str">
        <f t="shared" si="6"/>
        <v>Sa</v>
      </c>
      <c r="C112" s="47"/>
      <c r="D112" s="39"/>
      <c r="E112" s="39"/>
      <c r="F112" s="40"/>
      <c r="G112" s="41">
        <f t="shared" si="7"/>
        <v>0</v>
      </c>
      <c r="H112" s="42">
        <f>IF(OR(WEEKDAY(A112,2)&gt;=6,COUNTIF(Annahmen!$B$28:$B$41,A112)&gt;0,C112="Feiertag"),0,Annahmen!$C$9)</f>
        <v>0</v>
      </c>
      <c r="I112" s="43">
        <f ca="1">IF(A112&gt;TODAY(),0,IF(OR(C112="Urlaub",C112="Krank",C112="Feiertag",C112="Frei"),0,IF(AND(C112="",D112="",E112=""),0,IF(AND(WEEKDAY(A112,2)&gt;=6,G112=0),0,IF(AND(COUNTIF(Annahmen!$B$28:$B$41,A112)&gt;0,G112=0),0,(G112-H112)*24)))))</f>
        <v>0</v>
      </c>
      <c r="J112" s="44"/>
    </row>
    <row r="113" spans="1:10" ht="16.5" customHeight="1" x14ac:dyDescent="0.25">
      <c r="A113" s="36">
        <v>46124</v>
      </c>
      <c r="B113" s="37" t="str">
        <f t="shared" si="6"/>
        <v>So</v>
      </c>
      <c r="C113" s="47"/>
      <c r="D113" s="39"/>
      <c r="E113" s="39"/>
      <c r="F113" s="40"/>
      <c r="G113" s="41">
        <f t="shared" si="7"/>
        <v>0</v>
      </c>
      <c r="H113" s="42">
        <f>IF(OR(WEEKDAY(A113,2)&gt;=6,COUNTIF(Annahmen!$B$28:$B$41,A113)&gt;0,C113="Feiertag"),0,Annahmen!$C$9)</f>
        <v>0</v>
      </c>
      <c r="I113" s="43">
        <f ca="1">IF(A113&gt;TODAY(),0,IF(OR(C113="Urlaub",C113="Krank",C113="Feiertag",C113="Frei"),0,IF(AND(C113="",D113="",E113=""),0,IF(AND(WEEKDAY(A113,2)&gt;=6,G113=0),0,IF(AND(COUNTIF(Annahmen!$B$28:$B$41,A113)&gt;0,G113=0),0,(G113-H113)*24)))))</f>
        <v>0</v>
      </c>
      <c r="J113" s="44"/>
    </row>
    <row r="114" spans="1:10" ht="16.5" customHeight="1" x14ac:dyDescent="0.25">
      <c r="A114" s="36">
        <v>46125</v>
      </c>
      <c r="B114" s="37" t="str">
        <f t="shared" si="6"/>
        <v>Mo</v>
      </c>
      <c r="C114" s="38" t="s">
        <v>13</v>
      </c>
      <c r="D114" s="39"/>
      <c r="E114" s="39"/>
      <c r="F114" s="40"/>
      <c r="G114" s="41">
        <f t="shared" si="7"/>
        <v>0</v>
      </c>
      <c r="H114" s="42">
        <f>IF(OR(WEEKDAY(A114,2)&gt;=6,COUNTIF(Annahmen!$B$28:$B$41,A114)&gt;0,C114="Feiertag"),0,Annahmen!$C$9)</f>
        <v>0.33333333333333331</v>
      </c>
      <c r="I114" s="43">
        <f ca="1">IF(A114&gt;TODAY(),0,IF(OR(C114="Urlaub",C114="Krank",C114="Feiertag",C114="Frei"),0,IF(AND(C114="",D114="",E114=""),0,IF(AND(WEEKDAY(A114,2)&gt;=6,G114=0),0,IF(AND(COUNTIF(Annahmen!$B$28:$B$41,A114)&gt;0,G114=0),0,(G114-H114)*24)))))</f>
        <v>0</v>
      </c>
      <c r="J114" s="44"/>
    </row>
    <row r="115" spans="1:10" ht="16.5" customHeight="1" x14ac:dyDescent="0.25">
      <c r="A115" s="36">
        <v>46126</v>
      </c>
      <c r="B115" s="37" t="str">
        <f t="shared" si="6"/>
        <v>Di</v>
      </c>
      <c r="C115" s="38" t="s">
        <v>13</v>
      </c>
      <c r="D115" s="39"/>
      <c r="E115" s="39"/>
      <c r="F115" s="40"/>
      <c r="G115" s="41">
        <f t="shared" si="7"/>
        <v>0</v>
      </c>
      <c r="H115" s="42">
        <f>IF(OR(WEEKDAY(A115,2)&gt;=6,COUNTIF(Annahmen!$B$28:$B$41,A115)&gt;0,C115="Feiertag"),0,Annahmen!$C$9)</f>
        <v>0.33333333333333331</v>
      </c>
      <c r="I115" s="43">
        <f ca="1">IF(A115&gt;TODAY(),0,IF(OR(C115="Urlaub",C115="Krank",C115="Feiertag",C115="Frei"),0,IF(AND(C115="",D115="",E115=""),0,IF(AND(WEEKDAY(A115,2)&gt;=6,G115=0),0,IF(AND(COUNTIF(Annahmen!$B$28:$B$41,A115)&gt;0,G115=0),0,(G115-H115)*24)))))</f>
        <v>0</v>
      </c>
      <c r="J115" s="44"/>
    </row>
    <row r="116" spans="1:10" ht="16.5" customHeight="1" x14ac:dyDescent="0.25">
      <c r="A116" s="36">
        <v>46127</v>
      </c>
      <c r="B116" s="37" t="str">
        <f t="shared" si="6"/>
        <v>Mi</v>
      </c>
      <c r="C116" s="38" t="s">
        <v>42</v>
      </c>
      <c r="D116" s="45">
        <v>0.375</v>
      </c>
      <c r="E116" s="45">
        <v>0.72916666666666696</v>
      </c>
      <c r="F116" s="46">
        <v>30</v>
      </c>
      <c r="G116" s="41">
        <f t="shared" si="7"/>
        <v>0.33333333333333365</v>
      </c>
      <c r="H116" s="42">
        <f>IF(OR(WEEKDAY(A116,2)&gt;=6,COUNTIF(Annahmen!$B$28:$B$41,A116)&gt;0,C116="Feiertag"),0,Annahmen!$C$9)</f>
        <v>0.33333333333333331</v>
      </c>
      <c r="I116" s="43">
        <f ca="1">IF(A116&gt;TODAY(),0,IF(OR(C116="Urlaub",C116="Krank",C116="Feiertag",C116="Frei"),0,IF(AND(C116="",D116="",E116=""),0,IF(AND(WEEKDAY(A116,2)&gt;=6,G116=0),0,IF(AND(COUNTIF(Annahmen!$B$28:$B$41,A116)&gt;0,G116=0),0,(G116-H116)*24)))))</f>
        <v>7.9936057773011271E-15</v>
      </c>
      <c r="J116" s="44"/>
    </row>
    <row r="117" spans="1:10" ht="16.5" customHeight="1" x14ac:dyDescent="0.25">
      <c r="A117" s="36">
        <v>46128</v>
      </c>
      <c r="B117" s="37" t="str">
        <f t="shared" si="6"/>
        <v>Do</v>
      </c>
      <c r="C117" s="38" t="s">
        <v>42</v>
      </c>
      <c r="D117" s="45">
        <v>0.38541666666666702</v>
      </c>
      <c r="E117" s="45">
        <v>0.72916666666666696</v>
      </c>
      <c r="F117" s="46">
        <v>30</v>
      </c>
      <c r="G117" s="41">
        <f t="shared" si="7"/>
        <v>0.32291666666666663</v>
      </c>
      <c r="H117" s="42">
        <f>IF(OR(WEEKDAY(A117,2)&gt;=6,COUNTIF(Annahmen!$B$28:$B$41,A117)&gt;0,C117="Feiertag"),0,Annahmen!$C$9)</f>
        <v>0.33333333333333331</v>
      </c>
      <c r="I117" s="43">
        <f ca="1">IF(A117&gt;TODAY(),0,IF(OR(C117="Urlaub",C117="Krank",C117="Feiertag",C117="Frei"),0,IF(AND(C117="",D117="",E117=""),0,IF(AND(WEEKDAY(A117,2)&gt;=6,G117=0),0,IF(AND(COUNTIF(Annahmen!$B$28:$B$41,A117)&gt;0,G117=0),0,(G117-H117)*24)))))</f>
        <v>-0.25000000000000044</v>
      </c>
      <c r="J117" s="44"/>
    </row>
    <row r="118" spans="1:10" ht="16.5" customHeight="1" x14ac:dyDescent="0.25">
      <c r="A118" s="36">
        <v>46129</v>
      </c>
      <c r="B118" s="37" t="str">
        <f t="shared" si="6"/>
        <v>Fr</v>
      </c>
      <c r="C118" s="38" t="s">
        <v>42</v>
      </c>
      <c r="D118" s="45">
        <v>0.375</v>
      </c>
      <c r="E118" s="45">
        <v>0.75</v>
      </c>
      <c r="F118" s="46">
        <v>45</v>
      </c>
      <c r="G118" s="41">
        <f t="shared" si="7"/>
        <v>0.34375</v>
      </c>
      <c r="H118" s="42">
        <f>IF(OR(WEEKDAY(A118,2)&gt;=6,COUNTIF(Annahmen!$B$28:$B$41,A118)&gt;0,C118="Feiertag"),0,Annahmen!$C$9)</f>
        <v>0.33333333333333331</v>
      </c>
      <c r="I118" s="43">
        <f ca="1">IF(A118&gt;TODAY(),0,IF(OR(C118="Urlaub",C118="Krank",C118="Feiertag",C118="Frei"),0,IF(AND(C118="",D118="",E118=""),0,IF(AND(WEEKDAY(A118,2)&gt;=6,G118=0),0,IF(AND(COUNTIF(Annahmen!$B$28:$B$41,A118)&gt;0,G118=0),0,(G118-H118)*24)))))</f>
        <v>0.25000000000000044</v>
      </c>
      <c r="J118" s="44" t="s">
        <v>43</v>
      </c>
    </row>
    <row r="119" spans="1:10" ht="16.5" customHeight="1" x14ac:dyDescent="0.25">
      <c r="A119" s="36">
        <v>46130</v>
      </c>
      <c r="B119" s="37" t="str">
        <f t="shared" si="6"/>
        <v>Sa</v>
      </c>
      <c r="C119" s="47"/>
      <c r="D119" s="39"/>
      <c r="E119" s="39"/>
      <c r="F119" s="40"/>
      <c r="G119" s="41">
        <f t="shared" si="7"/>
        <v>0</v>
      </c>
      <c r="H119" s="42">
        <f>IF(OR(WEEKDAY(A119,2)&gt;=6,COUNTIF(Annahmen!$B$28:$B$41,A119)&gt;0,C119="Feiertag"),0,Annahmen!$C$9)</f>
        <v>0</v>
      </c>
      <c r="I119" s="43">
        <f ca="1">IF(A119&gt;TODAY(),0,IF(OR(C119="Urlaub",C119="Krank",C119="Feiertag",C119="Frei"),0,IF(AND(C119="",D119="",E119=""),0,IF(AND(WEEKDAY(A119,2)&gt;=6,G119=0),0,IF(AND(COUNTIF(Annahmen!$B$28:$B$41,A119)&gt;0,G119=0),0,(G119-H119)*24)))))</f>
        <v>0</v>
      </c>
      <c r="J119" s="44"/>
    </row>
    <row r="120" spans="1:10" ht="16.5" customHeight="1" x14ac:dyDescent="0.25">
      <c r="A120" s="36">
        <v>46131</v>
      </c>
      <c r="B120" s="37" t="str">
        <f t="shared" si="6"/>
        <v>So</v>
      </c>
      <c r="C120" s="47"/>
      <c r="D120" s="39"/>
      <c r="E120" s="39"/>
      <c r="F120" s="40"/>
      <c r="G120" s="41">
        <f t="shared" si="7"/>
        <v>0</v>
      </c>
      <c r="H120" s="42">
        <f>IF(OR(WEEKDAY(A120,2)&gt;=6,COUNTIF(Annahmen!$B$28:$B$41,A120)&gt;0,C120="Feiertag"),0,Annahmen!$C$9)</f>
        <v>0</v>
      </c>
      <c r="I120" s="43">
        <f ca="1">IF(A120&gt;TODAY(),0,IF(OR(C120="Urlaub",C120="Krank",C120="Feiertag",C120="Frei"),0,IF(AND(C120="",D120="",E120=""),0,IF(AND(WEEKDAY(A120,2)&gt;=6,G120=0),0,IF(AND(COUNTIF(Annahmen!$B$28:$B$41,A120)&gt;0,G120=0),0,(G120-H120)*24)))))</f>
        <v>0</v>
      </c>
      <c r="J120" s="44"/>
    </row>
    <row r="121" spans="1:10" ht="16.5" customHeight="1" x14ac:dyDescent="0.25">
      <c r="A121" s="36">
        <v>46132</v>
      </c>
      <c r="B121" s="37" t="str">
        <f t="shared" si="6"/>
        <v>Mo</v>
      </c>
      <c r="C121" s="38" t="s">
        <v>42</v>
      </c>
      <c r="D121" s="45">
        <v>0.36805555555555602</v>
      </c>
      <c r="E121" s="45">
        <v>0.73263888888888895</v>
      </c>
      <c r="F121" s="46">
        <v>30</v>
      </c>
      <c r="G121" s="41">
        <f t="shared" si="7"/>
        <v>0.34374999999999961</v>
      </c>
      <c r="H121" s="42">
        <f>IF(OR(WEEKDAY(A121,2)&gt;=6,COUNTIF(Annahmen!$B$28:$B$41,A121)&gt;0,C121="Feiertag"),0,Annahmen!$C$9)</f>
        <v>0.33333333333333331</v>
      </c>
      <c r="I121" s="43">
        <f ca="1">IF(A121&gt;TODAY(),0,IF(OR(C121="Urlaub",C121="Krank",C121="Feiertag",C121="Frei"),0,IF(AND(C121="",D121="",E121=""),0,IF(AND(WEEKDAY(A121,2)&gt;=6,G121=0),0,IF(AND(COUNTIF(Annahmen!$B$28:$B$41,A121)&gt;0,G121=0),0,(G121-H121)*24)))))</f>
        <v>0.24999999999999112</v>
      </c>
      <c r="J121" s="44"/>
    </row>
    <row r="122" spans="1:10" ht="16.5" customHeight="1" x14ac:dyDescent="0.25">
      <c r="A122" s="36">
        <v>46133</v>
      </c>
      <c r="B122" s="37" t="str">
        <f t="shared" si="6"/>
        <v>Di</v>
      </c>
      <c r="C122" s="38" t="s">
        <v>42</v>
      </c>
      <c r="D122" s="45">
        <v>0.36805555555555602</v>
      </c>
      <c r="E122" s="45">
        <v>0.73263888888888895</v>
      </c>
      <c r="F122" s="46">
        <v>30</v>
      </c>
      <c r="G122" s="41">
        <f t="shared" si="7"/>
        <v>0.34374999999999961</v>
      </c>
      <c r="H122" s="42">
        <f>IF(OR(WEEKDAY(A122,2)&gt;=6,COUNTIF(Annahmen!$B$28:$B$41,A122)&gt;0,C122="Feiertag"),0,Annahmen!$C$9)</f>
        <v>0.33333333333333331</v>
      </c>
      <c r="I122" s="43">
        <f ca="1">IF(A122&gt;TODAY(),0,IF(OR(C122="Urlaub",C122="Krank",C122="Feiertag",C122="Frei"),0,IF(AND(C122="",D122="",E122=""),0,IF(AND(WEEKDAY(A122,2)&gt;=6,G122=0),0,IF(AND(COUNTIF(Annahmen!$B$28:$B$41,A122)&gt;0,G122=0),0,(G122-H122)*24)))))</f>
        <v>0.24999999999999112</v>
      </c>
      <c r="J122" s="44"/>
    </row>
    <row r="123" spans="1:10" ht="16.5" customHeight="1" x14ac:dyDescent="0.25">
      <c r="A123" s="36">
        <v>46134</v>
      </c>
      <c r="B123" s="37" t="str">
        <f t="shared" si="6"/>
        <v>Mi</v>
      </c>
      <c r="C123" s="38" t="s">
        <v>42</v>
      </c>
      <c r="D123" s="45">
        <v>0.35416666666666702</v>
      </c>
      <c r="E123" s="45">
        <v>0.75</v>
      </c>
      <c r="F123" s="46">
        <v>30</v>
      </c>
      <c r="G123" s="41">
        <f t="shared" si="7"/>
        <v>0.37499999999999967</v>
      </c>
      <c r="H123" s="42">
        <f>IF(OR(WEEKDAY(A123,2)&gt;=6,COUNTIF(Annahmen!$B$28:$B$41,A123)&gt;0,C123="Feiertag"),0,Annahmen!$C$9)</f>
        <v>0.33333333333333331</v>
      </c>
      <c r="I123" s="43">
        <f ca="1">IF(A123&gt;TODAY(),0,IF(OR(C123="Urlaub",C123="Krank",C123="Feiertag",C123="Frei"),0,IF(AND(C123="",D123="",E123=""),0,IF(AND(WEEKDAY(A123,2)&gt;=6,G123=0),0,IF(AND(COUNTIF(Annahmen!$B$28:$B$41,A123)&gt;0,G123=0),0,(G123-H123)*24)))))</f>
        <v>0.99999999999999245</v>
      </c>
      <c r="J123" s="44"/>
    </row>
    <row r="124" spans="1:10" ht="16.5" customHeight="1" x14ac:dyDescent="0.25">
      <c r="A124" s="36">
        <v>46135</v>
      </c>
      <c r="B124" s="37" t="str">
        <f t="shared" si="6"/>
        <v>Do</v>
      </c>
      <c r="C124" s="38" t="s">
        <v>42</v>
      </c>
      <c r="D124" s="45">
        <v>0.375</v>
      </c>
      <c r="E124" s="45">
        <v>0.75</v>
      </c>
      <c r="F124" s="46">
        <v>45</v>
      </c>
      <c r="G124" s="41">
        <f t="shared" si="7"/>
        <v>0.34375</v>
      </c>
      <c r="H124" s="42">
        <f>IF(OR(WEEKDAY(A124,2)&gt;=6,COUNTIF(Annahmen!$B$28:$B$41,A124)&gt;0,C124="Feiertag"),0,Annahmen!$C$9)</f>
        <v>0.33333333333333331</v>
      </c>
      <c r="I124" s="43">
        <f ca="1">IF(A124&gt;TODAY(),0,IF(OR(C124="Urlaub",C124="Krank",C124="Feiertag",C124="Frei"),0,IF(AND(C124="",D124="",E124=""),0,IF(AND(WEEKDAY(A124,2)&gt;=6,G124=0),0,IF(AND(COUNTIF(Annahmen!$B$28:$B$41,A124)&gt;0,G124=0),0,(G124-H124)*24)))))</f>
        <v>0.25000000000000044</v>
      </c>
      <c r="J124" s="44" t="s">
        <v>43</v>
      </c>
    </row>
    <row r="125" spans="1:10" ht="16.5" customHeight="1" x14ac:dyDescent="0.25">
      <c r="A125" s="36">
        <v>46136</v>
      </c>
      <c r="B125" s="37" t="str">
        <f t="shared" si="6"/>
        <v>Fr</v>
      </c>
      <c r="C125" s="38" t="s">
        <v>42</v>
      </c>
      <c r="D125" s="45">
        <v>0.375</v>
      </c>
      <c r="E125" s="45">
        <v>0.72916666666666696</v>
      </c>
      <c r="F125" s="46">
        <v>30</v>
      </c>
      <c r="G125" s="41">
        <f t="shared" si="7"/>
        <v>0.33333333333333365</v>
      </c>
      <c r="H125" s="42">
        <f>IF(OR(WEEKDAY(A125,2)&gt;=6,COUNTIF(Annahmen!$B$28:$B$41,A125)&gt;0,C125="Feiertag"),0,Annahmen!$C$9)</f>
        <v>0.33333333333333331</v>
      </c>
      <c r="I125" s="43">
        <f ca="1">IF(A125&gt;TODAY(),0,IF(OR(C125="Urlaub",C125="Krank",C125="Feiertag",C125="Frei"),0,IF(AND(C125="",D125="",E125=""),0,IF(AND(WEEKDAY(A125,2)&gt;=6,G125=0),0,IF(AND(COUNTIF(Annahmen!$B$28:$B$41,A125)&gt;0,G125=0),0,(G125-H125)*24)))))</f>
        <v>7.9936057773011271E-15</v>
      </c>
      <c r="J125" s="44"/>
    </row>
    <row r="126" spans="1:10" ht="16.5" customHeight="1" x14ac:dyDescent="0.25">
      <c r="A126" s="36">
        <v>46137</v>
      </c>
      <c r="B126" s="37" t="str">
        <f t="shared" si="6"/>
        <v>Sa</v>
      </c>
      <c r="C126" s="47"/>
      <c r="D126" s="39"/>
      <c r="E126" s="39"/>
      <c r="F126" s="40"/>
      <c r="G126" s="41">
        <f t="shared" si="7"/>
        <v>0</v>
      </c>
      <c r="H126" s="42">
        <f>IF(OR(WEEKDAY(A126,2)&gt;=6,COUNTIF(Annahmen!$B$28:$B$41,A126)&gt;0,C126="Feiertag"),0,Annahmen!$C$9)</f>
        <v>0</v>
      </c>
      <c r="I126" s="43">
        <f ca="1">IF(A126&gt;TODAY(),0,IF(OR(C126="Urlaub",C126="Krank",C126="Feiertag",C126="Frei"),0,IF(AND(C126="",D126="",E126=""),0,IF(AND(WEEKDAY(A126,2)&gt;=6,G126=0),0,IF(AND(COUNTIF(Annahmen!$B$28:$B$41,A126)&gt;0,G126=0),0,(G126-H126)*24)))))</f>
        <v>0</v>
      </c>
      <c r="J126" s="44"/>
    </row>
    <row r="127" spans="1:10" ht="16.5" customHeight="1" x14ac:dyDescent="0.25">
      <c r="A127" s="36">
        <v>46138</v>
      </c>
      <c r="B127" s="37" t="str">
        <f t="shared" si="6"/>
        <v>So</v>
      </c>
      <c r="C127" s="47"/>
      <c r="D127" s="39"/>
      <c r="E127" s="39"/>
      <c r="F127" s="40"/>
      <c r="G127" s="41">
        <f t="shared" si="7"/>
        <v>0</v>
      </c>
      <c r="H127" s="42">
        <f>IF(OR(WEEKDAY(A127,2)&gt;=6,COUNTIF(Annahmen!$B$28:$B$41,A127)&gt;0,C127="Feiertag"),0,Annahmen!$C$9)</f>
        <v>0</v>
      </c>
      <c r="I127" s="43">
        <f ca="1">IF(A127&gt;TODAY(),0,IF(OR(C127="Urlaub",C127="Krank",C127="Feiertag",C127="Frei"),0,IF(AND(C127="",D127="",E127=""),0,IF(AND(WEEKDAY(A127,2)&gt;=6,G127=0),0,IF(AND(COUNTIF(Annahmen!$B$28:$B$41,A127)&gt;0,G127=0),0,(G127-H127)*24)))))</f>
        <v>0</v>
      </c>
      <c r="J127" s="44"/>
    </row>
    <row r="128" spans="1:10" ht="16.5" customHeight="1" x14ac:dyDescent="0.25">
      <c r="A128" s="36">
        <v>46139</v>
      </c>
      <c r="B128" s="37" t="str">
        <f t="shared" si="6"/>
        <v>Mo</v>
      </c>
      <c r="C128" s="38" t="s">
        <v>42</v>
      </c>
      <c r="D128" s="45">
        <v>0.35416666666666702</v>
      </c>
      <c r="E128" s="45">
        <v>0.75</v>
      </c>
      <c r="F128" s="46">
        <v>30</v>
      </c>
      <c r="G128" s="41">
        <f t="shared" si="7"/>
        <v>0.37499999999999967</v>
      </c>
      <c r="H128" s="42">
        <f>IF(OR(WEEKDAY(A128,2)&gt;=6,COUNTIF(Annahmen!$B$28:$B$41,A128)&gt;0,C128="Feiertag"),0,Annahmen!$C$9)</f>
        <v>0.33333333333333331</v>
      </c>
      <c r="I128" s="43">
        <f ca="1">IF(A128&gt;TODAY(),0,IF(OR(C128="Urlaub",C128="Krank",C128="Feiertag",C128="Frei"),0,IF(AND(C128="",D128="",E128=""),0,IF(AND(WEEKDAY(A128,2)&gt;=6,G128=0),0,IF(AND(COUNTIF(Annahmen!$B$28:$B$41,A128)&gt;0,G128=0),0,(G128-H128)*24)))))</f>
        <v>0.99999999999999245</v>
      </c>
      <c r="J128" s="44"/>
    </row>
    <row r="129" spans="1:10" ht="16.5" customHeight="1" x14ac:dyDescent="0.25">
      <c r="A129" s="36">
        <v>46140</v>
      </c>
      <c r="B129" s="37" t="str">
        <f t="shared" si="6"/>
        <v>Di</v>
      </c>
      <c r="C129" s="38" t="s">
        <v>42</v>
      </c>
      <c r="D129" s="45">
        <v>0.375</v>
      </c>
      <c r="E129" s="45">
        <v>0.70833333333333304</v>
      </c>
      <c r="F129" s="46">
        <v>30</v>
      </c>
      <c r="G129" s="41">
        <f t="shared" si="7"/>
        <v>0.31249999999999972</v>
      </c>
      <c r="H129" s="42">
        <f>IF(OR(WEEKDAY(A129,2)&gt;=6,COUNTIF(Annahmen!$B$28:$B$41,A129)&gt;0,C129="Feiertag"),0,Annahmen!$C$9)</f>
        <v>0.33333333333333331</v>
      </c>
      <c r="I129" s="43">
        <f ca="1">IF(A129&gt;TODAY(),0,IF(OR(C129="Urlaub",C129="Krank",C129="Feiertag",C129="Frei"),0,IF(AND(C129="",D129="",E129=""),0,IF(AND(WEEKDAY(A129,2)&gt;=6,G129=0),0,IF(AND(COUNTIF(Annahmen!$B$28:$B$41,A129)&gt;0,G129=0),0,(G129-H129)*24)))))</f>
        <v>-0.50000000000000622</v>
      </c>
      <c r="J129" s="44" t="s">
        <v>45</v>
      </c>
    </row>
    <row r="130" spans="1:10" ht="16.5" customHeight="1" x14ac:dyDescent="0.25">
      <c r="A130" s="36">
        <v>46141</v>
      </c>
      <c r="B130" s="37" t="str">
        <f t="shared" si="6"/>
        <v>Mi</v>
      </c>
      <c r="C130" s="38" t="s">
        <v>42</v>
      </c>
      <c r="D130" s="45">
        <v>0.38541666666666702</v>
      </c>
      <c r="E130" s="45">
        <v>0.72916666666666696</v>
      </c>
      <c r="F130" s="46">
        <v>30</v>
      </c>
      <c r="G130" s="41">
        <f t="shared" si="7"/>
        <v>0.32291666666666663</v>
      </c>
      <c r="H130" s="42">
        <f>IF(OR(WEEKDAY(A130,2)&gt;=6,COUNTIF(Annahmen!$B$28:$B$41,A130)&gt;0,C130="Feiertag"),0,Annahmen!$C$9)</f>
        <v>0.33333333333333331</v>
      </c>
      <c r="I130" s="43">
        <f ca="1">IF(A130&gt;TODAY(),0,IF(OR(C130="Urlaub",C130="Krank",C130="Feiertag",C130="Frei"),0,IF(AND(C130="",D130="",E130=""),0,IF(AND(WEEKDAY(A130,2)&gt;=6,G130=0),0,IF(AND(COUNTIF(Annahmen!$B$28:$B$41,A130)&gt;0,G130=0),0,(G130-H130)*24)))))</f>
        <v>-0.25000000000000044</v>
      </c>
      <c r="J130" s="44"/>
    </row>
    <row r="131" spans="1:10" ht="16.5" customHeight="1" x14ac:dyDescent="0.25">
      <c r="A131" s="36">
        <v>46142</v>
      </c>
      <c r="B131" s="37" t="str">
        <f t="shared" si="6"/>
        <v>Do</v>
      </c>
      <c r="C131" s="38" t="s">
        <v>42</v>
      </c>
      <c r="D131" s="45">
        <v>0.375</v>
      </c>
      <c r="E131" s="45">
        <v>0.70833333333333304</v>
      </c>
      <c r="F131" s="46">
        <v>30</v>
      </c>
      <c r="G131" s="41">
        <f t="shared" si="7"/>
        <v>0.31249999999999972</v>
      </c>
      <c r="H131" s="42">
        <f>IF(OR(WEEKDAY(A131,2)&gt;=6,COUNTIF(Annahmen!$B$28:$B$41,A131)&gt;0,C131="Feiertag"),0,Annahmen!$C$9)</f>
        <v>0.33333333333333331</v>
      </c>
      <c r="I131" s="43">
        <f ca="1">IF(A131&gt;TODAY(),0,IF(OR(C131="Urlaub",C131="Krank",C131="Feiertag",C131="Frei"),0,IF(AND(C131="",D131="",E131=""),0,IF(AND(WEEKDAY(A131,2)&gt;=6,G131=0),0,IF(AND(COUNTIF(Annahmen!$B$28:$B$41,A131)&gt;0,G131=0),0,(G131-H131)*24)))))</f>
        <v>-0.50000000000000622</v>
      </c>
      <c r="J131" s="44" t="s">
        <v>45</v>
      </c>
    </row>
    <row r="132" spans="1:10" ht="21.75" customHeight="1" x14ac:dyDescent="0.25">
      <c r="A132" s="75" t="s">
        <v>48</v>
      </c>
      <c r="B132" s="75"/>
      <c r="C132" s="75"/>
      <c r="D132" s="48"/>
      <c r="E132" s="48"/>
      <c r="F132" s="48"/>
      <c r="G132" s="49">
        <f>SUM(G102:G131)</f>
        <v>6.0729166666666679</v>
      </c>
      <c r="H132" s="49">
        <f>SUM(H102:H131)</f>
        <v>6.6666666666666643</v>
      </c>
      <c r="I132" s="50">
        <f ca="1">SUM(I102:I131)</f>
        <v>1.7500000000000031</v>
      </c>
      <c r="J132" s="51" t="str">
        <f>COUNTIF(C102:C131,"Urlaub")&amp;" Urlaub | "&amp;COUNTIF(C102:C131,"Krank")&amp;" Krank"</f>
        <v>2 Urlaub | 0 Krank</v>
      </c>
    </row>
    <row r="133" spans="1:10" ht="24" customHeight="1" x14ac:dyDescent="0.25">
      <c r="A133" s="74" t="s">
        <v>21</v>
      </c>
      <c r="B133" s="74"/>
      <c r="C133" s="74"/>
      <c r="D133" s="74"/>
      <c r="E133" s="74"/>
      <c r="F133" s="74"/>
      <c r="G133" s="74"/>
      <c r="H133" s="74"/>
      <c r="I133" s="74"/>
      <c r="J133" s="74"/>
    </row>
    <row r="134" spans="1:10" ht="16.5" customHeight="1" x14ac:dyDescent="0.25">
      <c r="A134" s="36">
        <v>46143</v>
      </c>
      <c r="B134" s="37" t="str">
        <f t="shared" ref="B134:B164" si="8">CHOOSE(WEEKDAY(A134,2),"Mo","Di","Mi","Do","Fr","Sa","So")</f>
        <v>Fr</v>
      </c>
      <c r="C134" s="47"/>
      <c r="D134" s="39"/>
      <c r="E134" s="39"/>
      <c r="F134" s="40"/>
      <c r="G134" s="41">
        <f t="shared" ref="G134:G164" si="9">IFERROR(IF(OR(D134="",E134=""),0,IF(E134&lt;D134,1+E134-D134,E134-D134)-IFERROR(F134,0)/1440),0)</f>
        <v>0</v>
      </c>
      <c r="H134" s="42">
        <f>IF(OR(WEEKDAY(A134,2)&gt;=6,COUNTIF(Annahmen!$B$28:$B$41,A134)&gt;0,C134="Feiertag"),0,Annahmen!$C$9)</f>
        <v>0</v>
      </c>
      <c r="I134" s="43">
        <f ca="1">IF(A134&gt;TODAY(),0,IF(OR(C134="Urlaub",C134="Krank",C134="Feiertag",C134="Frei"),0,IF(AND(C134="",D134="",E134=""),0,IF(AND(WEEKDAY(A134,2)&gt;=6,G134=0),0,IF(AND(COUNTIF(Annahmen!$B$28:$B$41,A134)&gt;0,G134=0),0,(G134-H134)*24)))))</f>
        <v>0</v>
      </c>
      <c r="J134" s="44"/>
    </row>
    <row r="135" spans="1:10" ht="16.5" customHeight="1" x14ac:dyDescent="0.25">
      <c r="A135" s="36">
        <v>46144</v>
      </c>
      <c r="B135" s="37" t="str">
        <f t="shared" si="8"/>
        <v>Sa</v>
      </c>
      <c r="C135" s="47"/>
      <c r="D135" s="39"/>
      <c r="E135" s="39"/>
      <c r="F135" s="40"/>
      <c r="G135" s="41">
        <f t="shared" si="9"/>
        <v>0</v>
      </c>
      <c r="H135" s="42">
        <f>IF(OR(WEEKDAY(A135,2)&gt;=6,COUNTIF(Annahmen!$B$28:$B$41,A135)&gt;0,C135="Feiertag"),0,Annahmen!$C$9)</f>
        <v>0</v>
      </c>
      <c r="I135" s="43">
        <f ca="1">IF(A135&gt;TODAY(),0,IF(OR(C135="Urlaub",C135="Krank",C135="Feiertag",C135="Frei"),0,IF(AND(C135="",D135="",E135=""),0,IF(AND(WEEKDAY(A135,2)&gt;=6,G135=0),0,IF(AND(COUNTIF(Annahmen!$B$28:$B$41,A135)&gt;0,G135=0),0,(G135-H135)*24)))))</f>
        <v>0</v>
      </c>
      <c r="J135" s="44"/>
    </row>
    <row r="136" spans="1:10" ht="16.5" customHeight="1" x14ac:dyDescent="0.25">
      <c r="A136" s="36">
        <v>46145</v>
      </c>
      <c r="B136" s="37" t="str">
        <f t="shared" si="8"/>
        <v>So</v>
      </c>
      <c r="C136" s="47"/>
      <c r="D136" s="39"/>
      <c r="E136" s="39"/>
      <c r="F136" s="40"/>
      <c r="G136" s="41">
        <f t="shared" si="9"/>
        <v>0</v>
      </c>
      <c r="H136" s="42">
        <f>IF(OR(WEEKDAY(A136,2)&gt;=6,COUNTIF(Annahmen!$B$28:$B$41,A136)&gt;0,C136="Feiertag"),0,Annahmen!$C$9)</f>
        <v>0</v>
      </c>
      <c r="I136" s="43">
        <f ca="1">IF(A136&gt;TODAY(),0,IF(OR(C136="Urlaub",C136="Krank",C136="Feiertag",C136="Frei"),0,IF(AND(C136="",D136="",E136=""),0,IF(AND(WEEKDAY(A136,2)&gt;=6,G136=0),0,IF(AND(COUNTIF(Annahmen!$B$28:$B$41,A136)&gt;0,G136=0),0,(G136-H136)*24)))))</f>
        <v>0</v>
      </c>
      <c r="J136" s="44"/>
    </row>
    <row r="137" spans="1:10" ht="16.5" customHeight="1" x14ac:dyDescent="0.25">
      <c r="A137" s="36">
        <v>46146</v>
      </c>
      <c r="B137" s="37" t="str">
        <f t="shared" si="8"/>
        <v>Mo</v>
      </c>
      <c r="C137" s="47"/>
      <c r="D137" s="39"/>
      <c r="E137" s="39"/>
      <c r="F137" s="40"/>
      <c r="G137" s="41">
        <f t="shared" si="9"/>
        <v>0</v>
      </c>
      <c r="H137" s="42">
        <f>IF(OR(WEEKDAY(A137,2)&gt;=6,COUNTIF(Annahmen!$B$28:$B$41,A137)&gt;0,C137="Feiertag"),0,Annahmen!$C$9)</f>
        <v>0.33333333333333331</v>
      </c>
      <c r="I137" s="43">
        <f ca="1">IF(A137&gt;TODAY(),0,IF(OR(C137="Urlaub",C137="Krank",C137="Feiertag",C137="Frei"),0,IF(AND(C137="",D137="",E137=""),0,IF(AND(WEEKDAY(A137,2)&gt;=6,G137=0),0,IF(AND(COUNTIF(Annahmen!$B$28:$B$41,A137)&gt;0,G137=0),0,(G137-H137)*24)))))</f>
        <v>0</v>
      </c>
      <c r="J137" s="44"/>
    </row>
    <row r="138" spans="1:10" ht="16.5" customHeight="1" x14ac:dyDescent="0.25">
      <c r="A138" s="36">
        <v>46147</v>
      </c>
      <c r="B138" s="37" t="str">
        <f t="shared" si="8"/>
        <v>Di</v>
      </c>
      <c r="C138" s="47"/>
      <c r="D138" s="39"/>
      <c r="E138" s="39"/>
      <c r="F138" s="40"/>
      <c r="G138" s="41">
        <f t="shared" si="9"/>
        <v>0</v>
      </c>
      <c r="H138" s="42">
        <f>IF(OR(WEEKDAY(A138,2)&gt;=6,COUNTIF(Annahmen!$B$28:$B$41,A138)&gt;0,C138="Feiertag"),0,Annahmen!$C$9)</f>
        <v>0.33333333333333331</v>
      </c>
      <c r="I138" s="43">
        <f ca="1">IF(A138&gt;TODAY(),0,IF(OR(C138="Urlaub",C138="Krank",C138="Feiertag",C138="Frei"),0,IF(AND(C138="",D138="",E138=""),0,IF(AND(WEEKDAY(A138,2)&gt;=6,G138=0),0,IF(AND(COUNTIF(Annahmen!$B$28:$B$41,A138)&gt;0,G138=0),0,(G138-H138)*24)))))</f>
        <v>0</v>
      </c>
      <c r="J138" s="44"/>
    </row>
    <row r="139" spans="1:10" ht="16.5" customHeight="1" x14ac:dyDescent="0.25">
      <c r="A139" s="36">
        <v>46148</v>
      </c>
      <c r="B139" s="37" t="str">
        <f t="shared" si="8"/>
        <v>Mi</v>
      </c>
      <c r="C139" s="47"/>
      <c r="D139" s="39"/>
      <c r="E139" s="39"/>
      <c r="F139" s="40"/>
      <c r="G139" s="41">
        <f t="shared" si="9"/>
        <v>0</v>
      </c>
      <c r="H139" s="42">
        <f>IF(OR(WEEKDAY(A139,2)&gt;=6,COUNTIF(Annahmen!$B$28:$B$41,A139)&gt;0,C139="Feiertag"),0,Annahmen!$C$9)</f>
        <v>0.33333333333333331</v>
      </c>
      <c r="I139" s="43">
        <f ca="1">IF(A139&gt;TODAY(),0,IF(OR(C139="Urlaub",C139="Krank",C139="Feiertag",C139="Frei"),0,IF(AND(C139="",D139="",E139=""),0,IF(AND(WEEKDAY(A139,2)&gt;=6,G139=0),0,IF(AND(COUNTIF(Annahmen!$B$28:$B$41,A139)&gt;0,G139=0),0,(G139-H139)*24)))))</f>
        <v>0</v>
      </c>
      <c r="J139" s="44"/>
    </row>
    <row r="140" spans="1:10" ht="16.5" customHeight="1" x14ac:dyDescent="0.25">
      <c r="A140" s="36">
        <v>46149</v>
      </c>
      <c r="B140" s="37" t="str">
        <f t="shared" si="8"/>
        <v>Do</v>
      </c>
      <c r="C140" s="47"/>
      <c r="D140" s="39"/>
      <c r="E140" s="39"/>
      <c r="F140" s="40"/>
      <c r="G140" s="41">
        <f t="shared" si="9"/>
        <v>0</v>
      </c>
      <c r="H140" s="42">
        <f>IF(OR(WEEKDAY(A140,2)&gt;=6,COUNTIF(Annahmen!$B$28:$B$41,A140)&gt;0,C140="Feiertag"),0,Annahmen!$C$9)</f>
        <v>0.33333333333333331</v>
      </c>
      <c r="I140" s="43">
        <f ca="1">IF(A140&gt;TODAY(),0,IF(OR(C140="Urlaub",C140="Krank",C140="Feiertag",C140="Frei"),0,IF(AND(C140="",D140="",E140=""),0,IF(AND(WEEKDAY(A140,2)&gt;=6,G140=0),0,IF(AND(COUNTIF(Annahmen!$B$28:$B$41,A140)&gt;0,G140=0),0,(G140-H140)*24)))))</f>
        <v>0</v>
      </c>
      <c r="J140" s="44"/>
    </row>
    <row r="141" spans="1:10" ht="16.5" customHeight="1" x14ac:dyDescent="0.25">
      <c r="A141" s="36">
        <v>46150</v>
      </c>
      <c r="B141" s="37" t="str">
        <f t="shared" si="8"/>
        <v>Fr</v>
      </c>
      <c r="C141" s="47"/>
      <c r="D141" s="39"/>
      <c r="E141" s="39"/>
      <c r="F141" s="40"/>
      <c r="G141" s="41">
        <f t="shared" si="9"/>
        <v>0</v>
      </c>
      <c r="H141" s="42">
        <f>IF(OR(WEEKDAY(A141,2)&gt;=6,COUNTIF(Annahmen!$B$28:$B$41,A141)&gt;0,C141="Feiertag"),0,Annahmen!$C$9)</f>
        <v>0.33333333333333331</v>
      </c>
      <c r="I141" s="43">
        <f ca="1">IF(A141&gt;TODAY(),0,IF(OR(C141="Urlaub",C141="Krank",C141="Feiertag",C141="Frei"),0,IF(AND(C141="",D141="",E141=""),0,IF(AND(WEEKDAY(A141,2)&gt;=6,G141=0),0,IF(AND(COUNTIF(Annahmen!$B$28:$B$41,A141)&gt;0,G141=0),0,(G141-H141)*24)))))</f>
        <v>0</v>
      </c>
      <c r="J141" s="44"/>
    </row>
    <row r="142" spans="1:10" ht="16.5" customHeight="1" x14ac:dyDescent="0.25">
      <c r="A142" s="36">
        <v>46151</v>
      </c>
      <c r="B142" s="37" t="str">
        <f t="shared" si="8"/>
        <v>Sa</v>
      </c>
      <c r="C142" s="47"/>
      <c r="D142" s="39"/>
      <c r="E142" s="39"/>
      <c r="F142" s="40"/>
      <c r="G142" s="41">
        <f t="shared" si="9"/>
        <v>0</v>
      </c>
      <c r="H142" s="42">
        <f>IF(OR(WEEKDAY(A142,2)&gt;=6,COUNTIF(Annahmen!$B$28:$B$41,A142)&gt;0,C142="Feiertag"),0,Annahmen!$C$9)</f>
        <v>0</v>
      </c>
      <c r="I142" s="43">
        <f ca="1">IF(A142&gt;TODAY(),0,IF(OR(C142="Urlaub",C142="Krank",C142="Feiertag",C142="Frei"),0,IF(AND(C142="",D142="",E142=""),0,IF(AND(WEEKDAY(A142,2)&gt;=6,G142=0),0,IF(AND(COUNTIF(Annahmen!$B$28:$B$41,A142)&gt;0,G142=0),0,(G142-H142)*24)))))</f>
        <v>0</v>
      </c>
      <c r="J142" s="44"/>
    </row>
    <row r="143" spans="1:10" ht="16.5" customHeight="1" x14ac:dyDescent="0.25">
      <c r="A143" s="36">
        <v>46152</v>
      </c>
      <c r="B143" s="37" t="str">
        <f t="shared" si="8"/>
        <v>So</v>
      </c>
      <c r="C143" s="47"/>
      <c r="D143" s="39"/>
      <c r="E143" s="39"/>
      <c r="F143" s="40"/>
      <c r="G143" s="41">
        <f t="shared" si="9"/>
        <v>0</v>
      </c>
      <c r="H143" s="42">
        <f>IF(OR(WEEKDAY(A143,2)&gt;=6,COUNTIF(Annahmen!$B$28:$B$41,A143)&gt;0,C143="Feiertag"),0,Annahmen!$C$9)</f>
        <v>0</v>
      </c>
      <c r="I143" s="43">
        <f ca="1">IF(A143&gt;TODAY(),0,IF(OR(C143="Urlaub",C143="Krank",C143="Feiertag",C143="Frei"),0,IF(AND(C143="",D143="",E143=""),0,IF(AND(WEEKDAY(A143,2)&gt;=6,G143=0),0,IF(AND(COUNTIF(Annahmen!$B$28:$B$41,A143)&gt;0,G143=0),0,(G143-H143)*24)))))</f>
        <v>0</v>
      </c>
      <c r="J143" s="44"/>
    </row>
    <row r="144" spans="1:10" ht="16.5" customHeight="1" x14ac:dyDescent="0.25">
      <c r="A144" s="36">
        <v>46153</v>
      </c>
      <c r="B144" s="37" t="str">
        <f t="shared" si="8"/>
        <v>Mo</v>
      </c>
      <c r="C144" s="47"/>
      <c r="D144" s="39"/>
      <c r="E144" s="39"/>
      <c r="F144" s="40"/>
      <c r="G144" s="41">
        <f t="shared" si="9"/>
        <v>0</v>
      </c>
      <c r="H144" s="42">
        <f>IF(OR(WEEKDAY(A144,2)&gt;=6,COUNTIF(Annahmen!$B$28:$B$41,A144)&gt;0,C144="Feiertag"),0,Annahmen!$C$9)</f>
        <v>0.33333333333333331</v>
      </c>
      <c r="I144" s="43">
        <f ca="1">IF(A144&gt;TODAY(),0,IF(OR(C144="Urlaub",C144="Krank",C144="Feiertag",C144="Frei"),0,IF(AND(C144="",D144="",E144=""),0,IF(AND(WEEKDAY(A144,2)&gt;=6,G144=0),0,IF(AND(COUNTIF(Annahmen!$B$28:$B$41,A144)&gt;0,G144=0),0,(G144-H144)*24)))))</f>
        <v>0</v>
      </c>
      <c r="J144" s="44"/>
    </row>
    <row r="145" spans="1:10" ht="16.5" customHeight="1" x14ac:dyDescent="0.25">
      <c r="A145" s="36">
        <v>46154</v>
      </c>
      <c r="B145" s="37" t="str">
        <f t="shared" si="8"/>
        <v>Di</v>
      </c>
      <c r="C145" s="47"/>
      <c r="D145" s="39"/>
      <c r="E145" s="39"/>
      <c r="F145" s="40"/>
      <c r="G145" s="41">
        <f t="shared" si="9"/>
        <v>0</v>
      </c>
      <c r="H145" s="42">
        <f>IF(OR(WEEKDAY(A145,2)&gt;=6,COUNTIF(Annahmen!$B$28:$B$41,A145)&gt;0,C145="Feiertag"),0,Annahmen!$C$9)</f>
        <v>0.33333333333333331</v>
      </c>
      <c r="I145" s="43">
        <f ca="1">IF(A145&gt;TODAY(),0,IF(OR(C145="Urlaub",C145="Krank",C145="Feiertag",C145="Frei"),0,IF(AND(C145="",D145="",E145=""),0,IF(AND(WEEKDAY(A145,2)&gt;=6,G145=0),0,IF(AND(COUNTIF(Annahmen!$B$28:$B$41,A145)&gt;0,G145=0),0,(G145-H145)*24)))))</f>
        <v>0</v>
      </c>
      <c r="J145" s="44"/>
    </row>
    <row r="146" spans="1:10" ht="16.5" customHeight="1" x14ac:dyDescent="0.25">
      <c r="A146" s="36">
        <v>46155</v>
      </c>
      <c r="B146" s="37" t="str">
        <f t="shared" si="8"/>
        <v>Mi</v>
      </c>
      <c r="C146" s="47"/>
      <c r="D146" s="39"/>
      <c r="E146" s="39"/>
      <c r="F146" s="40"/>
      <c r="G146" s="41">
        <f t="shared" si="9"/>
        <v>0</v>
      </c>
      <c r="H146" s="42">
        <f>IF(OR(WEEKDAY(A146,2)&gt;=6,COUNTIF(Annahmen!$B$28:$B$41,A146)&gt;0,C146="Feiertag"),0,Annahmen!$C$9)</f>
        <v>0.33333333333333331</v>
      </c>
      <c r="I146" s="43">
        <f ca="1">IF(A146&gt;TODAY(),0,IF(OR(C146="Urlaub",C146="Krank",C146="Feiertag",C146="Frei"),0,IF(AND(C146="",D146="",E146=""),0,IF(AND(WEEKDAY(A146,2)&gt;=6,G146=0),0,IF(AND(COUNTIF(Annahmen!$B$28:$B$41,A146)&gt;0,G146=0),0,(G146-H146)*24)))))</f>
        <v>0</v>
      </c>
      <c r="J146" s="44"/>
    </row>
    <row r="147" spans="1:10" ht="16.5" customHeight="1" x14ac:dyDescent="0.25">
      <c r="A147" s="36">
        <v>46156</v>
      </c>
      <c r="B147" s="37" t="str">
        <f t="shared" si="8"/>
        <v>Do</v>
      </c>
      <c r="C147" s="47"/>
      <c r="D147" s="39"/>
      <c r="E147" s="39"/>
      <c r="F147" s="40"/>
      <c r="G147" s="41">
        <f t="shared" si="9"/>
        <v>0</v>
      </c>
      <c r="H147" s="42">
        <f>IF(OR(WEEKDAY(A147,2)&gt;=6,COUNTIF(Annahmen!$B$28:$B$41,A147)&gt;0,C147="Feiertag"),0,Annahmen!$C$9)</f>
        <v>0</v>
      </c>
      <c r="I147" s="43">
        <f ca="1">IF(A147&gt;TODAY(),0,IF(OR(C147="Urlaub",C147="Krank",C147="Feiertag",C147="Frei"),0,IF(AND(C147="",D147="",E147=""),0,IF(AND(WEEKDAY(A147,2)&gt;=6,G147=0),0,IF(AND(COUNTIF(Annahmen!$B$28:$B$41,A147)&gt;0,G147=0),0,(G147-H147)*24)))))</f>
        <v>0</v>
      </c>
      <c r="J147" s="44"/>
    </row>
    <row r="148" spans="1:10" ht="16.5" customHeight="1" x14ac:dyDescent="0.25">
      <c r="A148" s="36">
        <v>46157</v>
      </c>
      <c r="B148" s="37" t="str">
        <f t="shared" si="8"/>
        <v>Fr</v>
      </c>
      <c r="C148" s="47"/>
      <c r="D148" s="39"/>
      <c r="E148" s="39"/>
      <c r="F148" s="40"/>
      <c r="G148" s="41">
        <f t="shared" si="9"/>
        <v>0</v>
      </c>
      <c r="H148" s="42">
        <f>IF(OR(WEEKDAY(A148,2)&gt;=6,COUNTIF(Annahmen!$B$28:$B$41,A148)&gt;0,C148="Feiertag"),0,Annahmen!$C$9)</f>
        <v>0.33333333333333331</v>
      </c>
      <c r="I148" s="43">
        <f ca="1">IF(A148&gt;TODAY(),0,IF(OR(C148="Urlaub",C148="Krank",C148="Feiertag",C148="Frei"),0,IF(AND(C148="",D148="",E148=""),0,IF(AND(WEEKDAY(A148,2)&gt;=6,G148=0),0,IF(AND(COUNTIF(Annahmen!$B$28:$B$41,A148)&gt;0,G148=0),0,(G148-H148)*24)))))</f>
        <v>0</v>
      </c>
      <c r="J148" s="44"/>
    </row>
    <row r="149" spans="1:10" ht="16.5" customHeight="1" x14ac:dyDescent="0.25">
      <c r="A149" s="36">
        <v>46158</v>
      </c>
      <c r="B149" s="37" t="str">
        <f t="shared" si="8"/>
        <v>Sa</v>
      </c>
      <c r="C149" s="47"/>
      <c r="D149" s="39"/>
      <c r="E149" s="39"/>
      <c r="F149" s="40"/>
      <c r="G149" s="41">
        <f t="shared" si="9"/>
        <v>0</v>
      </c>
      <c r="H149" s="42">
        <f>IF(OR(WEEKDAY(A149,2)&gt;=6,COUNTIF(Annahmen!$B$28:$B$41,A149)&gt;0,C149="Feiertag"),0,Annahmen!$C$9)</f>
        <v>0</v>
      </c>
      <c r="I149" s="43">
        <f ca="1">IF(A149&gt;TODAY(),0,IF(OR(C149="Urlaub",C149="Krank",C149="Feiertag",C149="Frei"),0,IF(AND(C149="",D149="",E149=""),0,IF(AND(WEEKDAY(A149,2)&gt;=6,G149=0),0,IF(AND(COUNTIF(Annahmen!$B$28:$B$41,A149)&gt;0,G149=0),0,(G149-H149)*24)))))</f>
        <v>0</v>
      </c>
      <c r="J149" s="44"/>
    </row>
    <row r="150" spans="1:10" ht="16.5" customHeight="1" x14ac:dyDescent="0.25">
      <c r="A150" s="36">
        <v>46159</v>
      </c>
      <c r="B150" s="37" t="str">
        <f t="shared" si="8"/>
        <v>So</v>
      </c>
      <c r="C150" s="47"/>
      <c r="D150" s="39"/>
      <c r="E150" s="39"/>
      <c r="F150" s="40"/>
      <c r="G150" s="41">
        <f t="shared" si="9"/>
        <v>0</v>
      </c>
      <c r="H150" s="42">
        <f>IF(OR(WEEKDAY(A150,2)&gt;=6,COUNTIF(Annahmen!$B$28:$B$41,A150)&gt;0,C150="Feiertag"),0,Annahmen!$C$9)</f>
        <v>0</v>
      </c>
      <c r="I150" s="43">
        <f ca="1">IF(A150&gt;TODAY(),0,IF(OR(C150="Urlaub",C150="Krank",C150="Feiertag",C150="Frei"),0,IF(AND(C150="",D150="",E150=""),0,IF(AND(WEEKDAY(A150,2)&gt;=6,G150=0),0,IF(AND(COUNTIF(Annahmen!$B$28:$B$41,A150)&gt;0,G150=0),0,(G150-H150)*24)))))</f>
        <v>0</v>
      </c>
      <c r="J150" s="44"/>
    </row>
    <row r="151" spans="1:10" ht="16.5" customHeight="1" x14ac:dyDescent="0.25">
      <c r="A151" s="36">
        <v>46160</v>
      </c>
      <c r="B151" s="37" t="str">
        <f t="shared" si="8"/>
        <v>Mo</v>
      </c>
      <c r="C151" s="47"/>
      <c r="D151" s="39"/>
      <c r="E151" s="39"/>
      <c r="F151" s="40"/>
      <c r="G151" s="41">
        <f t="shared" si="9"/>
        <v>0</v>
      </c>
      <c r="H151" s="42">
        <f>IF(OR(WEEKDAY(A151,2)&gt;=6,COUNTIF(Annahmen!$B$28:$B$41,A151)&gt;0,C151="Feiertag"),0,Annahmen!$C$9)</f>
        <v>0.33333333333333331</v>
      </c>
      <c r="I151" s="43">
        <f ca="1">IF(A151&gt;TODAY(),0,IF(OR(C151="Urlaub",C151="Krank",C151="Feiertag",C151="Frei"),0,IF(AND(C151="",D151="",E151=""),0,IF(AND(WEEKDAY(A151,2)&gt;=6,G151=0),0,IF(AND(COUNTIF(Annahmen!$B$28:$B$41,A151)&gt;0,G151=0),0,(G151-H151)*24)))))</f>
        <v>0</v>
      </c>
      <c r="J151" s="44"/>
    </row>
    <row r="152" spans="1:10" ht="16.5" customHeight="1" x14ac:dyDescent="0.25">
      <c r="A152" s="36">
        <v>46161</v>
      </c>
      <c r="B152" s="37" t="str">
        <f t="shared" si="8"/>
        <v>Di</v>
      </c>
      <c r="C152" s="47"/>
      <c r="D152" s="39"/>
      <c r="E152" s="39"/>
      <c r="F152" s="40"/>
      <c r="G152" s="41">
        <f t="shared" si="9"/>
        <v>0</v>
      </c>
      <c r="H152" s="42">
        <f>IF(OR(WEEKDAY(A152,2)&gt;=6,COUNTIF(Annahmen!$B$28:$B$41,A152)&gt;0,C152="Feiertag"),0,Annahmen!$C$9)</f>
        <v>0.33333333333333331</v>
      </c>
      <c r="I152" s="43">
        <f ca="1">IF(A152&gt;TODAY(),0,IF(OR(C152="Urlaub",C152="Krank",C152="Feiertag",C152="Frei"),0,IF(AND(C152="",D152="",E152=""),0,IF(AND(WEEKDAY(A152,2)&gt;=6,G152=0),0,IF(AND(COUNTIF(Annahmen!$B$28:$B$41,A152)&gt;0,G152=0),0,(G152-H152)*24)))))</f>
        <v>0</v>
      </c>
      <c r="J152" s="44"/>
    </row>
    <row r="153" spans="1:10" ht="16.5" customHeight="1" x14ac:dyDescent="0.25">
      <c r="A153" s="36">
        <v>46162</v>
      </c>
      <c r="B153" s="37" t="str">
        <f t="shared" si="8"/>
        <v>Mi</v>
      </c>
      <c r="C153" s="47"/>
      <c r="D153" s="39"/>
      <c r="E153" s="39"/>
      <c r="F153" s="40"/>
      <c r="G153" s="41">
        <f t="shared" si="9"/>
        <v>0</v>
      </c>
      <c r="H153" s="42">
        <f>IF(OR(WEEKDAY(A153,2)&gt;=6,COUNTIF(Annahmen!$B$28:$B$41,A153)&gt;0,C153="Feiertag"),0,Annahmen!$C$9)</f>
        <v>0.33333333333333331</v>
      </c>
      <c r="I153" s="43">
        <f ca="1">IF(A153&gt;TODAY(),0,IF(OR(C153="Urlaub",C153="Krank",C153="Feiertag",C153="Frei"),0,IF(AND(C153="",D153="",E153=""),0,IF(AND(WEEKDAY(A153,2)&gt;=6,G153=0),0,IF(AND(COUNTIF(Annahmen!$B$28:$B$41,A153)&gt;0,G153=0),0,(G153-H153)*24)))))</f>
        <v>0</v>
      </c>
      <c r="J153" s="44"/>
    </row>
    <row r="154" spans="1:10" ht="16.5" customHeight="1" x14ac:dyDescent="0.25">
      <c r="A154" s="36">
        <v>46163</v>
      </c>
      <c r="B154" s="37" t="str">
        <f t="shared" si="8"/>
        <v>Do</v>
      </c>
      <c r="C154" s="47"/>
      <c r="D154" s="39"/>
      <c r="E154" s="39"/>
      <c r="F154" s="40"/>
      <c r="G154" s="41">
        <f t="shared" si="9"/>
        <v>0</v>
      </c>
      <c r="H154" s="42">
        <f>IF(OR(WEEKDAY(A154,2)&gt;=6,COUNTIF(Annahmen!$B$28:$B$41,A154)&gt;0,C154="Feiertag"),0,Annahmen!$C$9)</f>
        <v>0.33333333333333331</v>
      </c>
      <c r="I154" s="43">
        <f ca="1">IF(A154&gt;TODAY(),0,IF(OR(C154="Urlaub",C154="Krank",C154="Feiertag",C154="Frei"),0,IF(AND(C154="",D154="",E154=""),0,IF(AND(WEEKDAY(A154,2)&gt;=6,G154=0),0,IF(AND(COUNTIF(Annahmen!$B$28:$B$41,A154)&gt;0,G154=0),0,(G154-H154)*24)))))</f>
        <v>0</v>
      </c>
      <c r="J154" s="44"/>
    </row>
    <row r="155" spans="1:10" ht="16.5" customHeight="1" x14ac:dyDescent="0.25">
      <c r="A155" s="36">
        <v>46164</v>
      </c>
      <c r="B155" s="37" t="str">
        <f t="shared" si="8"/>
        <v>Fr</v>
      </c>
      <c r="C155" s="47"/>
      <c r="D155" s="39"/>
      <c r="E155" s="39"/>
      <c r="F155" s="40"/>
      <c r="G155" s="41">
        <f t="shared" si="9"/>
        <v>0</v>
      </c>
      <c r="H155" s="42">
        <f>IF(OR(WEEKDAY(A155,2)&gt;=6,COUNTIF(Annahmen!$B$28:$B$41,A155)&gt;0,C155="Feiertag"),0,Annahmen!$C$9)</f>
        <v>0.33333333333333331</v>
      </c>
      <c r="I155" s="43">
        <f ca="1">IF(A155&gt;TODAY(),0,IF(OR(C155="Urlaub",C155="Krank",C155="Feiertag",C155="Frei"),0,IF(AND(C155="",D155="",E155=""),0,IF(AND(WEEKDAY(A155,2)&gt;=6,G155=0),0,IF(AND(COUNTIF(Annahmen!$B$28:$B$41,A155)&gt;0,G155=0),0,(G155-H155)*24)))))</f>
        <v>0</v>
      </c>
      <c r="J155" s="44"/>
    </row>
    <row r="156" spans="1:10" ht="16.5" customHeight="1" x14ac:dyDescent="0.25">
      <c r="A156" s="36">
        <v>46165</v>
      </c>
      <c r="B156" s="37" t="str">
        <f t="shared" si="8"/>
        <v>Sa</v>
      </c>
      <c r="C156" s="47"/>
      <c r="D156" s="39"/>
      <c r="E156" s="39"/>
      <c r="F156" s="40"/>
      <c r="G156" s="41">
        <f t="shared" si="9"/>
        <v>0</v>
      </c>
      <c r="H156" s="42">
        <f>IF(OR(WEEKDAY(A156,2)&gt;=6,COUNTIF(Annahmen!$B$28:$B$41,A156)&gt;0,C156="Feiertag"),0,Annahmen!$C$9)</f>
        <v>0</v>
      </c>
      <c r="I156" s="43">
        <f ca="1">IF(A156&gt;TODAY(),0,IF(OR(C156="Urlaub",C156="Krank",C156="Feiertag",C156="Frei"),0,IF(AND(C156="",D156="",E156=""),0,IF(AND(WEEKDAY(A156,2)&gt;=6,G156=0),0,IF(AND(COUNTIF(Annahmen!$B$28:$B$41,A156)&gt;0,G156=0),0,(G156-H156)*24)))))</f>
        <v>0</v>
      </c>
      <c r="J156" s="44"/>
    </row>
    <row r="157" spans="1:10" ht="16.5" customHeight="1" x14ac:dyDescent="0.25">
      <c r="A157" s="36">
        <v>46166</v>
      </c>
      <c r="B157" s="37" t="str">
        <f t="shared" si="8"/>
        <v>So</v>
      </c>
      <c r="C157" s="47"/>
      <c r="D157" s="39"/>
      <c r="E157" s="39"/>
      <c r="F157" s="40"/>
      <c r="G157" s="41">
        <f t="shared" si="9"/>
        <v>0</v>
      </c>
      <c r="H157" s="42">
        <f>IF(OR(WEEKDAY(A157,2)&gt;=6,COUNTIF(Annahmen!$B$28:$B$41,A157)&gt;0,C157="Feiertag"),0,Annahmen!$C$9)</f>
        <v>0</v>
      </c>
      <c r="I157" s="43">
        <f ca="1">IF(A157&gt;TODAY(),0,IF(OR(C157="Urlaub",C157="Krank",C157="Feiertag",C157="Frei"),0,IF(AND(C157="",D157="",E157=""),0,IF(AND(WEEKDAY(A157,2)&gt;=6,G157=0),0,IF(AND(COUNTIF(Annahmen!$B$28:$B$41,A157)&gt;0,G157=0),0,(G157-H157)*24)))))</f>
        <v>0</v>
      </c>
      <c r="J157" s="44"/>
    </row>
    <row r="158" spans="1:10" ht="16.5" customHeight="1" x14ac:dyDescent="0.25">
      <c r="A158" s="36">
        <v>46167</v>
      </c>
      <c r="B158" s="37" t="str">
        <f t="shared" si="8"/>
        <v>Mo</v>
      </c>
      <c r="C158" s="47"/>
      <c r="D158" s="39"/>
      <c r="E158" s="39"/>
      <c r="F158" s="40"/>
      <c r="G158" s="41">
        <f t="shared" si="9"/>
        <v>0</v>
      </c>
      <c r="H158" s="42">
        <f>IF(OR(WEEKDAY(A158,2)&gt;=6,COUNTIF(Annahmen!$B$28:$B$41,A158)&gt;0,C158="Feiertag"),0,Annahmen!$C$9)</f>
        <v>0</v>
      </c>
      <c r="I158" s="43">
        <f ca="1">IF(A158&gt;TODAY(),0,IF(OR(C158="Urlaub",C158="Krank",C158="Feiertag",C158="Frei"),0,IF(AND(C158="",D158="",E158=""),0,IF(AND(WEEKDAY(A158,2)&gt;=6,G158=0),0,IF(AND(COUNTIF(Annahmen!$B$28:$B$41,A158)&gt;0,G158=0),0,(G158-H158)*24)))))</f>
        <v>0</v>
      </c>
      <c r="J158" s="44"/>
    </row>
    <row r="159" spans="1:10" ht="16.5" customHeight="1" x14ac:dyDescent="0.25">
      <c r="A159" s="36">
        <v>46168</v>
      </c>
      <c r="B159" s="37" t="str">
        <f t="shared" si="8"/>
        <v>Di</v>
      </c>
      <c r="C159" s="47"/>
      <c r="D159" s="39"/>
      <c r="E159" s="39"/>
      <c r="F159" s="40"/>
      <c r="G159" s="41">
        <f t="shared" si="9"/>
        <v>0</v>
      </c>
      <c r="H159" s="42">
        <f>IF(OR(WEEKDAY(A159,2)&gt;=6,COUNTIF(Annahmen!$B$28:$B$41,A159)&gt;0,C159="Feiertag"),0,Annahmen!$C$9)</f>
        <v>0.33333333333333331</v>
      </c>
      <c r="I159" s="43">
        <f ca="1">IF(A159&gt;TODAY(),0,IF(OR(C159="Urlaub",C159="Krank",C159="Feiertag",C159="Frei"),0,IF(AND(C159="",D159="",E159=""),0,IF(AND(WEEKDAY(A159,2)&gt;=6,G159=0),0,IF(AND(COUNTIF(Annahmen!$B$28:$B$41,A159)&gt;0,G159=0),0,(G159-H159)*24)))))</f>
        <v>0</v>
      </c>
      <c r="J159" s="44"/>
    </row>
    <row r="160" spans="1:10" ht="16.5" customHeight="1" x14ac:dyDescent="0.25">
      <c r="A160" s="36">
        <v>46169</v>
      </c>
      <c r="B160" s="37" t="str">
        <f t="shared" si="8"/>
        <v>Mi</v>
      </c>
      <c r="C160" s="47"/>
      <c r="D160" s="39"/>
      <c r="E160" s="39"/>
      <c r="F160" s="40"/>
      <c r="G160" s="41">
        <f t="shared" si="9"/>
        <v>0</v>
      </c>
      <c r="H160" s="42">
        <f>IF(OR(WEEKDAY(A160,2)&gt;=6,COUNTIF(Annahmen!$B$28:$B$41,A160)&gt;0,C160="Feiertag"),0,Annahmen!$C$9)</f>
        <v>0.33333333333333331</v>
      </c>
      <c r="I160" s="43">
        <f ca="1">IF(A160&gt;TODAY(),0,IF(OR(C160="Urlaub",C160="Krank",C160="Feiertag",C160="Frei"),0,IF(AND(C160="",D160="",E160=""),0,IF(AND(WEEKDAY(A160,2)&gt;=6,G160=0),0,IF(AND(COUNTIF(Annahmen!$B$28:$B$41,A160)&gt;0,G160=0),0,(G160-H160)*24)))))</f>
        <v>0</v>
      </c>
      <c r="J160" s="44"/>
    </row>
    <row r="161" spans="1:10" ht="16.5" customHeight="1" x14ac:dyDescent="0.25">
      <c r="A161" s="36">
        <v>46170</v>
      </c>
      <c r="B161" s="37" t="str">
        <f t="shared" si="8"/>
        <v>Do</v>
      </c>
      <c r="C161" s="47"/>
      <c r="D161" s="39"/>
      <c r="E161" s="39"/>
      <c r="F161" s="40"/>
      <c r="G161" s="41">
        <f t="shared" si="9"/>
        <v>0</v>
      </c>
      <c r="H161" s="42">
        <f>IF(OR(WEEKDAY(A161,2)&gt;=6,COUNTIF(Annahmen!$B$28:$B$41,A161)&gt;0,C161="Feiertag"),0,Annahmen!$C$9)</f>
        <v>0.33333333333333331</v>
      </c>
      <c r="I161" s="43">
        <f ca="1">IF(A161&gt;TODAY(),0,IF(OR(C161="Urlaub",C161="Krank",C161="Feiertag",C161="Frei"),0,IF(AND(C161="",D161="",E161=""),0,IF(AND(WEEKDAY(A161,2)&gt;=6,G161=0),0,IF(AND(COUNTIF(Annahmen!$B$28:$B$41,A161)&gt;0,G161=0),0,(G161-H161)*24)))))</f>
        <v>0</v>
      </c>
      <c r="J161" s="44"/>
    </row>
    <row r="162" spans="1:10" ht="16.5" customHeight="1" x14ac:dyDescent="0.25">
      <c r="A162" s="36">
        <v>46171</v>
      </c>
      <c r="B162" s="37" t="str">
        <f t="shared" si="8"/>
        <v>Fr</v>
      </c>
      <c r="C162" s="47"/>
      <c r="D162" s="39"/>
      <c r="E162" s="39"/>
      <c r="F162" s="40"/>
      <c r="G162" s="41">
        <f t="shared" si="9"/>
        <v>0</v>
      </c>
      <c r="H162" s="42">
        <f>IF(OR(WEEKDAY(A162,2)&gt;=6,COUNTIF(Annahmen!$B$28:$B$41,A162)&gt;0,C162="Feiertag"),0,Annahmen!$C$9)</f>
        <v>0.33333333333333331</v>
      </c>
      <c r="I162" s="43">
        <f ca="1">IF(A162&gt;TODAY(),0,IF(OR(C162="Urlaub",C162="Krank",C162="Feiertag",C162="Frei"),0,IF(AND(C162="",D162="",E162=""),0,IF(AND(WEEKDAY(A162,2)&gt;=6,G162=0),0,IF(AND(COUNTIF(Annahmen!$B$28:$B$41,A162)&gt;0,G162=0),0,(G162-H162)*24)))))</f>
        <v>0</v>
      </c>
      <c r="J162" s="44"/>
    </row>
    <row r="163" spans="1:10" ht="16.5" customHeight="1" x14ac:dyDescent="0.25">
      <c r="A163" s="36">
        <v>46172</v>
      </c>
      <c r="B163" s="37" t="str">
        <f t="shared" si="8"/>
        <v>Sa</v>
      </c>
      <c r="C163" s="47"/>
      <c r="D163" s="39"/>
      <c r="E163" s="39"/>
      <c r="F163" s="40"/>
      <c r="G163" s="41">
        <f t="shared" si="9"/>
        <v>0</v>
      </c>
      <c r="H163" s="42">
        <f>IF(OR(WEEKDAY(A163,2)&gt;=6,COUNTIF(Annahmen!$B$28:$B$41,A163)&gt;0,C163="Feiertag"),0,Annahmen!$C$9)</f>
        <v>0</v>
      </c>
      <c r="I163" s="43">
        <f ca="1">IF(A163&gt;TODAY(),0,IF(OR(C163="Urlaub",C163="Krank",C163="Feiertag",C163="Frei"),0,IF(AND(C163="",D163="",E163=""),0,IF(AND(WEEKDAY(A163,2)&gt;=6,G163=0),0,IF(AND(COUNTIF(Annahmen!$B$28:$B$41,A163)&gt;0,G163=0),0,(G163-H163)*24)))))</f>
        <v>0</v>
      </c>
      <c r="J163" s="44"/>
    </row>
    <row r="164" spans="1:10" ht="16.5" customHeight="1" x14ac:dyDescent="0.25">
      <c r="A164" s="36">
        <v>46173</v>
      </c>
      <c r="B164" s="37" t="str">
        <f t="shared" si="8"/>
        <v>So</v>
      </c>
      <c r="C164" s="47"/>
      <c r="D164" s="39"/>
      <c r="E164" s="39"/>
      <c r="F164" s="40"/>
      <c r="G164" s="41">
        <f t="shared" si="9"/>
        <v>0</v>
      </c>
      <c r="H164" s="42">
        <f>IF(OR(WEEKDAY(A164,2)&gt;=6,COUNTIF(Annahmen!$B$28:$B$41,A164)&gt;0,C164="Feiertag"),0,Annahmen!$C$9)</f>
        <v>0</v>
      </c>
      <c r="I164" s="43">
        <f ca="1">IF(A164&gt;TODAY(),0,IF(OR(C164="Urlaub",C164="Krank",C164="Feiertag",C164="Frei"),0,IF(AND(C164="",D164="",E164=""),0,IF(AND(WEEKDAY(A164,2)&gt;=6,G164=0),0,IF(AND(COUNTIF(Annahmen!$B$28:$B$41,A164)&gt;0,G164=0),0,(G164-H164)*24)))))</f>
        <v>0</v>
      </c>
      <c r="J164" s="44"/>
    </row>
    <row r="165" spans="1:10" ht="21.75" customHeight="1" x14ac:dyDescent="0.25">
      <c r="A165" s="75" t="s">
        <v>49</v>
      </c>
      <c r="B165" s="75"/>
      <c r="C165" s="75"/>
      <c r="D165" s="48"/>
      <c r="E165" s="48"/>
      <c r="F165" s="48"/>
      <c r="G165" s="49">
        <f>SUM(G134:G164)</f>
        <v>0</v>
      </c>
      <c r="H165" s="49">
        <f>SUM(H134:H164)</f>
        <v>5.9999999999999982</v>
      </c>
      <c r="I165" s="50">
        <f ca="1">SUM(I134:I164)</f>
        <v>0</v>
      </c>
      <c r="J165" s="51" t="str">
        <f>COUNTIF(C134:C164,"Urlaub")&amp;" Urlaub | "&amp;COUNTIF(C134:C164,"Krank")&amp;" Krank"</f>
        <v>0 Urlaub | 0 Krank</v>
      </c>
    </row>
    <row r="166" spans="1:10" ht="24" customHeight="1" x14ac:dyDescent="0.25">
      <c r="A166" s="74" t="s">
        <v>22</v>
      </c>
      <c r="B166" s="74"/>
      <c r="C166" s="74"/>
      <c r="D166" s="74"/>
      <c r="E166" s="74"/>
      <c r="F166" s="74"/>
      <c r="G166" s="74"/>
      <c r="H166" s="74"/>
      <c r="I166" s="74"/>
      <c r="J166" s="74"/>
    </row>
    <row r="167" spans="1:10" ht="16.5" customHeight="1" x14ac:dyDescent="0.25">
      <c r="A167" s="36">
        <v>46174</v>
      </c>
      <c r="B167" s="37" t="str">
        <f t="shared" ref="B167:B196" si="10">CHOOSE(WEEKDAY(A167,2),"Mo","Di","Mi","Do","Fr","Sa","So")</f>
        <v>Mo</v>
      </c>
      <c r="C167" s="47"/>
      <c r="D167" s="39"/>
      <c r="E167" s="39"/>
      <c r="F167" s="40"/>
      <c r="G167" s="41">
        <f t="shared" ref="G167:G196" si="11">IFERROR(IF(OR(D167="",E167=""),0,IF(E167&lt;D167,1+E167-D167,E167-D167)-IFERROR(F167,0)/1440),0)</f>
        <v>0</v>
      </c>
      <c r="H167" s="42">
        <f>IF(OR(WEEKDAY(A167,2)&gt;=6,COUNTIF(Annahmen!$B$28:$B$41,A167)&gt;0,C167="Feiertag"),0,Annahmen!$C$9)</f>
        <v>0.33333333333333331</v>
      </c>
      <c r="I167" s="43">
        <f ca="1">IF(A167&gt;TODAY(),0,IF(OR(C167="Urlaub",C167="Krank",C167="Feiertag",C167="Frei"),0,IF(AND(C167="",D167="",E167=""),0,IF(AND(WEEKDAY(A167,2)&gt;=6,G167=0),0,IF(AND(COUNTIF(Annahmen!$B$28:$B$41,A167)&gt;0,G167=0),0,(G167-H167)*24)))))</f>
        <v>0</v>
      </c>
      <c r="J167" s="44"/>
    </row>
    <row r="168" spans="1:10" ht="16.5" customHeight="1" x14ac:dyDescent="0.25">
      <c r="A168" s="36">
        <v>46175</v>
      </c>
      <c r="B168" s="37" t="str">
        <f t="shared" si="10"/>
        <v>Di</v>
      </c>
      <c r="C168" s="47"/>
      <c r="D168" s="39"/>
      <c r="E168" s="39"/>
      <c r="F168" s="40"/>
      <c r="G168" s="41">
        <f t="shared" si="11"/>
        <v>0</v>
      </c>
      <c r="H168" s="42">
        <f>IF(OR(WEEKDAY(A168,2)&gt;=6,COUNTIF(Annahmen!$B$28:$B$41,A168)&gt;0,C168="Feiertag"),0,Annahmen!$C$9)</f>
        <v>0.33333333333333331</v>
      </c>
      <c r="I168" s="43">
        <f ca="1">IF(A168&gt;TODAY(),0,IF(OR(C168="Urlaub",C168="Krank",C168="Feiertag",C168="Frei"),0,IF(AND(C168="",D168="",E168=""),0,IF(AND(WEEKDAY(A168,2)&gt;=6,G168=0),0,IF(AND(COUNTIF(Annahmen!$B$28:$B$41,A168)&gt;0,G168=0),0,(G168-H168)*24)))))</f>
        <v>0</v>
      </c>
      <c r="J168" s="44"/>
    </row>
    <row r="169" spans="1:10" ht="16.5" customHeight="1" x14ac:dyDescent="0.25">
      <c r="A169" s="36">
        <v>46176</v>
      </c>
      <c r="B169" s="37" t="str">
        <f t="shared" si="10"/>
        <v>Mi</v>
      </c>
      <c r="C169" s="47"/>
      <c r="D169" s="39"/>
      <c r="E169" s="39"/>
      <c r="F169" s="40"/>
      <c r="G169" s="41">
        <f t="shared" si="11"/>
        <v>0</v>
      </c>
      <c r="H169" s="42">
        <f>IF(OR(WEEKDAY(A169,2)&gt;=6,COUNTIF(Annahmen!$B$28:$B$41,A169)&gt;0,C169="Feiertag"),0,Annahmen!$C$9)</f>
        <v>0.33333333333333331</v>
      </c>
      <c r="I169" s="43">
        <f ca="1">IF(A169&gt;TODAY(),0,IF(OR(C169="Urlaub",C169="Krank",C169="Feiertag",C169="Frei"),0,IF(AND(C169="",D169="",E169=""),0,IF(AND(WEEKDAY(A169,2)&gt;=6,G169=0),0,IF(AND(COUNTIF(Annahmen!$B$28:$B$41,A169)&gt;0,G169=0),0,(G169-H169)*24)))))</f>
        <v>0</v>
      </c>
      <c r="J169" s="44"/>
    </row>
    <row r="170" spans="1:10" ht="16.5" customHeight="1" x14ac:dyDescent="0.25">
      <c r="A170" s="36">
        <v>46177</v>
      </c>
      <c r="B170" s="37" t="str">
        <f t="shared" si="10"/>
        <v>Do</v>
      </c>
      <c r="C170" s="47"/>
      <c r="D170" s="39"/>
      <c r="E170" s="39"/>
      <c r="F170" s="40"/>
      <c r="G170" s="41">
        <f t="shared" si="11"/>
        <v>0</v>
      </c>
      <c r="H170" s="42">
        <f>IF(OR(WEEKDAY(A170,2)&gt;=6,COUNTIF(Annahmen!$B$28:$B$41,A170)&gt;0,C170="Feiertag"),0,Annahmen!$C$9)</f>
        <v>0.33333333333333331</v>
      </c>
      <c r="I170" s="43">
        <f ca="1">IF(A170&gt;TODAY(),0,IF(OR(C170="Urlaub",C170="Krank",C170="Feiertag",C170="Frei"),0,IF(AND(C170="",D170="",E170=""),0,IF(AND(WEEKDAY(A170,2)&gt;=6,G170=0),0,IF(AND(COUNTIF(Annahmen!$B$28:$B$41,A170)&gt;0,G170=0),0,(G170-H170)*24)))))</f>
        <v>0</v>
      </c>
      <c r="J170" s="44"/>
    </row>
    <row r="171" spans="1:10" ht="16.5" customHeight="1" x14ac:dyDescent="0.25">
      <c r="A171" s="36">
        <v>46178</v>
      </c>
      <c r="B171" s="37" t="str">
        <f t="shared" si="10"/>
        <v>Fr</v>
      </c>
      <c r="C171" s="47"/>
      <c r="D171" s="39"/>
      <c r="E171" s="39"/>
      <c r="F171" s="40"/>
      <c r="G171" s="41">
        <f t="shared" si="11"/>
        <v>0</v>
      </c>
      <c r="H171" s="42">
        <f>IF(OR(WEEKDAY(A171,2)&gt;=6,COUNTIF(Annahmen!$B$28:$B$41,A171)&gt;0,C171="Feiertag"),0,Annahmen!$C$9)</f>
        <v>0.33333333333333331</v>
      </c>
      <c r="I171" s="43">
        <f ca="1">IF(A171&gt;TODAY(),0,IF(OR(C171="Urlaub",C171="Krank",C171="Feiertag",C171="Frei"),0,IF(AND(C171="",D171="",E171=""),0,IF(AND(WEEKDAY(A171,2)&gt;=6,G171=0),0,IF(AND(COUNTIF(Annahmen!$B$28:$B$41,A171)&gt;0,G171=0),0,(G171-H171)*24)))))</f>
        <v>0</v>
      </c>
      <c r="J171" s="44"/>
    </row>
    <row r="172" spans="1:10" ht="16.5" customHeight="1" x14ac:dyDescent="0.25">
      <c r="A172" s="36">
        <v>46179</v>
      </c>
      <c r="B172" s="37" t="str">
        <f t="shared" si="10"/>
        <v>Sa</v>
      </c>
      <c r="C172" s="47"/>
      <c r="D172" s="39"/>
      <c r="E172" s="39"/>
      <c r="F172" s="40"/>
      <c r="G172" s="41">
        <f t="shared" si="11"/>
        <v>0</v>
      </c>
      <c r="H172" s="42">
        <f>IF(OR(WEEKDAY(A172,2)&gt;=6,COUNTIF(Annahmen!$B$28:$B$41,A172)&gt;0,C172="Feiertag"),0,Annahmen!$C$9)</f>
        <v>0</v>
      </c>
      <c r="I172" s="43">
        <f ca="1">IF(A172&gt;TODAY(),0,IF(OR(C172="Urlaub",C172="Krank",C172="Feiertag",C172="Frei"),0,IF(AND(C172="",D172="",E172=""),0,IF(AND(WEEKDAY(A172,2)&gt;=6,G172=0),0,IF(AND(COUNTIF(Annahmen!$B$28:$B$41,A172)&gt;0,G172=0),0,(G172-H172)*24)))))</f>
        <v>0</v>
      </c>
      <c r="J172" s="44"/>
    </row>
    <row r="173" spans="1:10" ht="16.5" customHeight="1" x14ac:dyDescent="0.25">
      <c r="A173" s="36">
        <v>46180</v>
      </c>
      <c r="B173" s="37" t="str">
        <f t="shared" si="10"/>
        <v>So</v>
      </c>
      <c r="C173" s="47"/>
      <c r="D173" s="39"/>
      <c r="E173" s="39"/>
      <c r="F173" s="40"/>
      <c r="G173" s="41">
        <f t="shared" si="11"/>
        <v>0</v>
      </c>
      <c r="H173" s="42">
        <f>IF(OR(WEEKDAY(A173,2)&gt;=6,COUNTIF(Annahmen!$B$28:$B$41,A173)&gt;0,C173="Feiertag"),0,Annahmen!$C$9)</f>
        <v>0</v>
      </c>
      <c r="I173" s="43">
        <f ca="1">IF(A173&gt;TODAY(),0,IF(OR(C173="Urlaub",C173="Krank",C173="Feiertag",C173="Frei"),0,IF(AND(C173="",D173="",E173=""),0,IF(AND(WEEKDAY(A173,2)&gt;=6,G173=0),0,IF(AND(COUNTIF(Annahmen!$B$28:$B$41,A173)&gt;0,G173=0),0,(G173-H173)*24)))))</f>
        <v>0</v>
      </c>
      <c r="J173" s="44"/>
    </row>
    <row r="174" spans="1:10" ht="16.5" customHeight="1" x14ac:dyDescent="0.25">
      <c r="A174" s="36">
        <v>46181</v>
      </c>
      <c r="B174" s="37" t="str">
        <f t="shared" si="10"/>
        <v>Mo</v>
      </c>
      <c r="C174" s="47"/>
      <c r="D174" s="39"/>
      <c r="E174" s="39"/>
      <c r="F174" s="40"/>
      <c r="G174" s="41">
        <f t="shared" si="11"/>
        <v>0</v>
      </c>
      <c r="H174" s="42">
        <f>IF(OR(WEEKDAY(A174,2)&gt;=6,COUNTIF(Annahmen!$B$28:$B$41,A174)&gt;0,C174="Feiertag"),0,Annahmen!$C$9)</f>
        <v>0.33333333333333331</v>
      </c>
      <c r="I174" s="43">
        <f ca="1">IF(A174&gt;TODAY(),0,IF(OR(C174="Urlaub",C174="Krank",C174="Feiertag",C174="Frei"),0,IF(AND(C174="",D174="",E174=""),0,IF(AND(WEEKDAY(A174,2)&gt;=6,G174=0),0,IF(AND(COUNTIF(Annahmen!$B$28:$B$41,A174)&gt;0,G174=0),0,(G174-H174)*24)))))</f>
        <v>0</v>
      </c>
      <c r="J174" s="44"/>
    </row>
    <row r="175" spans="1:10" ht="16.5" customHeight="1" x14ac:dyDescent="0.25">
      <c r="A175" s="36">
        <v>46182</v>
      </c>
      <c r="B175" s="37" t="str">
        <f t="shared" si="10"/>
        <v>Di</v>
      </c>
      <c r="C175" s="47"/>
      <c r="D175" s="39"/>
      <c r="E175" s="39"/>
      <c r="F175" s="40"/>
      <c r="G175" s="41">
        <f t="shared" si="11"/>
        <v>0</v>
      </c>
      <c r="H175" s="42">
        <f>IF(OR(WEEKDAY(A175,2)&gt;=6,COUNTIF(Annahmen!$B$28:$B$41,A175)&gt;0,C175="Feiertag"),0,Annahmen!$C$9)</f>
        <v>0.33333333333333331</v>
      </c>
      <c r="I175" s="43">
        <f ca="1">IF(A175&gt;TODAY(),0,IF(OR(C175="Urlaub",C175="Krank",C175="Feiertag",C175="Frei"),0,IF(AND(C175="",D175="",E175=""),0,IF(AND(WEEKDAY(A175,2)&gt;=6,G175=0),0,IF(AND(COUNTIF(Annahmen!$B$28:$B$41,A175)&gt;0,G175=0),0,(G175-H175)*24)))))</f>
        <v>0</v>
      </c>
      <c r="J175" s="44"/>
    </row>
    <row r="176" spans="1:10" ht="16.5" customHeight="1" x14ac:dyDescent="0.25">
      <c r="A176" s="36">
        <v>46183</v>
      </c>
      <c r="B176" s="37" t="str">
        <f t="shared" si="10"/>
        <v>Mi</v>
      </c>
      <c r="C176" s="47"/>
      <c r="D176" s="39"/>
      <c r="E176" s="39"/>
      <c r="F176" s="40"/>
      <c r="G176" s="41">
        <f t="shared" si="11"/>
        <v>0</v>
      </c>
      <c r="H176" s="42">
        <f>IF(OR(WEEKDAY(A176,2)&gt;=6,COUNTIF(Annahmen!$B$28:$B$41,A176)&gt;0,C176="Feiertag"),0,Annahmen!$C$9)</f>
        <v>0.33333333333333331</v>
      </c>
      <c r="I176" s="43">
        <f ca="1">IF(A176&gt;TODAY(),0,IF(OR(C176="Urlaub",C176="Krank",C176="Feiertag",C176="Frei"),0,IF(AND(C176="",D176="",E176=""),0,IF(AND(WEEKDAY(A176,2)&gt;=6,G176=0),0,IF(AND(COUNTIF(Annahmen!$B$28:$B$41,A176)&gt;0,G176=0),0,(G176-H176)*24)))))</f>
        <v>0</v>
      </c>
      <c r="J176" s="44"/>
    </row>
    <row r="177" spans="1:10" ht="16.5" customHeight="1" x14ac:dyDescent="0.25">
      <c r="A177" s="36">
        <v>46184</v>
      </c>
      <c r="B177" s="37" t="str">
        <f t="shared" si="10"/>
        <v>Do</v>
      </c>
      <c r="C177" s="47"/>
      <c r="D177" s="39"/>
      <c r="E177" s="39"/>
      <c r="F177" s="40"/>
      <c r="G177" s="41">
        <f t="shared" si="11"/>
        <v>0</v>
      </c>
      <c r="H177" s="42">
        <f>IF(OR(WEEKDAY(A177,2)&gt;=6,COUNTIF(Annahmen!$B$28:$B$41,A177)&gt;0,C177="Feiertag"),0,Annahmen!$C$9)</f>
        <v>0.33333333333333331</v>
      </c>
      <c r="I177" s="43">
        <f ca="1">IF(A177&gt;TODAY(),0,IF(OR(C177="Urlaub",C177="Krank",C177="Feiertag",C177="Frei"),0,IF(AND(C177="",D177="",E177=""),0,IF(AND(WEEKDAY(A177,2)&gt;=6,G177=0),0,IF(AND(COUNTIF(Annahmen!$B$28:$B$41,A177)&gt;0,G177=0),0,(G177-H177)*24)))))</f>
        <v>0</v>
      </c>
      <c r="J177" s="44"/>
    </row>
    <row r="178" spans="1:10" ht="16.5" customHeight="1" x14ac:dyDescent="0.25">
      <c r="A178" s="36">
        <v>46185</v>
      </c>
      <c r="B178" s="37" t="str">
        <f t="shared" si="10"/>
        <v>Fr</v>
      </c>
      <c r="C178" s="47"/>
      <c r="D178" s="39"/>
      <c r="E178" s="39"/>
      <c r="F178" s="40"/>
      <c r="G178" s="41">
        <f t="shared" si="11"/>
        <v>0</v>
      </c>
      <c r="H178" s="42">
        <f>IF(OR(WEEKDAY(A178,2)&gt;=6,COUNTIF(Annahmen!$B$28:$B$41,A178)&gt;0,C178="Feiertag"),0,Annahmen!$C$9)</f>
        <v>0.33333333333333331</v>
      </c>
      <c r="I178" s="43">
        <f ca="1">IF(A178&gt;TODAY(),0,IF(OR(C178="Urlaub",C178="Krank",C178="Feiertag",C178="Frei"),0,IF(AND(C178="",D178="",E178=""),0,IF(AND(WEEKDAY(A178,2)&gt;=6,G178=0),0,IF(AND(COUNTIF(Annahmen!$B$28:$B$41,A178)&gt;0,G178=0),0,(G178-H178)*24)))))</f>
        <v>0</v>
      </c>
      <c r="J178" s="44"/>
    </row>
    <row r="179" spans="1:10" ht="16.5" customHeight="1" x14ac:dyDescent="0.25">
      <c r="A179" s="36">
        <v>46186</v>
      </c>
      <c r="B179" s="37" t="str">
        <f t="shared" si="10"/>
        <v>Sa</v>
      </c>
      <c r="C179" s="47"/>
      <c r="D179" s="39"/>
      <c r="E179" s="39"/>
      <c r="F179" s="40"/>
      <c r="G179" s="41">
        <f t="shared" si="11"/>
        <v>0</v>
      </c>
      <c r="H179" s="42">
        <f>IF(OR(WEEKDAY(A179,2)&gt;=6,COUNTIF(Annahmen!$B$28:$B$41,A179)&gt;0,C179="Feiertag"),0,Annahmen!$C$9)</f>
        <v>0</v>
      </c>
      <c r="I179" s="43">
        <f ca="1">IF(A179&gt;TODAY(),0,IF(OR(C179="Urlaub",C179="Krank",C179="Feiertag",C179="Frei"),0,IF(AND(C179="",D179="",E179=""),0,IF(AND(WEEKDAY(A179,2)&gt;=6,G179=0),0,IF(AND(COUNTIF(Annahmen!$B$28:$B$41,A179)&gt;0,G179=0),0,(G179-H179)*24)))))</f>
        <v>0</v>
      </c>
      <c r="J179" s="44"/>
    </row>
    <row r="180" spans="1:10" ht="16.5" customHeight="1" x14ac:dyDescent="0.25">
      <c r="A180" s="36">
        <v>46187</v>
      </c>
      <c r="B180" s="37" t="str">
        <f t="shared" si="10"/>
        <v>So</v>
      </c>
      <c r="C180" s="47"/>
      <c r="D180" s="39"/>
      <c r="E180" s="39"/>
      <c r="F180" s="40"/>
      <c r="G180" s="41">
        <f t="shared" si="11"/>
        <v>0</v>
      </c>
      <c r="H180" s="42">
        <f>IF(OR(WEEKDAY(A180,2)&gt;=6,COUNTIF(Annahmen!$B$28:$B$41,A180)&gt;0,C180="Feiertag"),0,Annahmen!$C$9)</f>
        <v>0</v>
      </c>
      <c r="I180" s="43">
        <f ca="1">IF(A180&gt;TODAY(),0,IF(OR(C180="Urlaub",C180="Krank",C180="Feiertag",C180="Frei"),0,IF(AND(C180="",D180="",E180=""),0,IF(AND(WEEKDAY(A180,2)&gt;=6,G180=0),0,IF(AND(COUNTIF(Annahmen!$B$28:$B$41,A180)&gt;0,G180=0),0,(G180-H180)*24)))))</f>
        <v>0</v>
      </c>
      <c r="J180" s="44"/>
    </row>
    <row r="181" spans="1:10" ht="16.5" customHeight="1" x14ac:dyDescent="0.25">
      <c r="A181" s="36">
        <v>46188</v>
      </c>
      <c r="B181" s="37" t="str">
        <f t="shared" si="10"/>
        <v>Mo</v>
      </c>
      <c r="C181" s="47"/>
      <c r="D181" s="39"/>
      <c r="E181" s="39"/>
      <c r="F181" s="40"/>
      <c r="G181" s="41">
        <f t="shared" si="11"/>
        <v>0</v>
      </c>
      <c r="H181" s="42">
        <f>IF(OR(WEEKDAY(A181,2)&gt;=6,COUNTIF(Annahmen!$B$28:$B$41,A181)&gt;0,C181="Feiertag"),0,Annahmen!$C$9)</f>
        <v>0.33333333333333331</v>
      </c>
      <c r="I181" s="43">
        <f ca="1">IF(A181&gt;TODAY(),0,IF(OR(C181="Urlaub",C181="Krank",C181="Feiertag",C181="Frei"),0,IF(AND(C181="",D181="",E181=""),0,IF(AND(WEEKDAY(A181,2)&gt;=6,G181=0),0,IF(AND(COUNTIF(Annahmen!$B$28:$B$41,A181)&gt;0,G181=0),0,(G181-H181)*24)))))</f>
        <v>0</v>
      </c>
      <c r="J181" s="44"/>
    </row>
    <row r="182" spans="1:10" ht="16.5" customHeight="1" x14ac:dyDescent="0.25">
      <c r="A182" s="36">
        <v>46189</v>
      </c>
      <c r="B182" s="37" t="str">
        <f t="shared" si="10"/>
        <v>Di</v>
      </c>
      <c r="C182" s="47"/>
      <c r="D182" s="39"/>
      <c r="E182" s="39"/>
      <c r="F182" s="40"/>
      <c r="G182" s="41">
        <f t="shared" si="11"/>
        <v>0</v>
      </c>
      <c r="H182" s="42">
        <f>IF(OR(WEEKDAY(A182,2)&gt;=6,COUNTIF(Annahmen!$B$28:$B$41,A182)&gt;0,C182="Feiertag"),0,Annahmen!$C$9)</f>
        <v>0.33333333333333331</v>
      </c>
      <c r="I182" s="43">
        <f ca="1">IF(A182&gt;TODAY(),0,IF(OR(C182="Urlaub",C182="Krank",C182="Feiertag",C182="Frei"),0,IF(AND(C182="",D182="",E182=""),0,IF(AND(WEEKDAY(A182,2)&gt;=6,G182=0),0,IF(AND(COUNTIF(Annahmen!$B$28:$B$41,A182)&gt;0,G182=0),0,(G182-H182)*24)))))</f>
        <v>0</v>
      </c>
      <c r="J182" s="44"/>
    </row>
    <row r="183" spans="1:10" ht="16.5" customHeight="1" x14ac:dyDescent="0.25">
      <c r="A183" s="36">
        <v>46190</v>
      </c>
      <c r="B183" s="37" t="str">
        <f t="shared" si="10"/>
        <v>Mi</v>
      </c>
      <c r="C183" s="47"/>
      <c r="D183" s="39"/>
      <c r="E183" s="39"/>
      <c r="F183" s="40"/>
      <c r="G183" s="41">
        <f t="shared" si="11"/>
        <v>0</v>
      </c>
      <c r="H183" s="42">
        <f>IF(OR(WEEKDAY(A183,2)&gt;=6,COUNTIF(Annahmen!$B$28:$B$41,A183)&gt;0,C183="Feiertag"),0,Annahmen!$C$9)</f>
        <v>0.33333333333333331</v>
      </c>
      <c r="I183" s="43">
        <f ca="1">IF(A183&gt;TODAY(),0,IF(OR(C183="Urlaub",C183="Krank",C183="Feiertag",C183="Frei"),0,IF(AND(C183="",D183="",E183=""),0,IF(AND(WEEKDAY(A183,2)&gt;=6,G183=0),0,IF(AND(COUNTIF(Annahmen!$B$28:$B$41,A183)&gt;0,G183=0),0,(G183-H183)*24)))))</f>
        <v>0</v>
      </c>
      <c r="J183" s="44"/>
    </row>
    <row r="184" spans="1:10" ht="16.5" customHeight="1" x14ac:dyDescent="0.25">
      <c r="A184" s="36">
        <v>46191</v>
      </c>
      <c r="B184" s="37" t="str">
        <f t="shared" si="10"/>
        <v>Do</v>
      </c>
      <c r="C184" s="47"/>
      <c r="D184" s="39"/>
      <c r="E184" s="39"/>
      <c r="F184" s="40"/>
      <c r="G184" s="41">
        <f t="shared" si="11"/>
        <v>0</v>
      </c>
      <c r="H184" s="42">
        <f>IF(OR(WEEKDAY(A184,2)&gt;=6,COUNTIF(Annahmen!$B$28:$B$41,A184)&gt;0,C184="Feiertag"),0,Annahmen!$C$9)</f>
        <v>0.33333333333333331</v>
      </c>
      <c r="I184" s="43">
        <f ca="1">IF(A184&gt;TODAY(),0,IF(OR(C184="Urlaub",C184="Krank",C184="Feiertag",C184="Frei"),0,IF(AND(C184="",D184="",E184=""),0,IF(AND(WEEKDAY(A184,2)&gt;=6,G184=0),0,IF(AND(COUNTIF(Annahmen!$B$28:$B$41,A184)&gt;0,G184=0),0,(G184-H184)*24)))))</f>
        <v>0</v>
      </c>
      <c r="J184" s="44"/>
    </row>
    <row r="185" spans="1:10" ht="16.5" customHeight="1" x14ac:dyDescent="0.25">
      <c r="A185" s="36">
        <v>46192</v>
      </c>
      <c r="B185" s="37" t="str">
        <f t="shared" si="10"/>
        <v>Fr</v>
      </c>
      <c r="C185" s="47"/>
      <c r="D185" s="39"/>
      <c r="E185" s="39"/>
      <c r="F185" s="40"/>
      <c r="G185" s="41">
        <f t="shared" si="11"/>
        <v>0</v>
      </c>
      <c r="H185" s="42">
        <f>IF(OR(WEEKDAY(A185,2)&gt;=6,COUNTIF(Annahmen!$B$28:$B$41,A185)&gt;0,C185="Feiertag"),0,Annahmen!$C$9)</f>
        <v>0.33333333333333331</v>
      </c>
      <c r="I185" s="43">
        <f ca="1">IF(A185&gt;TODAY(),0,IF(OR(C185="Urlaub",C185="Krank",C185="Feiertag",C185="Frei"),0,IF(AND(C185="",D185="",E185=""),0,IF(AND(WEEKDAY(A185,2)&gt;=6,G185=0),0,IF(AND(COUNTIF(Annahmen!$B$28:$B$41,A185)&gt;0,G185=0),0,(G185-H185)*24)))))</f>
        <v>0</v>
      </c>
      <c r="J185" s="44"/>
    </row>
    <row r="186" spans="1:10" ht="16.5" customHeight="1" x14ac:dyDescent="0.25">
      <c r="A186" s="36">
        <v>46193</v>
      </c>
      <c r="B186" s="37" t="str">
        <f t="shared" si="10"/>
        <v>Sa</v>
      </c>
      <c r="C186" s="47"/>
      <c r="D186" s="39"/>
      <c r="E186" s="39"/>
      <c r="F186" s="40"/>
      <c r="G186" s="41">
        <f t="shared" si="11"/>
        <v>0</v>
      </c>
      <c r="H186" s="42">
        <f>IF(OR(WEEKDAY(A186,2)&gt;=6,COUNTIF(Annahmen!$B$28:$B$41,A186)&gt;0,C186="Feiertag"),0,Annahmen!$C$9)</f>
        <v>0</v>
      </c>
      <c r="I186" s="43">
        <f ca="1">IF(A186&gt;TODAY(),0,IF(OR(C186="Urlaub",C186="Krank",C186="Feiertag",C186="Frei"),0,IF(AND(C186="",D186="",E186=""),0,IF(AND(WEEKDAY(A186,2)&gt;=6,G186=0),0,IF(AND(COUNTIF(Annahmen!$B$28:$B$41,A186)&gt;0,G186=0),0,(G186-H186)*24)))))</f>
        <v>0</v>
      </c>
      <c r="J186" s="44"/>
    </row>
    <row r="187" spans="1:10" ht="16.5" customHeight="1" x14ac:dyDescent="0.25">
      <c r="A187" s="36">
        <v>46194</v>
      </c>
      <c r="B187" s="37" t="str">
        <f t="shared" si="10"/>
        <v>So</v>
      </c>
      <c r="C187" s="47"/>
      <c r="D187" s="39"/>
      <c r="E187" s="39"/>
      <c r="F187" s="40"/>
      <c r="G187" s="41">
        <f t="shared" si="11"/>
        <v>0</v>
      </c>
      <c r="H187" s="42">
        <f>IF(OR(WEEKDAY(A187,2)&gt;=6,COUNTIF(Annahmen!$B$28:$B$41,A187)&gt;0,C187="Feiertag"),0,Annahmen!$C$9)</f>
        <v>0</v>
      </c>
      <c r="I187" s="43">
        <f ca="1">IF(A187&gt;TODAY(),0,IF(OR(C187="Urlaub",C187="Krank",C187="Feiertag",C187="Frei"),0,IF(AND(C187="",D187="",E187=""),0,IF(AND(WEEKDAY(A187,2)&gt;=6,G187=0),0,IF(AND(COUNTIF(Annahmen!$B$28:$B$41,A187)&gt;0,G187=0),0,(G187-H187)*24)))))</f>
        <v>0</v>
      </c>
      <c r="J187" s="44"/>
    </row>
    <row r="188" spans="1:10" ht="16.5" customHeight="1" x14ac:dyDescent="0.25">
      <c r="A188" s="36">
        <v>46195</v>
      </c>
      <c r="B188" s="37" t="str">
        <f t="shared" si="10"/>
        <v>Mo</v>
      </c>
      <c r="C188" s="47"/>
      <c r="D188" s="39"/>
      <c r="E188" s="39"/>
      <c r="F188" s="40"/>
      <c r="G188" s="41">
        <f t="shared" si="11"/>
        <v>0</v>
      </c>
      <c r="H188" s="42">
        <f>IF(OR(WEEKDAY(A188,2)&gt;=6,COUNTIF(Annahmen!$B$28:$B$41,A188)&gt;0,C188="Feiertag"),0,Annahmen!$C$9)</f>
        <v>0.33333333333333331</v>
      </c>
      <c r="I188" s="43">
        <f ca="1">IF(A188&gt;TODAY(),0,IF(OR(C188="Urlaub",C188="Krank",C188="Feiertag",C188="Frei"),0,IF(AND(C188="",D188="",E188=""),0,IF(AND(WEEKDAY(A188,2)&gt;=6,G188=0),0,IF(AND(COUNTIF(Annahmen!$B$28:$B$41,A188)&gt;0,G188=0),0,(G188-H188)*24)))))</f>
        <v>0</v>
      </c>
      <c r="J188" s="44"/>
    </row>
    <row r="189" spans="1:10" ht="16.5" customHeight="1" x14ac:dyDescent="0.25">
      <c r="A189" s="36">
        <v>46196</v>
      </c>
      <c r="B189" s="37" t="str">
        <f t="shared" si="10"/>
        <v>Di</v>
      </c>
      <c r="C189" s="47"/>
      <c r="D189" s="39"/>
      <c r="E189" s="39"/>
      <c r="F189" s="40"/>
      <c r="G189" s="41">
        <f t="shared" si="11"/>
        <v>0</v>
      </c>
      <c r="H189" s="42">
        <f>IF(OR(WEEKDAY(A189,2)&gt;=6,COUNTIF(Annahmen!$B$28:$B$41,A189)&gt;0,C189="Feiertag"),0,Annahmen!$C$9)</f>
        <v>0.33333333333333331</v>
      </c>
      <c r="I189" s="43">
        <f ca="1">IF(A189&gt;TODAY(),0,IF(OR(C189="Urlaub",C189="Krank",C189="Feiertag",C189="Frei"),0,IF(AND(C189="",D189="",E189=""),0,IF(AND(WEEKDAY(A189,2)&gt;=6,G189=0),0,IF(AND(COUNTIF(Annahmen!$B$28:$B$41,A189)&gt;0,G189=0),0,(G189-H189)*24)))))</f>
        <v>0</v>
      </c>
      <c r="J189" s="44"/>
    </row>
    <row r="190" spans="1:10" ht="16.5" customHeight="1" x14ac:dyDescent="0.25">
      <c r="A190" s="36">
        <v>46197</v>
      </c>
      <c r="B190" s="37" t="str">
        <f t="shared" si="10"/>
        <v>Mi</v>
      </c>
      <c r="C190" s="47"/>
      <c r="D190" s="39"/>
      <c r="E190" s="39"/>
      <c r="F190" s="40"/>
      <c r="G190" s="41">
        <f t="shared" si="11"/>
        <v>0</v>
      </c>
      <c r="H190" s="42">
        <f>IF(OR(WEEKDAY(A190,2)&gt;=6,COUNTIF(Annahmen!$B$28:$B$41,A190)&gt;0,C190="Feiertag"),0,Annahmen!$C$9)</f>
        <v>0.33333333333333331</v>
      </c>
      <c r="I190" s="43">
        <f ca="1">IF(A190&gt;TODAY(),0,IF(OR(C190="Urlaub",C190="Krank",C190="Feiertag",C190="Frei"),0,IF(AND(C190="",D190="",E190=""),0,IF(AND(WEEKDAY(A190,2)&gt;=6,G190=0),0,IF(AND(COUNTIF(Annahmen!$B$28:$B$41,A190)&gt;0,G190=0),0,(G190-H190)*24)))))</f>
        <v>0</v>
      </c>
      <c r="J190" s="44"/>
    </row>
    <row r="191" spans="1:10" ht="16.5" customHeight="1" x14ac:dyDescent="0.25">
      <c r="A191" s="36">
        <v>46198</v>
      </c>
      <c r="B191" s="37" t="str">
        <f t="shared" si="10"/>
        <v>Do</v>
      </c>
      <c r="C191" s="47"/>
      <c r="D191" s="39"/>
      <c r="E191" s="39"/>
      <c r="F191" s="40"/>
      <c r="G191" s="41">
        <f t="shared" si="11"/>
        <v>0</v>
      </c>
      <c r="H191" s="42">
        <f>IF(OR(WEEKDAY(A191,2)&gt;=6,COUNTIF(Annahmen!$B$28:$B$41,A191)&gt;0,C191="Feiertag"),0,Annahmen!$C$9)</f>
        <v>0.33333333333333331</v>
      </c>
      <c r="I191" s="43">
        <f ca="1">IF(A191&gt;TODAY(),0,IF(OR(C191="Urlaub",C191="Krank",C191="Feiertag",C191="Frei"),0,IF(AND(C191="",D191="",E191=""),0,IF(AND(WEEKDAY(A191,2)&gt;=6,G191=0),0,IF(AND(COUNTIF(Annahmen!$B$28:$B$41,A191)&gt;0,G191=0),0,(G191-H191)*24)))))</f>
        <v>0</v>
      </c>
      <c r="J191" s="44"/>
    </row>
    <row r="192" spans="1:10" ht="16.5" customHeight="1" x14ac:dyDescent="0.25">
      <c r="A192" s="36">
        <v>46199</v>
      </c>
      <c r="B192" s="37" t="str">
        <f t="shared" si="10"/>
        <v>Fr</v>
      </c>
      <c r="C192" s="47"/>
      <c r="D192" s="39"/>
      <c r="E192" s="39"/>
      <c r="F192" s="40"/>
      <c r="G192" s="41">
        <f t="shared" si="11"/>
        <v>0</v>
      </c>
      <c r="H192" s="42">
        <f>IF(OR(WEEKDAY(A192,2)&gt;=6,COUNTIF(Annahmen!$B$28:$B$41,A192)&gt;0,C192="Feiertag"),0,Annahmen!$C$9)</f>
        <v>0.33333333333333331</v>
      </c>
      <c r="I192" s="43">
        <f ca="1">IF(A192&gt;TODAY(),0,IF(OR(C192="Urlaub",C192="Krank",C192="Feiertag",C192="Frei"),0,IF(AND(C192="",D192="",E192=""),0,IF(AND(WEEKDAY(A192,2)&gt;=6,G192=0),0,IF(AND(COUNTIF(Annahmen!$B$28:$B$41,A192)&gt;0,G192=0),0,(G192-H192)*24)))))</f>
        <v>0</v>
      </c>
      <c r="J192" s="44"/>
    </row>
    <row r="193" spans="1:10" ht="16.5" customHeight="1" x14ac:dyDescent="0.25">
      <c r="A193" s="36">
        <v>46200</v>
      </c>
      <c r="B193" s="37" t="str">
        <f t="shared" si="10"/>
        <v>Sa</v>
      </c>
      <c r="C193" s="47"/>
      <c r="D193" s="39"/>
      <c r="E193" s="39"/>
      <c r="F193" s="40"/>
      <c r="G193" s="41">
        <f t="shared" si="11"/>
        <v>0</v>
      </c>
      <c r="H193" s="42">
        <f>IF(OR(WEEKDAY(A193,2)&gt;=6,COUNTIF(Annahmen!$B$28:$B$41,A193)&gt;0,C193="Feiertag"),0,Annahmen!$C$9)</f>
        <v>0</v>
      </c>
      <c r="I193" s="43">
        <f ca="1">IF(A193&gt;TODAY(),0,IF(OR(C193="Urlaub",C193="Krank",C193="Feiertag",C193="Frei"),0,IF(AND(C193="",D193="",E193=""),0,IF(AND(WEEKDAY(A193,2)&gt;=6,G193=0),0,IF(AND(COUNTIF(Annahmen!$B$28:$B$41,A193)&gt;0,G193=0),0,(G193-H193)*24)))))</f>
        <v>0</v>
      </c>
      <c r="J193" s="44"/>
    </row>
    <row r="194" spans="1:10" ht="16.5" customHeight="1" x14ac:dyDescent="0.25">
      <c r="A194" s="36">
        <v>46201</v>
      </c>
      <c r="B194" s="37" t="str">
        <f t="shared" si="10"/>
        <v>So</v>
      </c>
      <c r="C194" s="47"/>
      <c r="D194" s="39"/>
      <c r="E194" s="39"/>
      <c r="F194" s="40"/>
      <c r="G194" s="41">
        <f t="shared" si="11"/>
        <v>0</v>
      </c>
      <c r="H194" s="42">
        <f>IF(OR(WEEKDAY(A194,2)&gt;=6,COUNTIF(Annahmen!$B$28:$B$41,A194)&gt;0,C194="Feiertag"),0,Annahmen!$C$9)</f>
        <v>0</v>
      </c>
      <c r="I194" s="43">
        <f ca="1">IF(A194&gt;TODAY(),0,IF(OR(C194="Urlaub",C194="Krank",C194="Feiertag",C194="Frei"),0,IF(AND(C194="",D194="",E194=""),0,IF(AND(WEEKDAY(A194,2)&gt;=6,G194=0),0,IF(AND(COUNTIF(Annahmen!$B$28:$B$41,A194)&gt;0,G194=0),0,(G194-H194)*24)))))</f>
        <v>0</v>
      </c>
      <c r="J194" s="44"/>
    </row>
    <row r="195" spans="1:10" ht="16.5" customHeight="1" x14ac:dyDescent="0.25">
      <c r="A195" s="36">
        <v>46202</v>
      </c>
      <c r="B195" s="37" t="str">
        <f t="shared" si="10"/>
        <v>Mo</v>
      </c>
      <c r="C195" s="47"/>
      <c r="D195" s="39"/>
      <c r="E195" s="39"/>
      <c r="F195" s="40"/>
      <c r="G195" s="41">
        <f t="shared" si="11"/>
        <v>0</v>
      </c>
      <c r="H195" s="42">
        <f>IF(OR(WEEKDAY(A195,2)&gt;=6,COUNTIF(Annahmen!$B$28:$B$41,A195)&gt;0,C195="Feiertag"),0,Annahmen!$C$9)</f>
        <v>0.33333333333333331</v>
      </c>
      <c r="I195" s="43">
        <f ca="1">IF(A195&gt;TODAY(),0,IF(OR(C195="Urlaub",C195="Krank",C195="Feiertag",C195="Frei"),0,IF(AND(C195="",D195="",E195=""),0,IF(AND(WEEKDAY(A195,2)&gt;=6,G195=0),0,IF(AND(COUNTIF(Annahmen!$B$28:$B$41,A195)&gt;0,G195=0),0,(G195-H195)*24)))))</f>
        <v>0</v>
      </c>
      <c r="J195" s="44"/>
    </row>
    <row r="196" spans="1:10" ht="16.5" customHeight="1" x14ac:dyDescent="0.25">
      <c r="A196" s="36">
        <v>46203</v>
      </c>
      <c r="B196" s="37" t="str">
        <f t="shared" si="10"/>
        <v>Di</v>
      </c>
      <c r="C196" s="47"/>
      <c r="D196" s="39"/>
      <c r="E196" s="39"/>
      <c r="F196" s="40"/>
      <c r="G196" s="41">
        <f t="shared" si="11"/>
        <v>0</v>
      </c>
      <c r="H196" s="42">
        <f>IF(OR(WEEKDAY(A196,2)&gt;=6,COUNTIF(Annahmen!$B$28:$B$41,A196)&gt;0,C196="Feiertag"),0,Annahmen!$C$9)</f>
        <v>0.33333333333333331</v>
      </c>
      <c r="I196" s="43">
        <f ca="1">IF(A196&gt;TODAY(),0,IF(OR(C196="Urlaub",C196="Krank",C196="Feiertag",C196="Frei"),0,IF(AND(C196="",D196="",E196=""),0,IF(AND(WEEKDAY(A196,2)&gt;=6,G196=0),0,IF(AND(COUNTIF(Annahmen!$B$28:$B$41,A196)&gt;0,G196=0),0,(G196-H196)*24)))))</f>
        <v>0</v>
      </c>
      <c r="J196" s="44"/>
    </row>
    <row r="197" spans="1:10" ht="21.75" customHeight="1" x14ac:dyDescent="0.25">
      <c r="A197" s="75" t="s">
        <v>50</v>
      </c>
      <c r="B197" s="75"/>
      <c r="C197" s="75"/>
      <c r="D197" s="48"/>
      <c r="E197" s="48"/>
      <c r="F197" s="48"/>
      <c r="G197" s="49">
        <f>SUM(G167:G196)</f>
        <v>0</v>
      </c>
      <c r="H197" s="49">
        <f>SUM(H167:H196)</f>
        <v>7.3333333333333304</v>
      </c>
      <c r="I197" s="50">
        <f ca="1">SUM(I167:I196)</f>
        <v>0</v>
      </c>
      <c r="J197" s="51" t="str">
        <f>COUNTIF(C167:C196,"Urlaub")&amp;" Urlaub | "&amp;COUNTIF(C167:C196,"Krank")&amp;" Krank"</f>
        <v>0 Urlaub | 0 Krank</v>
      </c>
    </row>
    <row r="198" spans="1:10" ht="24" customHeight="1" x14ac:dyDescent="0.25">
      <c r="A198" s="74" t="s">
        <v>23</v>
      </c>
      <c r="B198" s="74"/>
      <c r="C198" s="74"/>
      <c r="D198" s="74"/>
      <c r="E198" s="74"/>
      <c r="F198" s="74"/>
      <c r="G198" s="74"/>
      <c r="H198" s="74"/>
      <c r="I198" s="74"/>
      <c r="J198" s="74"/>
    </row>
    <row r="199" spans="1:10" ht="16.5" customHeight="1" x14ac:dyDescent="0.25">
      <c r="A199" s="36">
        <v>46204</v>
      </c>
      <c r="B199" s="37" t="str">
        <f t="shared" ref="B199:B229" si="12">CHOOSE(WEEKDAY(A199,2),"Mo","Di","Mi","Do","Fr","Sa","So")</f>
        <v>Mi</v>
      </c>
      <c r="C199" s="47"/>
      <c r="D199" s="39"/>
      <c r="E199" s="39"/>
      <c r="F199" s="40"/>
      <c r="G199" s="41">
        <f t="shared" ref="G199:G229" si="13">IFERROR(IF(OR(D199="",E199=""),0,IF(E199&lt;D199,1+E199-D199,E199-D199)-IFERROR(F199,0)/1440),0)</f>
        <v>0</v>
      </c>
      <c r="H199" s="42">
        <f>IF(OR(WEEKDAY(A199,2)&gt;=6,COUNTIF(Annahmen!$B$28:$B$41,A199)&gt;0,C199="Feiertag"),0,Annahmen!$C$9)</f>
        <v>0.33333333333333331</v>
      </c>
      <c r="I199" s="43">
        <f ca="1">IF(A199&gt;TODAY(),0,IF(OR(C199="Urlaub",C199="Krank",C199="Feiertag",C199="Frei"),0,IF(AND(C199="",D199="",E199=""),0,IF(AND(WEEKDAY(A199,2)&gt;=6,G199=0),0,IF(AND(COUNTIF(Annahmen!$B$28:$B$41,A199)&gt;0,G199=0),0,(G199-H199)*24)))))</f>
        <v>0</v>
      </c>
      <c r="J199" s="44"/>
    </row>
    <row r="200" spans="1:10" ht="16.5" customHeight="1" x14ac:dyDescent="0.25">
      <c r="A200" s="36">
        <v>46205</v>
      </c>
      <c r="B200" s="37" t="str">
        <f t="shared" si="12"/>
        <v>Do</v>
      </c>
      <c r="C200" s="47"/>
      <c r="D200" s="39"/>
      <c r="E200" s="39"/>
      <c r="F200" s="40"/>
      <c r="G200" s="41">
        <f t="shared" si="13"/>
        <v>0</v>
      </c>
      <c r="H200" s="42">
        <f>IF(OR(WEEKDAY(A200,2)&gt;=6,COUNTIF(Annahmen!$B$28:$B$41,A200)&gt;0,C200="Feiertag"),0,Annahmen!$C$9)</f>
        <v>0.33333333333333331</v>
      </c>
      <c r="I200" s="43">
        <f ca="1">IF(A200&gt;TODAY(),0,IF(OR(C200="Urlaub",C200="Krank",C200="Feiertag",C200="Frei"),0,IF(AND(C200="",D200="",E200=""),0,IF(AND(WEEKDAY(A200,2)&gt;=6,G200=0),0,IF(AND(COUNTIF(Annahmen!$B$28:$B$41,A200)&gt;0,G200=0),0,(G200-H200)*24)))))</f>
        <v>0</v>
      </c>
      <c r="J200" s="44"/>
    </row>
    <row r="201" spans="1:10" ht="16.5" customHeight="1" x14ac:dyDescent="0.25">
      <c r="A201" s="36">
        <v>46206</v>
      </c>
      <c r="B201" s="37" t="str">
        <f t="shared" si="12"/>
        <v>Fr</v>
      </c>
      <c r="C201" s="47"/>
      <c r="D201" s="39"/>
      <c r="E201" s="39"/>
      <c r="F201" s="40"/>
      <c r="G201" s="41">
        <f t="shared" si="13"/>
        <v>0</v>
      </c>
      <c r="H201" s="42">
        <f>IF(OR(WEEKDAY(A201,2)&gt;=6,COUNTIF(Annahmen!$B$28:$B$41,A201)&gt;0,C201="Feiertag"),0,Annahmen!$C$9)</f>
        <v>0.33333333333333331</v>
      </c>
      <c r="I201" s="43">
        <f ca="1">IF(A201&gt;TODAY(),0,IF(OR(C201="Urlaub",C201="Krank",C201="Feiertag",C201="Frei"),0,IF(AND(C201="",D201="",E201=""),0,IF(AND(WEEKDAY(A201,2)&gt;=6,G201=0),0,IF(AND(COUNTIF(Annahmen!$B$28:$B$41,A201)&gt;0,G201=0),0,(G201-H201)*24)))))</f>
        <v>0</v>
      </c>
      <c r="J201" s="44"/>
    </row>
    <row r="202" spans="1:10" ht="16.5" customHeight="1" x14ac:dyDescent="0.25">
      <c r="A202" s="36">
        <v>46207</v>
      </c>
      <c r="B202" s="37" t="str">
        <f t="shared" si="12"/>
        <v>Sa</v>
      </c>
      <c r="C202" s="47"/>
      <c r="D202" s="39"/>
      <c r="E202" s="39"/>
      <c r="F202" s="40"/>
      <c r="G202" s="41">
        <f t="shared" si="13"/>
        <v>0</v>
      </c>
      <c r="H202" s="42">
        <f>IF(OR(WEEKDAY(A202,2)&gt;=6,COUNTIF(Annahmen!$B$28:$B$41,A202)&gt;0,C202="Feiertag"),0,Annahmen!$C$9)</f>
        <v>0</v>
      </c>
      <c r="I202" s="43">
        <f ca="1">IF(A202&gt;TODAY(),0,IF(OR(C202="Urlaub",C202="Krank",C202="Feiertag",C202="Frei"),0,IF(AND(C202="",D202="",E202=""),0,IF(AND(WEEKDAY(A202,2)&gt;=6,G202=0),0,IF(AND(COUNTIF(Annahmen!$B$28:$B$41,A202)&gt;0,G202=0),0,(G202-H202)*24)))))</f>
        <v>0</v>
      </c>
      <c r="J202" s="44"/>
    </row>
    <row r="203" spans="1:10" ht="16.5" customHeight="1" x14ac:dyDescent="0.25">
      <c r="A203" s="36">
        <v>46208</v>
      </c>
      <c r="B203" s="37" t="str">
        <f t="shared" si="12"/>
        <v>So</v>
      </c>
      <c r="C203" s="47"/>
      <c r="D203" s="39"/>
      <c r="E203" s="39"/>
      <c r="F203" s="40"/>
      <c r="G203" s="41">
        <f t="shared" si="13"/>
        <v>0</v>
      </c>
      <c r="H203" s="42">
        <f>IF(OR(WEEKDAY(A203,2)&gt;=6,COUNTIF(Annahmen!$B$28:$B$41,A203)&gt;0,C203="Feiertag"),0,Annahmen!$C$9)</f>
        <v>0</v>
      </c>
      <c r="I203" s="43">
        <f ca="1">IF(A203&gt;TODAY(),0,IF(OR(C203="Urlaub",C203="Krank",C203="Feiertag",C203="Frei"),0,IF(AND(C203="",D203="",E203=""),0,IF(AND(WEEKDAY(A203,2)&gt;=6,G203=0),0,IF(AND(COUNTIF(Annahmen!$B$28:$B$41,A203)&gt;0,G203=0),0,(G203-H203)*24)))))</f>
        <v>0</v>
      </c>
      <c r="J203" s="44"/>
    </row>
    <row r="204" spans="1:10" ht="16.5" customHeight="1" x14ac:dyDescent="0.25">
      <c r="A204" s="36">
        <v>46209</v>
      </c>
      <c r="B204" s="37" t="str">
        <f t="shared" si="12"/>
        <v>Mo</v>
      </c>
      <c r="C204" s="47"/>
      <c r="D204" s="39"/>
      <c r="E204" s="39"/>
      <c r="F204" s="40"/>
      <c r="G204" s="41">
        <f t="shared" si="13"/>
        <v>0</v>
      </c>
      <c r="H204" s="42">
        <f>IF(OR(WEEKDAY(A204,2)&gt;=6,COUNTIF(Annahmen!$B$28:$B$41,A204)&gt;0,C204="Feiertag"),0,Annahmen!$C$9)</f>
        <v>0.33333333333333331</v>
      </c>
      <c r="I204" s="43">
        <f ca="1">IF(A204&gt;TODAY(),0,IF(OR(C204="Urlaub",C204="Krank",C204="Feiertag",C204="Frei"),0,IF(AND(C204="",D204="",E204=""),0,IF(AND(WEEKDAY(A204,2)&gt;=6,G204=0),0,IF(AND(COUNTIF(Annahmen!$B$28:$B$41,A204)&gt;0,G204=0),0,(G204-H204)*24)))))</f>
        <v>0</v>
      </c>
      <c r="J204" s="44"/>
    </row>
    <row r="205" spans="1:10" ht="16.5" customHeight="1" x14ac:dyDescent="0.25">
      <c r="A205" s="36">
        <v>46210</v>
      </c>
      <c r="B205" s="37" t="str">
        <f t="shared" si="12"/>
        <v>Di</v>
      </c>
      <c r="C205" s="47"/>
      <c r="D205" s="39"/>
      <c r="E205" s="39"/>
      <c r="F205" s="40"/>
      <c r="G205" s="41">
        <f t="shared" si="13"/>
        <v>0</v>
      </c>
      <c r="H205" s="42">
        <f>IF(OR(WEEKDAY(A205,2)&gt;=6,COUNTIF(Annahmen!$B$28:$B$41,A205)&gt;0,C205="Feiertag"),0,Annahmen!$C$9)</f>
        <v>0.33333333333333331</v>
      </c>
      <c r="I205" s="43">
        <f ca="1">IF(A205&gt;TODAY(),0,IF(OR(C205="Urlaub",C205="Krank",C205="Feiertag",C205="Frei"),0,IF(AND(C205="",D205="",E205=""),0,IF(AND(WEEKDAY(A205,2)&gt;=6,G205=0),0,IF(AND(COUNTIF(Annahmen!$B$28:$B$41,A205)&gt;0,G205=0),0,(G205-H205)*24)))))</f>
        <v>0</v>
      </c>
      <c r="J205" s="44"/>
    </row>
    <row r="206" spans="1:10" ht="16.5" customHeight="1" x14ac:dyDescent="0.25">
      <c r="A206" s="36">
        <v>46211</v>
      </c>
      <c r="B206" s="37" t="str">
        <f t="shared" si="12"/>
        <v>Mi</v>
      </c>
      <c r="C206" s="47"/>
      <c r="D206" s="39"/>
      <c r="E206" s="39"/>
      <c r="F206" s="40"/>
      <c r="G206" s="41">
        <f t="shared" si="13"/>
        <v>0</v>
      </c>
      <c r="H206" s="42">
        <f>IF(OR(WEEKDAY(A206,2)&gt;=6,COUNTIF(Annahmen!$B$28:$B$41,A206)&gt;0,C206="Feiertag"),0,Annahmen!$C$9)</f>
        <v>0.33333333333333331</v>
      </c>
      <c r="I206" s="43">
        <f ca="1">IF(A206&gt;TODAY(),0,IF(OR(C206="Urlaub",C206="Krank",C206="Feiertag",C206="Frei"),0,IF(AND(C206="",D206="",E206=""),0,IF(AND(WEEKDAY(A206,2)&gt;=6,G206=0),0,IF(AND(COUNTIF(Annahmen!$B$28:$B$41,A206)&gt;0,G206=0),0,(G206-H206)*24)))))</f>
        <v>0</v>
      </c>
      <c r="J206" s="44"/>
    </row>
    <row r="207" spans="1:10" ht="16.5" customHeight="1" x14ac:dyDescent="0.25">
      <c r="A207" s="36">
        <v>46212</v>
      </c>
      <c r="B207" s="37" t="str">
        <f t="shared" si="12"/>
        <v>Do</v>
      </c>
      <c r="C207" s="47"/>
      <c r="D207" s="39"/>
      <c r="E207" s="39"/>
      <c r="F207" s="40"/>
      <c r="G207" s="41">
        <f t="shared" si="13"/>
        <v>0</v>
      </c>
      <c r="H207" s="42">
        <f>IF(OR(WEEKDAY(A207,2)&gt;=6,COUNTIF(Annahmen!$B$28:$B$41,A207)&gt;0,C207="Feiertag"),0,Annahmen!$C$9)</f>
        <v>0.33333333333333331</v>
      </c>
      <c r="I207" s="43">
        <f ca="1">IF(A207&gt;TODAY(),0,IF(OR(C207="Urlaub",C207="Krank",C207="Feiertag",C207="Frei"),0,IF(AND(C207="",D207="",E207=""),0,IF(AND(WEEKDAY(A207,2)&gt;=6,G207=0),0,IF(AND(COUNTIF(Annahmen!$B$28:$B$41,A207)&gt;0,G207=0),0,(G207-H207)*24)))))</f>
        <v>0</v>
      </c>
      <c r="J207" s="44"/>
    </row>
    <row r="208" spans="1:10" ht="16.5" customHeight="1" x14ac:dyDescent="0.25">
      <c r="A208" s="36">
        <v>46213</v>
      </c>
      <c r="B208" s="37" t="str">
        <f t="shared" si="12"/>
        <v>Fr</v>
      </c>
      <c r="C208" s="47"/>
      <c r="D208" s="39"/>
      <c r="E208" s="39"/>
      <c r="F208" s="40"/>
      <c r="G208" s="41">
        <f t="shared" si="13"/>
        <v>0</v>
      </c>
      <c r="H208" s="42">
        <f>IF(OR(WEEKDAY(A208,2)&gt;=6,COUNTIF(Annahmen!$B$28:$B$41,A208)&gt;0,C208="Feiertag"),0,Annahmen!$C$9)</f>
        <v>0.33333333333333331</v>
      </c>
      <c r="I208" s="43">
        <f ca="1">IF(A208&gt;TODAY(),0,IF(OR(C208="Urlaub",C208="Krank",C208="Feiertag",C208="Frei"),0,IF(AND(C208="",D208="",E208=""),0,IF(AND(WEEKDAY(A208,2)&gt;=6,G208=0),0,IF(AND(COUNTIF(Annahmen!$B$28:$B$41,A208)&gt;0,G208=0),0,(G208-H208)*24)))))</f>
        <v>0</v>
      </c>
      <c r="J208" s="44"/>
    </row>
    <row r="209" spans="1:10" ht="16.5" customHeight="1" x14ac:dyDescent="0.25">
      <c r="A209" s="36">
        <v>46214</v>
      </c>
      <c r="B209" s="37" t="str">
        <f t="shared" si="12"/>
        <v>Sa</v>
      </c>
      <c r="C209" s="47"/>
      <c r="D209" s="39"/>
      <c r="E209" s="39"/>
      <c r="F209" s="40"/>
      <c r="G209" s="41">
        <f t="shared" si="13"/>
        <v>0</v>
      </c>
      <c r="H209" s="42">
        <f>IF(OR(WEEKDAY(A209,2)&gt;=6,COUNTIF(Annahmen!$B$28:$B$41,A209)&gt;0,C209="Feiertag"),0,Annahmen!$C$9)</f>
        <v>0</v>
      </c>
      <c r="I209" s="43">
        <f ca="1">IF(A209&gt;TODAY(),0,IF(OR(C209="Urlaub",C209="Krank",C209="Feiertag",C209="Frei"),0,IF(AND(C209="",D209="",E209=""),0,IF(AND(WEEKDAY(A209,2)&gt;=6,G209=0),0,IF(AND(COUNTIF(Annahmen!$B$28:$B$41,A209)&gt;0,G209=0),0,(G209-H209)*24)))))</f>
        <v>0</v>
      </c>
      <c r="J209" s="44"/>
    </row>
    <row r="210" spans="1:10" ht="16.5" customHeight="1" x14ac:dyDescent="0.25">
      <c r="A210" s="36">
        <v>46215</v>
      </c>
      <c r="B210" s="37" t="str">
        <f t="shared" si="12"/>
        <v>So</v>
      </c>
      <c r="C210" s="47"/>
      <c r="D210" s="39"/>
      <c r="E210" s="39"/>
      <c r="F210" s="40"/>
      <c r="G210" s="41">
        <f t="shared" si="13"/>
        <v>0</v>
      </c>
      <c r="H210" s="42">
        <f>IF(OR(WEEKDAY(A210,2)&gt;=6,COUNTIF(Annahmen!$B$28:$B$41,A210)&gt;0,C210="Feiertag"),0,Annahmen!$C$9)</f>
        <v>0</v>
      </c>
      <c r="I210" s="43">
        <f ca="1">IF(A210&gt;TODAY(),0,IF(OR(C210="Urlaub",C210="Krank",C210="Feiertag",C210="Frei"),0,IF(AND(C210="",D210="",E210=""),0,IF(AND(WEEKDAY(A210,2)&gt;=6,G210=0),0,IF(AND(COUNTIF(Annahmen!$B$28:$B$41,A210)&gt;0,G210=0),0,(G210-H210)*24)))))</f>
        <v>0</v>
      </c>
      <c r="J210" s="44"/>
    </row>
    <row r="211" spans="1:10" ht="16.5" customHeight="1" x14ac:dyDescent="0.25">
      <c r="A211" s="36">
        <v>46216</v>
      </c>
      <c r="B211" s="37" t="str">
        <f t="shared" si="12"/>
        <v>Mo</v>
      </c>
      <c r="C211" s="47"/>
      <c r="D211" s="39"/>
      <c r="E211" s="39"/>
      <c r="F211" s="40"/>
      <c r="G211" s="41">
        <f t="shared" si="13"/>
        <v>0</v>
      </c>
      <c r="H211" s="42">
        <f>IF(OR(WEEKDAY(A211,2)&gt;=6,COUNTIF(Annahmen!$B$28:$B$41,A211)&gt;0,C211="Feiertag"),0,Annahmen!$C$9)</f>
        <v>0.33333333333333331</v>
      </c>
      <c r="I211" s="43">
        <f ca="1">IF(A211&gt;TODAY(),0,IF(OR(C211="Urlaub",C211="Krank",C211="Feiertag",C211="Frei"),0,IF(AND(C211="",D211="",E211=""),0,IF(AND(WEEKDAY(A211,2)&gt;=6,G211=0),0,IF(AND(COUNTIF(Annahmen!$B$28:$B$41,A211)&gt;0,G211=0),0,(G211-H211)*24)))))</f>
        <v>0</v>
      </c>
      <c r="J211" s="44"/>
    </row>
    <row r="212" spans="1:10" ht="16.5" customHeight="1" x14ac:dyDescent="0.25">
      <c r="A212" s="36">
        <v>46217</v>
      </c>
      <c r="B212" s="37" t="str">
        <f t="shared" si="12"/>
        <v>Di</v>
      </c>
      <c r="C212" s="47"/>
      <c r="D212" s="39"/>
      <c r="E212" s="39"/>
      <c r="F212" s="40"/>
      <c r="G212" s="41">
        <f t="shared" si="13"/>
        <v>0</v>
      </c>
      <c r="H212" s="42">
        <f>IF(OR(WEEKDAY(A212,2)&gt;=6,COUNTIF(Annahmen!$B$28:$B$41,A212)&gt;0,C212="Feiertag"),0,Annahmen!$C$9)</f>
        <v>0.33333333333333331</v>
      </c>
      <c r="I212" s="43">
        <f ca="1">IF(A212&gt;TODAY(),0,IF(OR(C212="Urlaub",C212="Krank",C212="Feiertag",C212="Frei"),0,IF(AND(C212="",D212="",E212=""),0,IF(AND(WEEKDAY(A212,2)&gt;=6,G212=0),0,IF(AND(COUNTIF(Annahmen!$B$28:$B$41,A212)&gt;0,G212=0),0,(G212-H212)*24)))))</f>
        <v>0</v>
      </c>
      <c r="J212" s="44"/>
    </row>
    <row r="213" spans="1:10" ht="16.5" customHeight="1" x14ac:dyDescent="0.25">
      <c r="A213" s="36">
        <v>46218</v>
      </c>
      <c r="B213" s="37" t="str">
        <f t="shared" si="12"/>
        <v>Mi</v>
      </c>
      <c r="C213" s="47"/>
      <c r="D213" s="39"/>
      <c r="E213" s="39"/>
      <c r="F213" s="40"/>
      <c r="G213" s="41">
        <f t="shared" si="13"/>
        <v>0</v>
      </c>
      <c r="H213" s="42">
        <f>IF(OR(WEEKDAY(A213,2)&gt;=6,COUNTIF(Annahmen!$B$28:$B$41,A213)&gt;0,C213="Feiertag"),0,Annahmen!$C$9)</f>
        <v>0.33333333333333331</v>
      </c>
      <c r="I213" s="43">
        <f ca="1">IF(A213&gt;TODAY(),0,IF(OR(C213="Urlaub",C213="Krank",C213="Feiertag",C213="Frei"),0,IF(AND(C213="",D213="",E213=""),0,IF(AND(WEEKDAY(A213,2)&gt;=6,G213=0),0,IF(AND(COUNTIF(Annahmen!$B$28:$B$41,A213)&gt;0,G213=0),0,(G213-H213)*24)))))</f>
        <v>0</v>
      </c>
      <c r="J213" s="44"/>
    </row>
    <row r="214" spans="1:10" ht="16.5" customHeight="1" x14ac:dyDescent="0.25">
      <c r="A214" s="36">
        <v>46219</v>
      </c>
      <c r="B214" s="37" t="str">
        <f t="shared" si="12"/>
        <v>Do</v>
      </c>
      <c r="C214" s="47"/>
      <c r="D214" s="39"/>
      <c r="E214" s="39"/>
      <c r="F214" s="40"/>
      <c r="G214" s="41">
        <f t="shared" si="13"/>
        <v>0</v>
      </c>
      <c r="H214" s="42">
        <f>IF(OR(WEEKDAY(A214,2)&gt;=6,COUNTIF(Annahmen!$B$28:$B$41,A214)&gt;0,C214="Feiertag"),0,Annahmen!$C$9)</f>
        <v>0.33333333333333331</v>
      </c>
      <c r="I214" s="43">
        <f ca="1">IF(A214&gt;TODAY(),0,IF(OR(C214="Urlaub",C214="Krank",C214="Feiertag",C214="Frei"),0,IF(AND(C214="",D214="",E214=""),0,IF(AND(WEEKDAY(A214,2)&gt;=6,G214=0),0,IF(AND(COUNTIF(Annahmen!$B$28:$B$41,A214)&gt;0,G214=0),0,(G214-H214)*24)))))</f>
        <v>0</v>
      </c>
      <c r="J214" s="44"/>
    </row>
    <row r="215" spans="1:10" ht="16.5" customHeight="1" x14ac:dyDescent="0.25">
      <c r="A215" s="36">
        <v>46220</v>
      </c>
      <c r="B215" s="37" t="str">
        <f t="shared" si="12"/>
        <v>Fr</v>
      </c>
      <c r="C215" s="47"/>
      <c r="D215" s="39"/>
      <c r="E215" s="39"/>
      <c r="F215" s="40"/>
      <c r="G215" s="41">
        <f t="shared" si="13"/>
        <v>0</v>
      </c>
      <c r="H215" s="42">
        <f>IF(OR(WEEKDAY(A215,2)&gt;=6,COUNTIF(Annahmen!$B$28:$B$41,A215)&gt;0,C215="Feiertag"),0,Annahmen!$C$9)</f>
        <v>0.33333333333333331</v>
      </c>
      <c r="I215" s="43">
        <f ca="1">IF(A215&gt;TODAY(),0,IF(OR(C215="Urlaub",C215="Krank",C215="Feiertag",C215="Frei"),0,IF(AND(C215="",D215="",E215=""),0,IF(AND(WEEKDAY(A215,2)&gt;=6,G215=0),0,IF(AND(COUNTIF(Annahmen!$B$28:$B$41,A215)&gt;0,G215=0),0,(G215-H215)*24)))))</f>
        <v>0</v>
      </c>
      <c r="J215" s="44"/>
    </row>
    <row r="216" spans="1:10" ht="16.5" customHeight="1" x14ac:dyDescent="0.25">
      <c r="A216" s="36">
        <v>46221</v>
      </c>
      <c r="B216" s="37" t="str">
        <f t="shared" si="12"/>
        <v>Sa</v>
      </c>
      <c r="C216" s="47"/>
      <c r="D216" s="39"/>
      <c r="E216" s="39"/>
      <c r="F216" s="40"/>
      <c r="G216" s="41">
        <f t="shared" si="13"/>
        <v>0</v>
      </c>
      <c r="H216" s="42">
        <f>IF(OR(WEEKDAY(A216,2)&gt;=6,COUNTIF(Annahmen!$B$28:$B$41,A216)&gt;0,C216="Feiertag"),0,Annahmen!$C$9)</f>
        <v>0</v>
      </c>
      <c r="I216" s="43">
        <f ca="1">IF(A216&gt;TODAY(),0,IF(OR(C216="Urlaub",C216="Krank",C216="Feiertag",C216="Frei"),0,IF(AND(C216="",D216="",E216=""),0,IF(AND(WEEKDAY(A216,2)&gt;=6,G216=0),0,IF(AND(COUNTIF(Annahmen!$B$28:$B$41,A216)&gt;0,G216=0),0,(G216-H216)*24)))))</f>
        <v>0</v>
      </c>
      <c r="J216" s="44"/>
    </row>
    <row r="217" spans="1:10" ht="16.5" customHeight="1" x14ac:dyDescent="0.25">
      <c r="A217" s="36">
        <v>46222</v>
      </c>
      <c r="B217" s="37" t="str">
        <f t="shared" si="12"/>
        <v>So</v>
      </c>
      <c r="C217" s="47"/>
      <c r="D217" s="39"/>
      <c r="E217" s="39"/>
      <c r="F217" s="40"/>
      <c r="G217" s="41">
        <f t="shared" si="13"/>
        <v>0</v>
      </c>
      <c r="H217" s="42">
        <f>IF(OR(WEEKDAY(A217,2)&gt;=6,COUNTIF(Annahmen!$B$28:$B$41,A217)&gt;0,C217="Feiertag"),0,Annahmen!$C$9)</f>
        <v>0</v>
      </c>
      <c r="I217" s="43">
        <f ca="1">IF(A217&gt;TODAY(),0,IF(OR(C217="Urlaub",C217="Krank",C217="Feiertag",C217="Frei"),0,IF(AND(C217="",D217="",E217=""),0,IF(AND(WEEKDAY(A217,2)&gt;=6,G217=0),0,IF(AND(COUNTIF(Annahmen!$B$28:$B$41,A217)&gt;0,G217=0),0,(G217-H217)*24)))))</f>
        <v>0</v>
      </c>
      <c r="J217" s="44"/>
    </row>
    <row r="218" spans="1:10" ht="16.5" customHeight="1" x14ac:dyDescent="0.25">
      <c r="A218" s="36">
        <v>46223</v>
      </c>
      <c r="B218" s="37" t="str">
        <f t="shared" si="12"/>
        <v>Mo</v>
      </c>
      <c r="C218" s="47"/>
      <c r="D218" s="39"/>
      <c r="E218" s="39"/>
      <c r="F218" s="40"/>
      <c r="G218" s="41">
        <f t="shared" si="13"/>
        <v>0</v>
      </c>
      <c r="H218" s="42">
        <f>IF(OR(WEEKDAY(A218,2)&gt;=6,COUNTIF(Annahmen!$B$28:$B$41,A218)&gt;0,C218="Feiertag"),0,Annahmen!$C$9)</f>
        <v>0.33333333333333331</v>
      </c>
      <c r="I218" s="43">
        <f ca="1">IF(A218&gt;TODAY(),0,IF(OR(C218="Urlaub",C218="Krank",C218="Feiertag",C218="Frei"),0,IF(AND(C218="",D218="",E218=""),0,IF(AND(WEEKDAY(A218,2)&gt;=6,G218=0),0,IF(AND(COUNTIF(Annahmen!$B$28:$B$41,A218)&gt;0,G218=0),0,(G218-H218)*24)))))</f>
        <v>0</v>
      </c>
      <c r="J218" s="44"/>
    </row>
    <row r="219" spans="1:10" ht="16.5" customHeight="1" x14ac:dyDescent="0.25">
      <c r="A219" s="36">
        <v>46224</v>
      </c>
      <c r="B219" s="37" t="str">
        <f t="shared" si="12"/>
        <v>Di</v>
      </c>
      <c r="C219" s="47"/>
      <c r="D219" s="39"/>
      <c r="E219" s="39"/>
      <c r="F219" s="40"/>
      <c r="G219" s="41">
        <f t="shared" si="13"/>
        <v>0</v>
      </c>
      <c r="H219" s="42">
        <f>IF(OR(WEEKDAY(A219,2)&gt;=6,COUNTIF(Annahmen!$B$28:$B$41,A219)&gt;0,C219="Feiertag"),0,Annahmen!$C$9)</f>
        <v>0.33333333333333331</v>
      </c>
      <c r="I219" s="43">
        <f ca="1">IF(A219&gt;TODAY(),0,IF(OR(C219="Urlaub",C219="Krank",C219="Feiertag",C219="Frei"),0,IF(AND(C219="",D219="",E219=""),0,IF(AND(WEEKDAY(A219,2)&gt;=6,G219=0),0,IF(AND(COUNTIF(Annahmen!$B$28:$B$41,A219)&gt;0,G219=0),0,(G219-H219)*24)))))</f>
        <v>0</v>
      </c>
      <c r="J219" s="44"/>
    </row>
    <row r="220" spans="1:10" ht="16.5" customHeight="1" x14ac:dyDescent="0.25">
      <c r="A220" s="36">
        <v>46225</v>
      </c>
      <c r="B220" s="37" t="str">
        <f t="shared" si="12"/>
        <v>Mi</v>
      </c>
      <c r="C220" s="47"/>
      <c r="D220" s="39"/>
      <c r="E220" s="39"/>
      <c r="F220" s="40"/>
      <c r="G220" s="41">
        <f t="shared" si="13"/>
        <v>0</v>
      </c>
      <c r="H220" s="42">
        <f>IF(OR(WEEKDAY(A220,2)&gt;=6,COUNTIF(Annahmen!$B$28:$B$41,A220)&gt;0,C220="Feiertag"),0,Annahmen!$C$9)</f>
        <v>0.33333333333333331</v>
      </c>
      <c r="I220" s="43">
        <f ca="1">IF(A220&gt;TODAY(),0,IF(OR(C220="Urlaub",C220="Krank",C220="Feiertag",C220="Frei"),0,IF(AND(C220="",D220="",E220=""),0,IF(AND(WEEKDAY(A220,2)&gt;=6,G220=0),0,IF(AND(COUNTIF(Annahmen!$B$28:$B$41,A220)&gt;0,G220=0),0,(G220-H220)*24)))))</f>
        <v>0</v>
      </c>
      <c r="J220" s="44"/>
    </row>
    <row r="221" spans="1:10" ht="16.5" customHeight="1" x14ac:dyDescent="0.25">
      <c r="A221" s="36">
        <v>46226</v>
      </c>
      <c r="B221" s="37" t="str">
        <f t="shared" si="12"/>
        <v>Do</v>
      </c>
      <c r="C221" s="47"/>
      <c r="D221" s="39"/>
      <c r="E221" s="39"/>
      <c r="F221" s="40"/>
      <c r="G221" s="41">
        <f t="shared" si="13"/>
        <v>0</v>
      </c>
      <c r="H221" s="42">
        <f>IF(OR(WEEKDAY(A221,2)&gt;=6,COUNTIF(Annahmen!$B$28:$B$41,A221)&gt;0,C221="Feiertag"),0,Annahmen!$C$9)</f>
        <v>0.33333333333333331</v>
      </c>
      <c r="I221" s="43">
        <f ca="1">IF(A221&gt;TODAY(),0,IF(OR(C221="Urlaub",C221="Krank",C221="Feiertag",C221="Frei"),0,IF(AND(C221="",D221="",E221=""),0,IF(AND(WEEKDAY(A221,2)&gt;=6,G221=0),0,IF(AND(COUNTIF(Annahmen!$B$28:$B$41,A221)&gt;0,G221=0),0,(G221-H221)*24)))))</f>
        <v>0</v>
      </c>
      <c r="J221" s="44"/>
    </row>
    <row r="222" spans="1:10" ht="16.5" customHeight="1" x14ac:dyDescent="0.25">
      <c r="A222" s="36">
        <v>46227</v>
      </c>
      <c r="B222" s="37" t="str">
        <f t="shared" si="12"/>
        <v>Fr</v>
      </c>
      <c r="C222" s="47"/>
      <c r="D222" s="39"/>
      <c r="E222" s="39"/>
      <c r="F222" s="40"/>
      <c r="G222" s="41">
        <f t="shared" si="13"/>
        <v>0</v>
      </c>
      <c r="H222" s="42">
        <f>IF(OR(WEEKDAY(A222,2)&gt;=6,COUNTIF(Annahmen!$B$28:$B$41,A222)&gt;0,C222="Feiertag"),0,Annahmen!$C$9)</f>
        <v>0.33333333333333331</v>
      </c>
      <c r="I222" s="43">
        <f ca="1">IF(A222&gt;TODAY(),0,IF(OR(C222="Urlaub",C222="Krank",C222="Feiertag",C222="Frei"),0,IF(AND(C222="",D222="",E222=""),0,IF(AND(WEEKDAY(A222,2)&gt;=6,G222=0),0,IF(AND(COUNTIF(Annahmen!$B$28:$B$41,A222)&gt;0,G222=0),0,(G222-H222)*24)))))</f>
        <v>0</v>
      </c>
      <c r="J222" s="44"/>
    </row>
    <row r="223" spans="1:10" ht="16.5" customHeight="1" x14ac:dyDescent="0.25">
      <c r="A223" s="36">
        <v>46228</v>
      </c>
      <c r="B223" s="37" t="str">
        <f t="shared" si="12"/>
        <v>Sa</v>
      </c>
      <c r="C223" s="47"/>
      <c r="D223" s="39"/>
      <c r="E223" s="39"/>
      <c r="F223" s="40"/>
      <c r="G223" s="41">
        <f t="shared" si="13"/>
        <v>0</v>
      </c>
      <c r="H223" s="42">
        <f>IF(OR(WEEKDAY(A223,2)&gt;=6,COUNTIF(Annahmen!$B$28:$B$41,A223)&gt;0,C223="Feiertag"),0,Annahmen!$C$9)</f>
        <v>0</v>
      </c>
      <c r="I223" s="43">
        <f ca="1">IF(A223&gt;TODAY(),0,IF(OR(C223="Urlaub",C223="Krank",C223="Feiertag",C223="Frei"),0,IF(AND(C223="",D223="",E223=""),0,IF(AND(WEEKDAY(A223,2)&gt;=6,G223=0),0,IF(AND(COUNTIF(Annahmen!$B$28:$B$41,A223)&gt;0,G223=0),0,(G223-H223)*24)))))</f>
        <v>0</v>
      </c>
      <c r="J223" s="44"/>
    </row>
    <row r="224" spans="1:10" ht="16.5" customHeight="1" x14ac:dyDescent="0.25">
      <c r="A224" s="36">
        <v>46229</v>
      </c>
      <c r="B224" s="37" t="str">
        <f t="shared" si="12"/>
        <v>So</v>
      </c>
      <c r="C224" s="47"/>
      <c r="D224" s="39"/>
      <c r="E224" s="39"/>
      <c r="F224" s="40"/>
      <c r="G224" s="41">
        <f t="shared" si="13"/>
        <v>0</v>
      </c>
      <c r="H224" s="42">
        <f>IF(OR(WEEKDAY(A224,2)&gt;=6,COUNTIF(Annahmen!$B$28:$B$41,A224)&gt;0,C224="Feiertag"),0,Annahmen!$C$9)</f>
        <v>0</v>
      </c>
      <c r="I224" s="43">
        <f ca="1">IF(A224&gt;TODAY(),0,IF(OR(C224="Urlaub",C224="Krank",C224="Feiertag",C224="Frei"),0,IF(AND(C224="",D224="",E224=""),0,IF(AND(WEEKDAY(A224,2)&gt;=6,G224=0),0,IF(AND(COUNTIF(Annahmen!$B$28:$B$41,A224)&gt;0,G224=0),0,(G224-H224)*24)))))</f>
        <v>0</v>
      </c>
      <c r="J224" s="44"/>
    </row>
    <row r="225" spans="1:10" ht="16.5" customHeight="1" x14ac:dyDescent="0.25">
      <c r="A225" s="36">
        <v>46230</v>
      </c>
      <c r="B225" s="37" t="str">
        <f t="shared" si="12"/>
        <v>Mo</v>
      </c>
      <c r="C225" s="47"/>
      <c r="D225" s="39"/>
      <c r="E225" s="39"/>
      <c r="F225" s="40"/>
      <c r="G225" s="41">
        <f t="shared" si="13"/>
        <v>0</v>
      </c>
      <c r="H225" s="42">
        <f>IF(OR(WEEKDAY(A225,2)&gt;=6,COUNTIF(Annahmen!$B$28:$B$41,A225)&gt;0,C225="Feiertag"),0,Annahmen!$C$9)</f>
        <v>0.33333333333333331</v>
      </c>
      <c r="I225" s="43">
        <f ca="1">IF(A225&gt;TODAY(),0,IF(OR(C225="Urlaub",C225="Krank",C225="Feiertag",C225="Frei"),0,IF(AND(C225="",D225="",E225=""),0,IF(AND(WEEKDAY(A225,2)&gt;=6,G225=0),0,IF(AND(COUNTIF(Annahmen!$B$28:$B$41,A225)&gt;0,G225=0),0,(G225-H225)*24)))))</f>
        <v>0</v>
      </c>
      <c r="J225" s="44"/>
    </row>
    <row r="226" spans="1:10" ht="16.5" customHeight="1" x14ac:dyDescent="0.25">
      <c r="A226" s="36">
        <v>46231</v>
      </c>
      <c r="B226" s="37" t="str">
        <f t="shared" si="12"/>
        <v>Di</v>
      </c>
      <c r="C226" s="47"/>
      <c r="D226" s="39"/>
      <c r="E226" s="39"/>
      <c r="F226" s="40"/>
      <c r="G226" s="41">
        <f t="shared" si="13"/>
        <v>0</v>
      </c>
      <c r="H226" s="42">
        <f>IF(OR(WEEKDAY(A226,2)&gt;=6,COUNTIF(Annahmen!$B$28:$B$41,A226)&gt;0,C226="Feiertag"),0,Annahmen!$C$9)</f>
        <v>0.33333333333333331</v>
      </c>
      <c r="I226" s="43">
        <f ca="1">IF(A226&gt;TODAY(),0,IF(OR(C226="Urlaub",C226="Krank",C226="Feiertag",C226="Frei"),0,IF(AND(C226="",D226="",E226=""),0,IF(AND(WEEKDAY(A226,2)&gt;=6,G226=0),0,IF(AND(COUNTIF(Annahmen!$B$28:$B$41,A226)&gt;0,G226=0),0,(G226-H226)*24)))))</f>
        <v>0</v>
      </c>
      <c r="J226" s="44"/>
    </row>
    <row r="227" spans="1:10" ht="16.5" customHeight="1" x14ac:dyDescent="0.25">
      <c r="A227" s="36">
        <v>46232</v>
      </c>
      <c r="B227" s="37" t="str">
        <f t="shared" si="12"/>
        <v>Mi</v>
      </c>
      <c r="C227" s="47"/>
      <c r="D227" s="39"/>
      <c r="E227" s="39"/>
      <c r="F227" s="40"/>
      <c r="G227" s="41">
        <f t="shared" si="13"/>
        <v>0</v>
      </c>
      <c r="H227" s="42">
        <f>IF(OR(WEEKDAY(A227,2)&gt;=6,COUNTIF(Annahmen!$B$28:$B$41,A227)&gt;0,C227="Feiertag"),0,Annahmen!$C$9)</f>
        <v>0.33333333333333331</v>
      </c>
      <c r="I227" s="43">
        <f ca="1">IF(A227&gt;TODAY(),0,IF(OR(C227="Urlaub",C227="Krank",C227="Feiertag",C227="Frei"),0,IF(AND(C227="",D227="",E227=""),0,IF(AND(WEEKDAY(A227,2)&gt;=6,G227=0),0,IF(AND(COUNTIF(Annahmen!$B$28:$B$41,A227)&gt;0,G227=0),0,(G227-H227)*24)))))</f>
        <v>0</v>
      </c>
      <c r="J227" s="44"/>
    </row>
    <row r="228" spans="1:10" ht="16.5" customHeight="1" x14ac:dyDescent="0.25">
      <c r="A228" s="36">
        <v>46233</v>
      </c>
      <c r="B228" s="37" t="str">
        <f t="shared" si="12"/>
        <v>Do</v>
      </c>
      <c r="C228" s="47"/>
      <c r="D228" s="39"/>
      <c r="E228" s="39"/>
      <c r="F228" s="40"/>
      <c r="G228" s="41">
        <f t="shared" si="13"/>
        <v>0</v>
      </c>
      <c r="H228" s="42">
        <f>IF(OR(WEEKDAY(A228,2)&gt;=6,COUNTIF(Annahmen!$B$28:$B$41,A228)&gt;0,C228="Feiertag"),0,Annahmen!$C$9)</f>
        <v>0.33333333333333331</v>
      </c>
      <c r="I228" s="43">
        <f ca="1">IF(A228&gt;TODAY(),0,IF(OR(C228="Urlaub",C228="Krank",C228="Feiertag",C228="Frei"),0,IF(AND(C228="",D228="",E228=""),0,IF(AND(WEEKDAY(A228,2)&gt;=6,G228=0),0,IF(AND(COUNTIF(Annahmen!$B$28:$B$41,A228)&gt;0,G228=0),0,(G228-H228)*24)))))</f>
        <v>0</v>
      </c>
      <c r="J228" s="44"/>
    </row>
    <row r="229" spans="1:10" ht="16.5" customHeight="1" x14ac:dyDescent="0.25">
      <c r="A229" s="36">
        <v>46234</v>
      </c>
      <c r="B229" s="37" t="str">
        <f t="shared" si="12"/>
        <v>Fr</v>
      </c>
      <c r="C229" s="47"/>
      <c r="D229" s="39"/>
      <c r="E229" s="39"/>
      <c r="F229" s="40"/>
      <c r="G229" s="41">
        <f t="shared" si="13"/>
        <v>0</v>
      </c>
      <c r="H229" s="42">
        <f>IF(OR(WEEKDAY(A229,2)&gt;=6,COUNTIF(Annahmen!$B$28:$B$41,A229)&gt;0,C229="Feiertag"),0,Annahmen!$C$9)</f>
        <v>0.33333333333333331</v>
      </c>
      <c r="I229" s="43">
        <f ca="1">IF(A229&gt;TODAY(),0,IF(OR(C229="Urlaub",C229="Krank",C229="Feiertag",C229="Frei"),0,IF(AND(C229="",D229="",E229=""),0,IF(AND(WEEKDAY(A229,2)&gt;=6,G229=0),0,IF(AND(COUNTIF(Annahmen!$B$28:$B$41,A229)&gt;0,G229=0),0,(G229-H229)*24)))))</f>
        <v>0</v>
      </c>
      <c r="J229" s="44"/>
    </row>
    <row r="230" spans="1:10" ht="21.75" customHeight="1" x14ac:dyDescent="0.25">
      <c r="A230" s="75" t="s">
        <v>51</v>
      </c>
      <c r="B230" s="75"/>
      <c r="C230" s="75"/>
      <c r="D230" s="48"/>
      <c r="E230" s="48"/>
      <c r="F230" s="48"/>
      <c r="G230" s="49">
        <f>SUM(G199:G229)</f>
        <v>0</v>
      </c>
      <c r="H230" s="49">
        <f>SUM(H199:H229)</f>
        <v>7.6666666666666634</v>
      </c>
      <c r="I230" s="50">
        <f ca="1">SUM(I199:I229)</f>
        <v>0</v>
      </c>
      <c r="J230" s="51" t="str">
        <f>COUNTIF(C199:C229,"Urlaub")&amp;" Urlaub | "&amp;COUNTIF(C199:C229,"Krank")&amp;" Krank"</f>
        <v>0 Urlaub | 0 Krank</v>
      </c>
    </row>
    <row r="231" spans="1:10" ht="24" customHeight="1" x14ac:dyDescent="0.25">
      <c r="A231" s="74" t="s">
        <v>24</v>
      </c>
      <c r="B231" s="74"/>
      <c r="C231" s="74"/>
      <c r="D231" s="74"/>
      <c r="E231" s="74"/>
      <c r="F231" s="74"/>
      <c r="G231" s="74"/>
      <c r="H231" s="74"/>
      <c r="I231" s="74"/>
      <c r="J231" s="74"/>
    </row>
    <row r="232" spans="1:10" ht="16.5" customHeight="1" x14ac:dyDescent="0.25">
      <c r="A232" s="36">
        <v>46235</v>
      </c>
      <c r="B232" s="37" t="str">
        <f t="shared" ref="B232:B262" si="14">CHOOSE(WEEKDAY(A232,2),"Mo","Di","Mi","Do","Fr","Sa","So")</f>
        <v>Sa</v>
      </c>
      <c r="C232" s="47"/>
      <c r="D232" s="39"/>
      <c r="E232" s="39"/>
      <c r="F232" s="40"/>
      <c r="G232" s="41">
        <f t="shared" ref="G232:G262" si="15">IFERROR(IF(OR(D232="",E232=""),0,IF(E232&lt;D232,1+E232-D232,E232-D232)-IFERROR(F232,0)/1440),0)</f>
        <v>0</v>
      </c>
      <c r="H232" s="42">
        <f>IF(OR(WEEKDAY(A232,2)&gt;=6,COUNTIF(Annahmen!$B$28:$B$41,A232)&gt;0,C232="Feiertag"),0,Annahmen!$C$9)</f>
        <v>0</v>
      </c>
      <c r="I232" s="43">
        <f ca="1">IF(A232&gt;TODAY(),0,IF(OR(C232="Urlaub",C232="Krank",C232="Feiertag",C232="Frei"),0,IF(AND(C232="",D232="",E232=""),0,IF(AND(WEEKDAY(A232,2)&gt;=6,G232=0),0,IF(AND(COUNTIF(Annahmen!$B$28:$B$41,A232)&gt;0,G232=0),0,(G232-H232)*24)))))</f>
        <v>0</v>
      </c>
      <c r="J232" s="44"/>
    </row>
    <row r="233" spans="1:10" ht="16.5" customHeight="1" x14ac:dyDescent="0.25">
      <c r="A233" s="36">
        <v>46236</v>
      </c>
      <c r="B233" s="37" t="str">
        <f t="shared" si="14"/>
        <v>So</v>
      </c>
      <c r="C233" s="47"/>
      <c r="D233" s="39"/>
      <c r="E233" s="39"/>
      <c r="F233" s="40"/>
      <c r="G233" s="41">
        <f t="shared" si="15"/>
        <v>0</v>
      </c>
      <c r="H233" s="42">
        <f>IF(OR(WEEKDAY(A233,2)&gt;=6,COUNTIF(Annahmen!$B$28:$B$41,A233)&gt;0,C233="Feiertag"),0,Annahmen!$C$9)</f>
        <v>0</v>
      </c>
      <c r="I233" s="43">
        <f ca="1">IF(A233&gt;TODAY(),0,IF(OR(C233="Urlaub",C233="Krank",C233="Feiertag",C233="Frei"),0,IF(AND(C233="",D233="",E233=""),0,IF(AND(WEEKDAY(A233,2)&gt;=6,G233=0),0,IF(AND(COUNTIF(Annahmen!$B$28:$B$41,A233)&gt;0,G233=0),0,(G233-H233)*24)))))</f>
        <v>0</v>
      </c>
      <c r="J233" s="44"/>
    </row>
    <row r="234" spans="1:10" ht="16.5" customHeight="1" x14ac:dyDescent="0.25">
      <c r="A234" s="36">
        <v>46237</v>
      </c>
      <c r="B234" s="37" t="str">
        <f t="shared" si="14"/>
        <v>Mo</v>
      </c>
      <c r="C234" s="47"/>
      <c r="D234" s="39"/>
      <c r="E234" s="39"/>
      <c r="F234" s="40"/>
      <c r="G234" s="41">
        <f t="shared" si="15"/>
        <v>0</v>
      </c>
      <c r="H234" s="42">
        <f>IF(OR(WEEKDAY(A234,2)&gt;=6,COUNTIF(Annahmen!$B$28:$B$41,A234)&gt;0,C234="Feiertag"),0,Annahmen!$C$9)</f>
        <v>0.33333333333333331</v>
      </c>
      <c r="I234" s="43">
        <f ca="1">IF(A234&gt;TODAY(),0,IF(OR(C234="Urlaub",C234="Krank",C234="Feiertag",C234="Frei"),0,IF(AND(C234="",D234="",E234=""),0,IF(AND(WEEKDAY(A234,2)&gt;=6,G234=0),0,IF(AND(COUNTIF(Annahmen!$B$28:$B$41,A234)&gt;0,G234=0),0,(G234-H234)*24)))))</f>
        <v>0</v>
      </c>
      <c r="J234" s="44"/>
    </row>
    <row r="235" spans="1:10" ht="16.5" customHeight="1" x14ac:dyDescent="0.25">
      <c r="A235" s="36">
        <v>46238</v>
      </c>
      <c r="B235" s="37" t="str">
        <f t="shared" si="14"/>
        <v>Di</v>
      </c>
      <c r="C235" s="47"/>
      <c r="D235" s="39"/>
      <c r="E235" s="39"/>
      <c r="F235" s="40"/>
      <c r="G235" s="41">
        <f t="shared" si="15"/>
        <v>0</v>
      </c>
      <c r="H235" s="42">
        <f>IF(OR(WEEKDAY(A235,2)&gt;=6,COUNTIF(Annahmen!$B$28:$B$41,A235)&gt;0,C235="Feiertag"),0,Annahmen!$C$9)</f>
        <v>0.33333333333333331</v>
      </c>
      <c r="I235" s="43">
        <f ca="1">IF(A235&gt;TODAY(),0,IF(OR(C235="Urlaub",C235="Krank",C235="Feiertag",C235="Frei"),0,IF(AND(C235="",D235="",E235=""),0,IF(AND(WEEKDAY(A235,2)&gt;=6,G235=0),0,IF(AND(COUNTIF(Annahmen!$B$28:$B$41,A235)&gt;0,G235=0),0,(G235-H235)*24)))))</f>
        <v>0</v>
      </c>
      <c r="J235" s="44"/>
    </row>
    <row r="236" spans="1:10" ht="16.5" customHeight="1" x14ac:dyDescent="0.25">
      <c r="A236" s="36">
        <v>46239</v>
      </c>
      <c r="B236" s="37" t="str">
        <f t="shared" si="14"/>
        <v>Mi</v>
      </c>
      <c r="C236" s="47"/>
      <c r="D236" s="39"/>
      <c r="E236" s="39"/>
      <c r="F236" s="40"/>
      <c r="G236" s="41">
        <f t="shared" si="15"/>
        <v>0</v>
      </c>
      <c r="H236" s="42">
        <f>IF(OR(WEEKDAY(A236,2)&gt;=6,COUNTIF(Annahmen!$B$28:$B$41,A236)&gt;0,C236="Feiertag"),0,Annahmen!$C$9)</f>
        <v>0.33333333333333331</v>
      </c>
      <c r="I236" s="43">
        <f ca="1">IF(A236&gt;TODAY(),0,IF(OR(C236="Urlaub",C236="Krank",C236="Feiertag",C236="Frei"),0,IF(AND(C236="",D236="",E236=""),0,IF(AND(WEEKDAY(A236,2)&gt;=6,G236=0),0,IF(AND(COUNTIF(Annahmen!$B$28:$B$41,A236)&gt;0,G236=0),0,(G236-H236)*24)))))</f>
        <v>0</v>
      </c>
      <c r="J236" s="44"/>
    </row>
    <row r="237" spans="1:10" ht="16.5" customHeight="1" x14ac:dyDescent="0.25">
      <c r="A237" s="36">
        <v>46240</v>
      </c>
      <c r="B237" s="37" t="str">
        <f t="shared" si="14"/>
        <v>Do</v>
      </c>
      <c r="C237" s="47"/>
      <c r="D237" s="39"/>
      <c r="E237" s="39"/>
      <c r="F237" s="40"/>
      <c r="G237" s="41">
        <f t="shared" si="15"/>
        <v>0</v>
      </c>
      <c r="H237" s="42">
        <f>IF(OR(WEEKDAY(A237,2)&gt;=6,COUNTIF(Annahmen!$B$28:$B$41,A237)&gt;0,C237="Feiertag"),0,Annahmen!$C$9)</f>
        <v>0.33333333333333331</v>
      </c>
      <c r="I237" s="43">
        <f ca="1">IF(A237&gt;TODAY(),0,IF(OR(C237="Urlaub",C237="Krank",C237="Feiertag",C237="Frei"),0,IF(AND(C237="",D237="",E237=""),0,IF(AND(WEEKDAY(A237,2)&gt;=6,G237=0),0,IF(AND(COUNTIF(Annahmen!$B$28:$B$41,A237)&gt;0,G237=0),0,(G237-H237)*24)))))</f>
        <v>0</v>
      </c>
      <c r="J237" s="44"/>
    </row>
    <row r="238" spans="1:10" ht="16.5" customHeight="1" x14ac:dyDescent="0.25">
      <c r="A238" s="36">
        <v>46241</v>
      </c>
      <c r="B238" s="37" t="str">
        <f t="shared" si="14"/>
        <v>Fr</v>
      </c>
      <c r="C238" s="47"/>
      <c r="D238" s="39"/>
      <c r="E238" s="39"/>
      <c r="F238" s="40"/>
      <c r="G238" s="41">
        <f t="shared" si="15"/>
        <v>0</v>
      </c>
      <c r="H238" s="42">
        <f>IF(OR(WEEKDAY(A238,2)&gt;=6,COUNTIF(Annahmen!$B$28:$B$41,A238)&gt;0,C238="Feiertag"),0,Annahmen!$C$9)</f>
        <v>0.33333333333333331</v>
      </c>
      <c r="I238" s="43">
        <f ca="1">IF(A238&gt;TODAY(),0,IF(OR(C238="Urlaub",C238="Krank",C238="Feiertag",C238="Frei"),0,IF(AND(C238="",D238="",E238=""),0,IF(AND(WEEKDAY(A238,2)&gt;=6,G238=0),0,IF(AND(COUNTIF(Annahmen!$B$28:$B$41,A238)&gt;0,G238=0),0,(G238-H238)*24)))))</f>
        <v>0</v>
      </c>
      <c r="J238" s="44"/>
    </row>
    <row r="239" spans="1:10" ht="16.5" customHeight="1" x14ac:dyDescent="0.25">
      <c r="A239" s="36">
        <v>46242</v>
      </c>
      <c r="B239" s="37" t="str">
        <f t="shared" si="14"/>
        <v>Sa</v>
      </c>
      <c r="C239" s="47"/>
      <c r="D239" s="39"/>
      <c r="E239" s="39"/>
      <c r="F239" s="40"/>
      <c r="G239" s="41">
        <f t="shared" si="15"/>
        <v>0</v>
      </c>
      <c r="H239" s="42">
        <f>IF(OR(WEEKDAY(A239,2)&gt;=6,COUNTIF(Annahmen!$B$28:$B$41,A239)&gt;0,C239="Feiertag"),0,Annahmen!$C$9)</f>
        <v>0</v>
      </c>
      <c r="I239" s="43">
        <f ca="1">IF(A239&gt;TODAY(),0,IF(OR(C239="Urlaub",C239="Krank",C239="Feiertag",C239="Frei"),0,IF(AND(C239="",D239="",E239=""),0,IF(AND(WEEKDAY(A239,2)&gt;=6,G239=0),0,IF(AND(COUNTIF(Annahmen!$B$28:$B$41,A239)&gt;0,G239=0),0,(G239-H239)*24)))))</f>
        <v>0</v>
      </c>
      <c r="J239" s="44"/>
    </row>
    <row r="240" spans="1:10" ht="16.5" customHeight="1" x14ac:dyDescent="0.25">
      <c r="A240" s="36">
        <v>46243</v>
      </c>
      <c r="B240" s="37" t="str">
        <f t="shared" si="14"/>
        <v>So</v>
      </c>
      <c r="C240" s="47"/>
      <c r="D240" s="39"/>
      <c r="E240" s="39"/>
      <c r="F240" s="40"/>
      <c r="G240" s="41">
        <f t="shared" si="15"/>
        <v>0</v>
      </c>
      <c r="H240" s="42">
        <f>IF(OR(WEEKDAY(A240,2)&gt;=6,COUNTIF(Annahmen!$B$28:$B$41,A240)&gt;0,C240="Feiertag"),0,Annahmen!$C$9)</f>
        <v>0</v>
      </c>
      <c r="I240" s="43">
        <f ca="1">IF(A240&gt;TODAY(),0,IF(OR(C240="Urlaub",C240="Krank",C240="Feiertag",C240="Frei"),0,IF(AND(C240="",D240="",E240=""),0,IF(AND(WEEKDAY(A240,2)&gt;=6,G240=0),0,IF(AND(COUNTIF(Annahmen!$B$28:$B$41,A240)&gt;0,G240=0),0,(G240-H240)*24)))))</f>
        <v>0</v>
      </c>
      <c r="J240" s="44"/>
    </row>
    <row r="241" spans="1:10" ht="16.5" customHeight="1" x14ac:dyDescent="0.25">
      <c r="A241" s="36">
        <v>46244</v>
      </c>
      <c r="B241" s="37" t="str">
        <f t="shared" si="14"/>
        <v>Mo</v>
      </c>
      <c r="C241" s="47"/>
      <c r="D241" s="39"/>
      <c r="E241" s="39"/>
      <c r="F241" s="40"/>
      <c r="G241" s="41">
        <f t="shared" si="15"/>
        <v>0</v>
      </c>
      <c r="H241" s="42">
        <f>IF(OR(WEEKDAY(A241,2)&gt;=6,COUNTIF(Annahmen!$B$28:$B$41,A241)&gt;0,C241="Feiertag"),0,Annahmen!$C$9)</f>
        <v>0.33333333333333331</v>
      </c>
      <c r="I241" s="43">
        <f ca="1">IF(A241&gt;TODAY(),0,IF(OR(C241="Urlaub",C241="Krank",C241="Feiertag",C241="Frei"),0,IF(AND(C241="",D241="",E241=""),0,IF(AND(WEEKDAY(A241,2)&gt;=6,G241=0),0,IF(AND(COUNTIF(Annahmen!$B$28:$B$41,A241)&gt;0,G241=0),0,(G241-H241)*24)))))</f>
        <v>0</v>
      </c>
      <c r="J241" s="44"/>
    </row>
    <row r="242" spans="1:10" ht="16.5" customHeight="1" x14ac:dyDescent="0.25">
      <c r="A242" s="36">
        <v>46245</v>
      </c>
      <c r="B242" s="37" t="str">
        <f t="shared" si="14"/>
        <v>Di</v>
      </c>
      <c r="C242" s="47"/>
      <c r="D242" s="39"/>
      <c r="E242" s="39"/>
      <c r="F242" s="40"/>
      <c r="G242" s="41">
        <f t="shared" si="15"/>
        <v>0</v>
      </c>
      <c r="H242" s="42">
        <f>IF(OR(WEEKDAY(A242,2)&gt;=6,COUNTIF(Annahmen!$B$28:$B$41,A242)&gt;0,C242="Feiertag"),0,Annahmen!$C$9)</f>
        <v>0.33333333333333331</v>
      </c>
      <c r="I242" s="43">
        <f ca="1">IF(A242&gt;TODAY(),0,IF(OR(C242="Urlaub",C242="Krank",C242="Feiertag",C242="Frei"),0,IF(AND(C242="",D242="",E242=""),0,IF(AND(WEEKDAY(A242,2)&gt;=6,G242=0),0,IF(AND(COUNTIF(Annahmen!$B$28:$B$41,A242)&gt;0,G242=0),0,(G242-H242)*24)))))</f>
        <v>0</v>
      </c>
      <c r="J242" s="44"/>
    </row>
    <row r="243" spans="1:10" ht="16.5" customHeight="1" x14ac:dyDescent="0.25">
      <c r="A243" s="36">
        <v>46246</v>
      </c>
      <c r="B243" s="37" t="str">
        <f t="shared" si="14"/>
        <v>Mi</v>
      </c>
      <c r="C243" s="47"/>
      <c r="D243" s="39"/>
      <c r="E243" s="39"/>
      <c r="F243" s="40"/>
      <c r="G243" s="41">
        <f t="shared" si="15"/>
        <v>0</v>
      </c>
      <c r="H243" s="42">
        <f>IF(OR(WEEKDAY(A243,2)&gt;=6,COUNTIF(Annahmen!$B$28:$B$41,A243)&gt;0,C243="Feiertag"),0,Annahmen!$C$9)</f>
        <v>0.33333333333333331</v>
      </c>
      <c r="I243" s="43">
        <f ca="1">IF(A243&gt;TODAY(),0,IF(OR(C243="Urlaub",C243="Krank",C243="Feiertag",C243="Frei"),0,IF(AND(C243="",D243="",E243=""),0,IF(AND(WEEKDAY(A243,2)&gt;=6,G243=0),0,IF(AND(COUNTIF(Annahmen!$B$28:$B$41,A243)&gt;0,G243=0),0,(G243-H243)*24)))))</f>
        <v>0</v>
      </c>
      <c r="J243" s="44"/>
    </row>
    <row r="244" spans="1:10" ht="16.5" customHeight="1" x14ac:dyDescent="0.25">
      <c r="A244" s="36">
        <v>46247</v>
      </c>
      <c r="B244" s="37" t="str">
        <f t="shared" si="14"/>
        <v>Do</v>
      </c>
      <c r="C244" s="47"/>
      <c r="D244" s="39"/>
      <c r="E244" s="39"/>
      <c r="F244" s="40"/>
      <c r="G244" s="41">
        <f t="shared" si="15"/>
        <v>0</v>
      </c>
      <c r="H244" s="42">
        <f>IF(OR(WEEKDAY(A244,2)&gt;=6,COUNTIF(Annahmen!$B$28:$B$41,A244)&gt;0,C244="Feiertag"),0,Annahmen!$C$9)</f>
        <v>0.33333333333333331</v>
      </c>
      <c r="I244" s="43">
        <f ca="1">IF(A244&gt;TODAY(),0,IF(OR(C244="Urlaub",C244="Krank",C244="Feiertag",C244="Frei"),0,IF(AND(C244="",D244="",E244=""),0,IF(AND(WEEKDAY(A244,2)&gt;=6,G244=0),0,IF(AND(COUNTIF(Annahmen!$B$28:$B$41,A244)&gt;0,G244=0),0,(G244-H244)*24)))))</f>
        <v>0</v>
      </c>
      <c r="J244" s="44"/>
    </row>
    <row r="245" spans="1:10" ht="16.5" customHeight="1" x14ac:dyDescent="0.25">
      <c r="A245" s="36">
        <v>46248</v>
      </c>
      <c r="B245" s="37" t="str">
        <f t="shared" si="14"/>
        <v>Fr</v>
      </c>
      <c r="C245" s="47"/>
      <c r="D245" s="39"/>
      <c r="E245" s="39"/>
      <c r="F245" s="40"/>
      <c r="G245" s="41">
        <f t="shared" si="15"/>
        <v>0</v>
      </c>
      <c r="H245" s="42">
        <f>IF(OR(WEEKDAY(A245,2)&gt;=6,COUNTIF(Annahmen!$B$28:$B$41,A245)&gt;0,C245="Feiertag"),0,Annahmen!$C$9)</f>
        <v>0.33333333333333331</v>
      </c>
      <c r="I245" s="43">
        <f ca="1">IF(A245&gt;TODAY(),0,IF(OR(C245="Urlaub",C245="Krank",C245="Feiertag",C245="Frei"),0,IF(AND(C245="",D245="",E245=""),0,IF(AND(WEEKDAY(A245,2)&gt;=6,G245=0),0,IF(AND(COUNTIF(Annahmen!$B$28:$B$41,A245)&gt;0,G245=0),0,(G245-H245)*24)))))</f>
        <v>0</v>
      </c>
      <c r="J245" s="44"/>
    </row>
    <row r="246" spans="1:10" ht="16.5" customHeight="1" x14ac:dyDescent="0.25">
      <c r="A246" s="36">
        <v>46249</v>
      </c>
      <c r="B246" s="37" t="str">
        <f t="shared" si="14"/>
        <v>Sa</v>
      </c>
      <c r="C246" s="47"/>
      <c r="D246" s="39"/>
      <c r="E246" s="39"/>
      <c r="F246" s="40"/>
      <c r="G246" s="41">
        <f t="shared" si="15"/>
        <v>0</v>
      </c>
      <c r="H246" s="42">
        <f>IF(OR(WEEKDAY(A246,2)&gt;=6,COUNTIF(Annahmen!$B$28:$B$41,A246)&gt;0,C246="Feiertag"),0,Annahmen!$C$9)</f>
        <v>0</v>
      </c>
      <c r="I246" s="43">
        <f ca="1">IF(A246&gt;TODAY(),0,IF(OR(C246="Urlaub",C246="Krank",C246="Feiertag",C246="Frei"),0,IF(AND(C246="",D246="",E246=""),0,IF(AND(WEEKDAY(A246,2)&gt;=6,G246=0),0,IF(AND(COUNTIF(Annahmen!$B$28:$B$41,A246)&gt;0,G246=0),0,(G246-H246)*24)))))</f>
        <v>0</v>
      </c>
      <c r="J246" s="44"/>
    </row>
    <row r="247" spans="1:10" ht="16.5" customHeight="1" x14ac:dyDescent="0.25">
      <c r="A247" s="36">
        <v>46250</v>
      </c>
      <c r="B247" s="37" t="str">
        <f t="shared" si="14"/>
        <v>So</v>
      </c>
      <c r="C247" s="47"/>
      <c r="D247" s="39"/>
      <c r="E247" s="39"/>
      <c r="F247" s="40"/>
      <c r="G247" s="41">
        <f t="shared" si="15"/>
        <v>0</v>
      </c>
      <c r="H247" s="42">
        <f>IF(OR(WEEKDAY(A247,2)&gt;=6,COUNTIF(Annahmen!$B$28:$B$41,A247)&gt;0,C247="Feiertag"),0,Annahmen!$C$9)</f>
        <v>0</v>
      </c>
      <c r="I247" s="43">
        <f ca="1">IF(A247&gt;TODAY(),0,IF(OR(C247="Urlaub",C247="Krank",C247="Feiertag",C247="Frei"),0,IF(AND(C247="",D247="",E247=""),0,IF(AND(WEEKDAY(A247,2)&gt;=6,G247=0),0,IF(AND(COUNTIF(Annahmen!$B$28:$B$41,A247)&gt;0,G247=0),0,(G247-H247)*24)))))</f>
        <v>0</v>
      </c>
      <c r="J247" s="44"/>
    </row>
    <row r="248" spans="1:10" ht="16.5" customHeight="1" x14ac:dyDescent="0.25">
      <c r="A248" s="36">
        <v>46251</v>
      </c>
      <c r="B248" s="37" t="str">
        <f t="shared" si="14"/>
        <v>Mo</v>
      </c>
      <c r="C248" s="47"/>
      <c r="D248" s="39"/>
      <c r="E248" s="39"/>
      <c r="F248" s="40"/>
      <c r="G248" s="41">
        <f t="shared" si="15"/>
        <v>0</v>
      </c>
      <c r="H248" s="42">
        <f>IF(OR(WEEKDAY(A248,2)&gt;=6,COUNTIF(Annahmen!$B$28:$B$41,A248)&gt;0,C248="Feiertag"),0,Annahmen!$C$9)</f>
        <v>0.33333333333333331</v>
      </c>
      <c r="I248" s="43">
        <f ca="1">IF(A248&gt;TODAY(),0,IF(OR(C248="Urlaub",C248="Krank",C248="Feiertag",C248="Frei"),0,IF(AND(C248="",D248="",E248=""),0,IF(AND(WEEKDAY(A248,2)&gt;=6,G248=0),0,IF(AND(COUNTIF(Annahmen!$B$28:$B$41,A248)&gt;0,G248=0),0,(G248-H248)*24)))))</f>
        <v>0</v>
      </c>
      <c r="J248" s="44"/>
    </row>
    <row r="249" spans="1:10" ht="16.5" customHeight="1" x14ac:dyDescent="0.25">
      <c r="A249" s="36">
        <v>46252</v>
      </c>
      <c r="B249" s="37" t="str">
        <f t="shared" si="14"/>
        <v>Di</v>
      </c>
      <c r="C249" s="47"/>
      <c r="D249" s="39"/>
      <c r="E249" s="39"/>
      <c r="F249" s="40"/>
      <c r="G249" s="41">
        <f t="shared" si="15"/>
        <v>0</v>
      </c>
      <c r="H249" s="42">
        <f>IF(OR(WEEKDAY(A249,2)&gt;=6,COUNTIF(Annahmen!$B$28:$B$41,A249)&gt;0,C249="Feiertag"),0,Annahmen!$C$9)</f>
        <v>0.33333333333333331</v>
      </c>
      <c r="I249" s="43">
        <f ca="1">IF(A249&gt;TODAY(),0,IF(OR(C249="Urlaub",C249="Krank",C249="Feiertag",C249="Frei"),0,IF(AND(C249="",D249="",E249=""),0,IF(AND(WEEKDAY(A249,2)&gt;=6,G249=0),0,IF(AND(COUNTIF(Annahmen!$B$28:$B$41,A249)&gt;0,G249=0),0,(G249-H249)*24)))))</f>
        <v>0</v>
      </c>
      <c r="J249" s="44"/>
    </row>
    <row r="250" spans="1:10" ht="16.5" customHeight="1" x14ac:dyDescent="0.25">
      <c r="A250" s="36">
        <v>46253</v>
      </c>
      <c r="B250" s="37" t="str">
        <f t="shared" si="14"/>
        <v>Mi</v>
      </c>
      <c r="C250" s="47"/>
      <c r="D250" s="39"/>
      <c r="E250" s="39"/>
      <c r="F250" s="40"/>
      <c r="G250" s="41">
        <f t="shared" si="15"/>
        <v>0</v>
      </c>
      <c r="H250" s="42">
        <f>IF(OR(WEEKDAY(A250,2)&gt;=6,COUNTIF(Annahmen!$B$28:$B$41,A250)&gt;0,C250="Feiertag"),0,Annahmen!$C$9)</f>
        <v>0.33333333333333331</v>
      </c>
      <c r="I250" s="43">
        <f ca="1">IF(A250&gt;TODAY(),0,IF(OR(C250="Urlaub",C250="Krank",C250="Feiertag",C250="Frei"),0,IF(AND(C250="",D250="",E250=""),0,IF(AND(WEEKDAY(A250,2)&gt;=6,G250=0),0,IF(AND(COUNTIF(Annahmen!$B$28:$B$41,A250)&gt;0,G250=0),0,(G250-H250)*24)))))</f>
        <v>0</v>
      </c>
      <c r="J250" s="44"/>
    </row>
    <row r="251" spans="1:10" ht="16.5" customHeight="1" x14ac:dyDescent="0.25">
      <c r="A251" s="36">
        <v>46254</v>
      </c>
      <c r="B251" s="37" t="str">
        <f t="shared" si="14"/>
        <v>Do</v>
      </c>
      <c r="C251" s="47"/>
      <c r="D251" s="39"/>
      <c r="E251" s="39"/>
      <c r="F251" s="40"/>
      <c r="G251" s="41">
        <f t="shared" si="15"/>
        <v>0</v>
      </c>
      <c r="H251" s="42">
        <f>IF(OR(WEEKDAY(A251,2)&gt;=6,COUNTIF(Annahmen!$B$28:$B$41,A251)&gt;0,C251="Feiertag"),0,Annahmen!$C$9)</f>
        <v>0.33333333333333331</v>
      </c>
      <c r="I251" s="43">
        <f ca="1">IF(A251&gt;TODAY(),0,IF(OR(C251="Urlaub",C251="Krank",C251="Feiertag",C251="Frei"),0,IF(AND(C251="",D251="",E251=""),0,IF(AND(WEEKDAY(A251,2)&gt;=6,G251=0),0,IF(AND(COUNTIF(Annahmen!$B$28:$B$41,A251)&gt;0,G251=0),0,(G251-H251)*24)))))</f>
        <v>0</v>
      </c>
      <c r="J251" s="44"/>
    </row>
    <row r="252" spans="1:10" ht="16.5" customHeight="1" x14ac:dyDescent="0.25">
      <c r="A252" s="36">
        <v>46255</v>
      </c>
      <c r="B252" s="37" t="str">
        <f t="shared" si="14"/>
        <v>Fr</v>
      </c>
      <c r="C252" s="47"/>
      <c r="D252" s="39"/>
      <c r="E252" s="39"/>
      <c r="F252" s="40"/>
      <c r="G252" s="41">
        <f t="shared" si="15"/>
        <v>0</v>
      </c>
      <c r="H252" s="42">
        <f>IF(OR(WEEKDAY(A252,2)&gt;=6,COUNTIF(Annahmen!$B$28:$B$41,A252)&gt;0,C252="Feiertag"),0,Annahmen!$C$9)</f>
        <v>0.33333333333333331</v>
      </c>
      <c r="I252" s="43">
        <f ca="1">IF(A252&gt;TODAY(),0,IF(OR(C252="Urlaub",C252="Krank",C252="Feiertag",C252="Frei"),0,IF(AND(C252="",D252="",E252=""),0,IF(AND(WEEKDAY(A252,2)&gt;=6,G252=0),0,IF(AND(COUNTIF(Annahmen!$B$28:$B$41,A252)&gt;0,G252=0),0,(G252-H252)*24)))))</f>
        <v>0</v>
      </c>
      <c r="J252" s="44"/>
    </row>
    <row r="253" spans="1:10" ht="16.5" customHeight="1" x14ac:dyDescent="0.25">
      <c r="A253" s="36">
        <v>46256</v>
      </c>
      <c r="B253" s="37" t="str">
        <f t="shared" si="14"/>
        <v>Sa</v>
      </c>
      <c r="C253" s="47"/>
      <c r="D253" s="39"/>
      <c r="E253" s="39"/>
      <c r="F253" s="40"/>
      <c r="G253" s="41">
        <f t="shared" si="15"/>
        <v>0</v>
      </c>
      <c r="H253" s="42">
        <f>IF(OR(WEEKDAY(A253,2)&gt;=6,COUNTIF(Annahmen!$B$28:$B$41,A253)&gt;0,C253="Feiertag"),0,Annahmen!$C$9)</f>
        <v>0</v>
      </c>
      <c r="I253" s="43">
        <f ca="1">IF(A253&gt;TODAY(),0,IF(OR(C253="Urlaub",C253="Krank",C253="Feiertag",C253="Frei"),0,IF(AND(C253="",D253="",E253=""),0,IF(AND(WEEKDAY(A253,2)&gt;=6,G253=0),0,IF(AND(COUNTIF(Annahmen!$B$28:$B$41,A253)&gt;0,G253=0),0,(G253-H253)*24)))))</f>
        <v>0</v>
      </c>
      <c r="J253" s="44"/>
    </row>
    <row r="254" spans="1:10" ht="16.5" customHeight="1" x14ac:dyDescent="0.25">
      <c r="A254" s="36">
        <v>46257</v>
      </c>
      <c r="B254" s="37" t="str">
        <f t="shared" si="14"/>
        <v>So</v>
      </c>
      <c r="C254" s="47"/>
      <c r="D254" s="39"/>
      <c r="E254" s="39"/>
      <c r="F254" s="40"/>
      <c r="G254" s="41">
        <f t="shared" si="15"/>
        <v>0</v>
      </c>
      <c r="H254" s="42">
        <f>IF(OR(WEEKDAY(A254,2)&gt;=6,COUNTIF(Annahmen!$B$28:$B$41,A254)&gt;0,C254="Feiertag"),0,Annahmen!$C$9)</f>
        <v>0</v>
      </c>
      <c r="I254" s="43">
        <f ca="1">IF(A254&gt;TODAY(),0,IF(OR(C254="Urlaub",C254="Krank",C254="Feiertag",C254="Frei"),0,IF(AND(C254="",D254="",E254=""),0,IF(AND(WEEKDAY(A254,2)&gt;=6,G254=0),0,IF(AND(COUNTIF(Annahmen!$B$28:$B$41,A254)&gt;0,G254=0),0,(G254-H254)*24)))))</f>
        <v>0</v>
      </c>
      <c r="J254" s="44"/>
    </row>
    <row r="255" spans="1:10" ht="16.5" customHeight="1" x14ac:dyDescent="0.25">
      <c r="A255" s="36">
        <v>46258</v>
      </c>
      <c r="B255" s="37" t="str">
        <f t="shared" si="14"/>
        <v>Mo</v>
      </c>
      <c r="C255" s="47"/>
      <c r="D255" s="39"/>
      <c r="E255" s="39"/>
      <c r="F255" s="40"/>
      <c r="G255" s="41">
        <f t="shared" si="15"/>
        <v>0</v>
      </c>
      <c r="H255" s="42">
        <f>IF(OR(WEEKDAY(A255,2)&gt;=6,COUNTIF(Annahmen!$B$28:$B$41,A255)&gt;0,C255="Feiertag"),0,Annahmen!$C$9)</f>
        <v>0.33333333333333331</v>
      </c>
      <c r="I255" s="43">
        <f ca="1">IF(A255&gt;TODAY(),0,IF(OR(C255="Urlaub",C255="Krank",C255="Feiertag",C255="Frei"),0,IF(AND(C255="",D255="",E255=""),0,IF(AND(WEEKDAY(A255,2)&gt;=6,G255=0),0,IF(AND(COUNTIF(Annahmen!$B$28:$B$41,A255)&gt;0,G255=0),0,(G255-H255)*24)))))</f>
        <v>0</v>
      </c>
      <c r="J255" s="44"/>
    </row>
    <row r="256" spans="1:10" ht="16.5" customHeight="1" x14ac:dyDescent="0.25">
      <c r="A256" s="36">
        <v>46259</v>
      </c>
      <c r="B256" s="37" t="str">
        <f t="shared" si="14"/>
        <v>Di</v>
      </c>
      <c r="C256" s="47"/>
      <c r="D256" s="39"/>
      <c r="E256" s="39"/>
      <c r="F256" s="40"/>
      <c r="G256" s="41">
        <f t="shared" si="15"/>
        <v>0</v>
      </c>
      <c r="H256" s="42">
        <f>IF(OR(WEEKDAY(A256,2)&gt;=6,COUNTIF(Annahmen!$B$28:$B$41,A256)&gt;0,C256="Feiertag"),0,Annahmen!$C$9)</f>
        <v>0.33333333333333331</v>
      </c>
      <c r="I256" s="43">
        <f ca="1">IF(A256&gt;TODAY(),0,IF(OR(C256="Urlaub",C256="Krank",C256="Feiertag",C256="Frei"),0,IF(AND(C256="",D256="",E256=""),0,IF(AND(WEEKDAY(A256,2)&gt;=6,G256=0),0,IF(AND(COUNTIF(Annahmen!$B$28:$B$41,A256)&gt;0,G256=0),0,(G256-H256)*24)))))</f>
        <v>0</v>
      </c>
      <c r="J256" s="44"/>
    </row>
    <row r="257" spans="1:10" ht="16.5" customHeight="1" x14ac:dyDescent="0.25">
      <c r="A257" s="36">
        <v>46260</v>
      </c>
      <c r="B257" s="37" t="str">
        <f t="shared" si="14"/>
        <v>Mi</v>
      </c>
      <c r="C257" s="47"/>
      <c r="D257" s="39"/>
      <c r="E257" s="39"/>
      <c r="F257" s="40"/>
      <c r="G257" s="41">
        <f t="shared" si="15"/>
        <v>0</v>
      </c>
      <c r="H257" s="42">
        <f>IF(OR(WEEKDAY(A257,2)&gt;=6,COUNTIF(Annahmen!$B$28:$B$41,A257)&gt;0,C257="Feiertag"),0,Annahmen!$C$9)</f>
        <v>0.33333333333333331</v>
      </c>
      <c r="I257" s="43">
        <f ca="1">IF(A257&gt;TODAY(),0,IF(OR(C257="Urlaub",C257="Krank",C257="Feiertag",C257="Frei"),0,IF(AND(C257="",D257="",E257=""),0,IF(AND(WEEKDAY(A257,2)&gt;=6,G257=0),0,IF(AND(COUNTIF(Annahmen!$B$28:$B$41,A257)&gt;0,G257=0),0,(G257-H257)*24)))))</f>
        <v>0</v>
      </c>
      <c r="J257" s="44"/>
    </row>
    <row r="258" spans="1:10" ht="16.5" customHeight="1" x14ac:dyDescent="0.25">
      <c r="A258" s="36">
        <v>46261</v>
      </c>
      <c r="B258" s="37" t="str">
        <f t="shared" si="14"/>
        <v>Do</v>
      </c>
      <c r="C258" s="47"/>
      <c r="D258" s="39"/>
      <c r="E258" s="39"/>
      <c r="F258" s="40"/>
      <c r="G258" s="41">
        <f t="shared" si="15"/>
        <v>0</v>
      </c>
      <c r="H258" s="42">
        <f>IF(OR(WEEKDAY(A258,2)&gt;=6,COUNTIF(Annahmen!$B$28:$B$41,A258)&gt;0,C258="Feiertag"),0,Annahmen!$C$9)</f>
        <v>0.33333333333333331</v>
      </c>
      <c r="I258" s="43">
        <f ca="1">IF(A258&gt;TODAY(),0,IF(OR(C258="Urlaub",C258="Krank",C258="Feiertag",C258="Frei"),0,IF(AND(C258="",D258="",E258=""),0,IF(AND(WEEKDAY(A258,2)&gt;=6,G258=0),0,IF(AND(COUNTIF(Annahmen!$B$28:$B$41,A258)&gt;0,G258=0),0,(G258-H258)*24)))))</f>
        <v>0</v>
      </c>
      <c r="J258" s="44"/>
    </row>
    <row r="259" spans="1:10" ht="16.5" customHeight="1" x14ac:dyDescent="0.25">
      <c r="A259" s="36">
        <v>46262</v>
      </c>
      <c r="B259" s="37" t="str">
        <f t="shared" si="14"/>
        <v>Fr</v>
      </c>
      <c r="C259" s="47"/>
      <c r="D259" s="39"/>
      <c r="E259" s="39"/>
      <c r="F259" s="40"/>
      <c r="G259" s="41">
        <f t="shared" si="15"/>
        <v>0</v>
      </c>
      <c r="H259" s="42">
        <f>IF(OR(WEEKDAY(A259,2)&gt;=6,COUNTIF(Annahmen!$B$28:$B$41,A259)&gt;0,C259="Feiertag"),0,Annahmen!$C$9)</f>
        <v>0.33333333333333331</v>
      </c>
      <c r="I259" s="43">
        <f ca="1">IF(A259&gt;TODAY(),0,IF(OR(C259="Urlaub",C259="Krank",C259="Feiertag",C259="Frei"),0,IF(AND(C259="",D259="",E259=""),0,IF(AND(WEEKDAY(A259,2)&gt;=6,G259=0),0,IF(AND(COUNTIF(Annahmen!$B$28:$B$41,A259)&gt;0,G259=0),0,(G259-H259)*24)))))</f>
        <v>0</v>
      </c>
      <c r="J259" s="44"/>
    </row>
    <row r="260" spans="1:10" ht="16.5" customHeight="1" x14ac:dyDescent="0.25">
      <c r="A260" s="36">
        <v>46263</v>
      </c>
      <c r="B260" s="37" t="str">
        <f t="shared" si="14"/>
        <v>Sa</v>
      </c>
      <c r="C260" s="47"/>
      <c r="D260" s="39"/>
      <c r="E260" s="39"/>
      <c r="F260" s="40"/>
      <c r="G260" s="41">
        <f t="shared" si="15"/>
        <v>0</v>
      </c>
      <c r="H260" s="42">
        <f>IF(OR(WEEKDAY(A260,2)&gt;=6,COUNTIF(Annahmen!$B$28:$B$41,A260)&gt;0,C260="Feiertag"),0,Annahmen!$C$9)</f>
        <v>0</v>
      </c>
      <c r="I260" s="43">
        <f ca="1">IF(A260&gt;TODAY(),0,IF(OR(C260="Urlaub",C260="Krank",C260="Feiertag",C260="Frei"),0,IF(AND(C260="",D260="",E260=""),0,IF(AND(WEEKDAY(A260,2)&gt;=6,G260=0),0,IF(AND(COUNTIF(Annahmen!$B$28:$B$41,A260)&gt;0,G260=0),0,(G260-H260)*24)))))</f>
        <v>0</v>
      </c>
      <c r="J260" s="44"/>
    </row>
    <row r="261" spans="1:10" ht="16.5" customHeight="1" x14ac:dyDescent="0.25">
      <c r="A261" s="36">
        <v>46264</v>
      </c>
      <c r="B261" s="37" t="str">
        <f t="shared" si="14"/>
        <v>So</v>
      </c>
      <c r="C261" s="47"/>
      <c r="D261" s="39"/>
      <c r="E261" s="39"/>
      <c r="F261" s="40"/>
      <c r="G261" s="41">
        <f t="shared" si="15"/>
        <v>0</v>
      </c>
      <c r="H261" s="42">
        <f>IF(OR(WEEKDAY(A261,2)&gt;=6,COUNTIF(Annahmen!$B$28:$B$41,A261)&gt;0,C261="Feiertag"),0,Annahmen!$C$9)</f>
        <v>0</v>
      </c>
      <c r="I261" s="43">
        <f ca="1">IF(A261&gt;TODAY(),0,IF(OR(C261="Urlaub",C261="Krank",C261="Feiertag",C261="Frei"),0,IF(AND(C261="",D261="",E261=""),0,IF(AND(WEEKDAY(A261,2)&gt;=6,G261=0),0,IF(AND(COUNTIF(Annahmen!$B$28:$B$41,A261)&gt;0,G261=0),0,(G261-H261)*24)))))</f>
        <v>0</v>
      </c>
      <c r="J261" s="44"/>
    </row>
    <row r="262" spans="1:10" ht="16.5" customHeight="1" x14ac:dyDescent="0.25">
      <c r="A262" s="36">
        <v>46265</v>
      </c>
      <c r="B262" s="37" t="str">
        <f t="shared" si="14"/>
        <v>Mo</v>
      </c>
      <c r="C262" s="47"/>
      <c r="D262" s="39"/>
      <c r="E262" s="39"/>
      <c r="F262" s="40"/>
      <c r="G262" s="41">
        <f t="shared" si="15"/>
        <v>0</v>
      </c>
      <c r="H262" s="42">
        <f>IF(OR(WEEKDAY(A262,2)&gt;=6,COUNTIF(Annahmen!$B$28:$B$41,A262)&gt;0,C262="Feiertag"),0,Annahmen!$C$9)</f>
        <v>0.33333333333333331</v>
      </c>
      <c r="I262" s="43">
        <f ca="1">IF(A262&gt;TODAY(),0,IF(OR(C262="Urlaub",C262="Krank",C262="Feiertag",C262="Frei"),0,IF(AND(C262="",D262="",E262=""),0,IF(AND(WEEKDAY(A262,2)&gt;=6,G262=0),0,IF(AND(COUNTIF(Annahmen!$B$28:$B$41,A262)&gt;0,G262=0),0,(G262-H262)*24)))))</f>
        <v>0</v>
      </c>
      <c r="J262" s="44"/>
    </row>
    <row r="263" spans="1:10" ht="21.75" customHeight="1" x14ac:dyDescent="0.25">
      <c r="A263" s="75" t="s">
        <v>52</v>
      </c>
      <c r="B263" s="75"/>
      <c r="C263" s="75"/>
      <c r="D263" s="48"/>
      <c r="E263" s="48"/>
      <c r="F263" s="48"/>
      <c r="G263" s="49">
        <f>SUM(G232:G262)</f>
        <v>0</v>
      </c>
      <c r="H263" s="49">
        <f>SUM(H232:H262)</f>
        <v>6.9999999999999973</v>
      </c>
      <c r="I263" s="50">
        <f ca="1">SUM(I232:I262)</f>
        <v>0</v>
      </c>
      <c r="J263" s="51" t="str">
        <f>COUNTIF(C232:C262,"Urlaub")&amp;" Urlaub | "&amp;COUNTIF(C232:C262,"Krank")&amp;" Krank"</f>
        <v>0 Urlaub | 0 Krank</v>
      </c>
    </row>
    <row r="264" spans="1:10" ht="24" customHeight="1" x14ac:dyDescent="0.25">
      <c r="A264" s="74" t="s">
        <v>25</v>
      </c>
      <c r="B264" s="74"/>
      <c r="C264" s="74"/>
      <c r="D264" s="74"/>
      <c r="E264" s="74"/>
      <c r="F264" s="74"/>
      <c r="G264" s="74"/>
      <c r="H264" s="74"/>
      <c r="I264" s="74"/>
      <c r="J264" s="74"/>
    </row>
    <row r="265" spans="1:10" ht="16.5" customHeight="1" x14ac:dyDescent="0.25">
      <c r="A265" s="36">
        <v>46266</v>
      </c>
      <c r="B265" s="37" t="str">
        <f t="shared" ref="B265:B294" si="16">CHOOSE(WEEKDAY(A265,2),"Mo","Di","Mi","Do","Fr","Sa","So")</f>
        <v>Di</v>
      </c>
      <c r="C265" s="47"/>
      <c r="D265" s="39"/>
      <c r="E265" s="39"/>
      <c r="F265" s="40"/>
      <c r="G265" s="41">
        <f t="shared" ref="G265:G294" si="17">IFERROR(IF(OR(D265="",E265=""),0,IF(E265&lt;D265,1+E265-D265,E265-D265)-IFERROR(F265,0)/1440),0)</f>
        <v>0</v>
      </c>
      <c r="H265" s="42">
        <f>IF(OR(WEEKDAY(A265,2)&gt;=6,COUNTIF(Annahmen!$B$28:$B$41,A265)&gt;0,C265="Feiertag"),0,Annahmen!$C$9)</f>
        <v>0.33333333333333331</v>
      </c>
      <c r="I265" s="43">
        <f ca="1">IF(A265&gt;TODAY(),0,IF(OR(C265="Urlaub",C265="Krank",C265="Feiertag",C265="Frei"),0,IF(AND(C265="",D265="",E265=""),0,IF(AND(WEEKDAY(A265,2)&gt;=6,G265=0),0,IF(AND(COUNTIF(Annahmen!$B$28:$B$41,A265)&gt;0,G265=0),0,(G265-H265)*24)))))</f>
        <v>0</v>
      </c>
      <c r="J265" s="44"/>
    </row>
    <row r="266" spans="1:10" ht="16.5" customHeight="1" x14ac:dyDescent="0.25">
      <c r="A266" s="36">
        <v>46267</v>
      </c>
      <c r="B266" s="37" t="str">
        <f t="shared" si="16"/>
        <v>Mi</v>
      </c>
      <c r="C266" s="47"/>
      <c r="D266" s="39"/>
      <c r="E266" s="39"/>
      <c r="F266" s="40"/>
      <c r="G266" s="41">
        <f t="shared" si="17"/>
        <v>0</v>
      </c>
      <c r="H266" s="42">
        <f>IF(OR(WEEKDAY(A266,2)&gt;=6,COUNTIF(Annahmen!$B$28:$B$41,A266)&gt;0,C266="Feiertag"),0,Annahmen!$C$9)</f>
        <v>0.33333333333333331</v>
      </c>
      <c r="I266" s="43">
        <f ca="1">IF(A266&gt;TODAY(),0,IF(OR(C266="Urlaub",C266="Krank",C266="Feiertag",C266="Frei"),0,IF(AND(C266="",D266="",E266=""),0,IF(AND(WEEKDAY(A266,2)&gt;=6,G266=0),0,IF(AND(COUNTIF(Annahmen!$B$28:$B$41,A266)&gt;0,G266=0),0,(G266-H266)*24)))))</f>
        <v>0</v>
      </c>
      <c r="J266" s="44"/>
    </row>
    <row r="267" spans="1:10" ht="16.5" customHeight="1" x14ac:dyDescent="0.25">
      <c r="A267" s="36">
        <v>46268</v>
      </c>
      <c r="B267" s="37" t="str">
        <f t="shared" si="16"/>
        <v>Do</v>
      </c>
      <c r="C267" s="47"/>
      <c r="D267" s="39"/>
      <c r="E267" s="39"/>
      <c r="F267" s="40"/>
      <c r="G267" s="41">
        <f t="shared" si="17"/>
        <v>0</v>
      </c>
      <c r="H267" s="42">
        <f>IF(OR(WEEKDAY(A267,2)&gt;=6,COUNTIF(Annahmen!$B$28:$B$41,A267)&gt;0,C267="Feiertag"),0,Annahmen!$C$9)</f>
        <v>0.33333333333333331</v>
      </c>
      <c r="I267" s="43">
        <f ca="1">IF(A267&gt;TODAY(),0,IF(OR(C267="Urlaub",C267="Krank",C267="Feiertag",C267="Frei"),0,IF(AND(C267="",D267="",E267=""),0,IF(AND(WEEKDAY(A267,2)&gt;=6,G267=0),0,IF(AND(COUNTIF(Annahmen!$B$28:$B$41,A267)&gt;0,G267=0),0,(G267-H267)*24)))))</f>
        <v>0</v>
      </c>
      <c r="J267" s="44"/>
    </row>
    <row r="268" spans="1:10" ht="16.5" customHeight="1" x14ac:dyDescent="0.25">
      <c r="A268" s="36">
        <v>46269</v>
      </c>
      <c r="B268" s="37" t="str">
        <f t="shared" si="16"/>
        <v>Fr</v>
      </c>
      <c r="C268" s="47"/>
      <c r="D268" s="39"/>
      <c r="E268" s="39"/>
      <c r="F268" s="40"/>
      <c r="G268" s="41">
        <f t="shared" si="17"/>
        <v>0</v>
      </c>
      <c r="H268" s="42">
        <f>IF(OR(WEEKDAY(A268,2)&gt;=6,COUNTIF(Annahmen!$B$28:$B$41,A268)&gt;0,C268="Feiertag"),0,Annahmen!$C$9)</f>
        <v>0.33333333333333331</v>
      </c>
      <c r="I268" s="43">
        <f ca="1">IF(A268&gt;TODAY(),0,IF(OR(C268="Urlaub",C268="Krank",C268="Feiertag",C268="Frei"),0,IF(AND(C268="",D268="",E268=""),0,IF(AND(WEEKDAY(A268,2)&gt;=6,G268=0),0,IF(AND(COUNTIF(Annahmen!$B$28:$B$41,A268)&gt;0,G268=0),0,(G268-H268)*24)))))</f>
        <v>0</v>
      </c>
      <c r="J268" s="44"/>
    </row>
    <row r="269" spans="1:10" ht="16.5" customHeight="1" x14ac:dyDescent="0.25">
      <c r="A269" s="36">
        <v>46270</v>
      </c>
      <c r="B269" s="37" t="str">
        <f t="shared" si="16"/>
        <v>Sa</v>
      </c>
      <c r="C269" s="47"/>
      <c r="D269" s="39"/>
      <c r="E269" s="39"/>
      <c r="F269" s="40"/>
      <c r="G269" s="41">
        <f t="shared" si="17"/>
        <v>0</v>
      </c>
      <c r="H269" s="42">
        <f>IF(OR(WEEKDAY(A269,2)&gt;=6,COUNTIF(Annahmen!$B$28:$B$41,A269)&gt;0,C269="Feiertag"),0,Annahmen!$C$9)</f>
        <v>0</v>
      </c>
      <c r="I269" s="43">
        <f ca="1">IF(A269&gt;TODAY(),0,IF(OR(C269="Urlaub",C269="Krank",C269="Feiertag",C269="Frei"),0,IF(AND(C269="",D269="",E269=""),0,IF(AND(WEEKDAY(A269,2)&gt;=6,G269=0),0,IF(AND(COUNTIF(Annahmen!$B$28:$B$41,A269)&gt;0,G269=0),0,(G269-H269)*24)))))</f>
        <v>0</v>
      </c>
      <c r="J269" s="44"/>
    </row>
    <row r="270" spans="1:10" ht="16.5" customHeight="1" x14ac:dyDescent="0.25">
      <c r="A270" s="36">
        <v>46271</v>
      </c>
      <c r="B270" s="37" t="str">
        <f t="shared" si="16"/>
        <v>So</v>
      </c>
      <c r="C270" s="47"/>
      <c r="D270" s="39"/>
      <c r="E270" s="39"/>
      <c r="F270" s="40"/>
      <c r="G270" s="41">
        <f t="shared" si="17"/>
        <v>0</v>
      </c>
      <c r="H270" s="42">
        <f>IF(OR(WEEKDAY(A270,2)&gt;=6,COUNTIF(Annahmen!$B$28:$B$41,A270)&gt;0,C270="Feiertag"),0,Annahmen!$C$9)</f>
        <v>0</v>
      </c>
      <c r="I270" s="43">
        <f ca="1">IF(A270&gt;TODAY(),0,IF(OR(C270="Urlaub",C270="Krank",C270="Feiertag",C270="Frei"),0,IF(AND(C270="",D270="",E270=""),0,IF(AND(WEEKDAY(A270,2)&gt;=6,G270=0),0,IF(AND(COUNTIF(Annahmen!$B$28:$B$41,A270)&gt;0,G270=0),0,(G270-H270)*24)))))</f>
        <v>0</v>
      </c>
      <c r="J270" s="44"/>
    </row>
    <row r="271" spans="1:10" ht="16.5" customHeight="1" x14ac:dyDescent="0.25">
      <c r="A271" s="36">
        <v>46272</v>
      </c>
      <c r="B271" s="37" t="str">
        <f t="shared" si="16"/>
        <v>Mo</v>
      </c>
      <c r="C271" s="47"/>
      <c r="D271" s="39"/>
      <c r="E271" s="39"/>
      <c r="F271" s="40"/>
      <c r="G271" s="41">
        <f t="shared" si="17"/>
        <v>0</v>
      </c>
      <c r="H271" s="42">
        <f>IF(OR(WEEKDAY(A271,2)&gt;=6,COUNTIF(Annahmen!$B$28:$B$41,A271)&gt;0,C271="Feiertag"),0,Annahmen!$C$9)</f>
        <v>0.33333333333333331</v>
      </c>
      <c r="I271" s="43">
        <f ca="1">IF(A271&gt;TODAY(),0,IF(OR(C271="Urlaub",C271="Krank",C271="Feiertag",C271="Frei"),0,IF(AND(C271="",D271="",E271=""),0,IF(AND(WEEKDAY(A271,2)&gt;=6,G271=0),0,IF(AND(COUNTIF(Annahmen!$B$28:$B$41,A271)&gt;0,G271=0),0,(G271-H271)*24)))))</f>
        <v>0</v>
      </c>
      <c r="J271" s="44"/>
    </row>
    <row r="272" spans="1:10" ht="16.5" customHeight="1" x14ac:dyDescent="0.25">
      <c r="A272" s="36">
        <v>46273</v>
      </c>
      <c r="B272" s="37" t="str">
        <f t="shared" si="16"/>
        <v>Di</v>
      </c>
      <c r="C272" s="47"/>
      <c r="D272" s="39"/>
      <c r="E272" s="39"/>
      <c r="F272" s="40"/>
      <c r="G272" s="41">
        <f t="shared" si="17"/>
        <v>0</v>
      </c>
      <c r="H272" s="42">
        <f>IF(OR(WEEKDAY(A272,2)&gt;=6,COUNTIF(Annahmen!$B$28:$B$41,A272)&gt;0,C272="Feiertag"),0,Annahmen!$C$9)</f>
        <v>0.33333333333333331</v>
      </c>
      <c r="I272" s="43">
        <f ca="1">IF(A272&gt;TODAY(),0,IF(OR(C272="Urlaub",C272="Krank",C272="Feiertag",C272="Frei"),0,IF(AND(C272="",D272="",E272=""),0,IF(AND(WEEKDAY(A272,2)&gt;=6,G272=0),0,IF(AND(COUNTIF(Annahmen!$B$28:$B$41,A272)&gt;0,G272=0),0,(G272-H272)*24)))))</f>
        <v>0</v>
      </c>
      <c r="J272" s="44"/>
    </row>
    <row r="273" spans="1:10" ht="16.5" customHeight="1" x14ac:dyDescent="0.25">
      <c r="A273" s="36">
        <v>46274</v>
      </c>
      <c r="B273" s="37" t="str">
        <f t="shared" si="16"/>
        <v>Mi</v>
      </c>
      <c r="C273" s="47"/>
      <c r="D273" s="39"/>
      <c r="E273" s="39"/>
      <c r="F273" s="40"/>
      <c r="G273" s="41">
        <f t="shared" si="17"/>
        <v>0</v>
      </c>
      <c r="H273" s="42">
        <f>IF(OR(WEEKDAY(A273,2)&gt;=6,COUNTIF(Annahmen!$B$28:$B$41,A273)&gt;0,C273="Feiertag"),0,Annahmen!$C$9)</f>
        <v>0.33333333333333331</v>
      </c>
      <c r="I273" s="43">
        <f ca="1">IF(A273&gt;TODAY(),0,IF(OR(C273="Urlaub",C273="Krank",C273="Feiertag",C273="Frei"),0,IF(AND(C273="",D273="",E273=""),0,IF(AND(WEEKDAY(A273,2)&gt;=6,G273=0),0,IF(AND(COUNTIF(Annahmen!$B$28:$B$41,A273)&gt;0,G273=0),0,(G273-H273)*24)))))</f>
        <v>0</v>
      </c>
      <c r="J273" s="44"/>
    </row>
    <row r="274" spans="1:10" ht="16.5" customHeight="1" x14ac:dyDescent="0.25">
      <c r="A274" s="36">
        <v>46275</v>
      </c>
      <c r="B274" s="37" t="str">
        <f t="shared" si="16"/>
        <v>Do</v>
      </c>
      <c r="C274" s="47"/>
      <c r="D274" s="39"/>
      <c r="E274" s="39"/>
      <c r="F274" s="40"/>
      <c r="G274" s="41">
        <f t="shared" si="17"/>
        <v>0</v>
      </c>
      <c r="H274" s="42">
        <f>IF(OR(WEEKDAY(A274,2)&gt;=6,COUNTIF(Annahmen!$B$28:$B$41,A274)&gt;0,C274="Feiertag"),0,Annahmen!$C$9)</f>
        <v>0.33333333333333331</v>
      </c>
      <c r="I274" s="43">
        <f ca="1">IF(A274&gt;TODAY(),0,IF(OR(C274="Urlaub",C274="Krank",C274="Feiertag",C274="Frei"),0,IF(AND(C274="",D274="",E274=""),0,IF(AND(WEEKDAY(A274,2)&gt;=6,G274=0),0,IF(AND(COUNTIF(Annahmen!$B$28:$B$41,A274)&gt;0,G274=0),0,(G274-H274)*24)))))</f>
        <v>0</v>
      </c>
      <c r="J274" s="44"/>
    </row>
    <row r="275" spans="1:10" ht="16.5" customHeight="1" x14ac:dyDescent="0.25">
      <c r="A275" s="36">
        <v>46276</v>
      </c>
      <c r="B275" s="37" t="str">
        <f t="shared" si="16"/>
        <v>Fr</v>
      </c>
      <c r="C275" s="47"/>
      <c r="D275" s="39"/>
      <c r="E275" s="39"/>
      <c r="F275" s="40"/>
      <c r="G275" s="41">
        <f t="shared" si="17"/>
        <v>0</v>
      </c>
      <c r="H275" s="42">
        <f>IF(OR(WEEKDAY(A275,2)&gt;=6,COUNTIF(Annahmen!$B$28:$B$41,A275)&gt;0,C275="Feiertag"),0,Annahmen!$C$9)</f>
        <v>0.33333333333333331</v>
      </c>
      <c r="I275" s="43">
        <f ca="1">IF(A275&gt;TODAY(),0,IF(OR(C275="Urlaub",C275="Krank",C275="Feiertag",C275="Frei"),0,IF(AND(C275="",D275="",E275=""),0,IF(AND(WEEKDAY(A275,2)&gt;=6,G275=0),0,IF(AND(COUNTIF(Annahmen!$B$28:$B$41,A275)&gt;0,G275=0),0,(G275-H275)*24)))))</f>
        <v>0</v>
      </c>
      <c r="J275" s="44"/>
    </row>
    <row r="276" spans="1:10" ht="16.5" customHeight="1" x14ac:dyDescent="0.25">
      <c r="A276" s="36">
        <v>46277</v>
      </c>
      <c r="B276" s="37" t="str">
        <f t="shared" si="16"/>
        <v>Sa</v>
      </c>
      <c r="C276" s="47"/>
      <c r="D276" s="39"/>
      <c r="E276" s="39"/>
      <c r="F276" s="40"/>
      <c r="G276" s="41">
        <f t="shared" si="17"/>
        <v>0</v>
      </c>
      <c r="H276" s="42">
        <f>IF(OR(WEEKDAY(A276,2)&gt;=6,COUNTIF(Annahmen!$B$28:$B$41,A276)&gt;0,C276="Feiertag"),0,Annahmen!$C$9)</f>
        <v>0</v>
      </c>
      <c r="I276" s="43">
        <f ca="1">IF(A276&gt;TODAY(),0,IF(OR(C276="Urlaub",C276="Krank",C276="Feiertag",C276="Frei"),0,IF(AND(C276="",D276="",E276=""),0,IF(AND(WEEKDAY(A276,2)&gt;=6,G276=0),0,IF(AND(COUNTIF(Annahmen!$B$28:$B$41,A276)&gt;0,G276=0),0,(G276-H276)*24)))))</f>
        <v>0</v>
      </c>
      <c r="J276" s="44"/>
    </row>
    <row r="277" spans="1:10" ht="16.5" customHeight="1" x14ac:dyDescent="0.25">
      <c r="A277" s="36">
        <v>46278</v>
      </c>
      <c r="B277" s="37" t="str">
        <f t="shared" si="16"/>
        <v>So</v>
      </c>
      <c r="C277" s="47"/>
      <c r="D277" s="39"/>
      <c r="E277" s="39"/>
      <c r="F277" s="40"/>
      <c r="G277" s="41">
        <f t="shared" si="17"/>
        <v>0</v>
      </c>
      <c r="H277" s="42">
        <f>IF(OR(WEEKDAY(A277,2)&gt;=6,COUNTIF(Annahmen!$B$28:$B$41,A277)&gt;0,C277="Feiertag"),0,Annahmen!$C$9)</f>
        <v>0</v>
      </c>
      <c r="I277" s="43">
        <f ca="1">IF(A277&gt;TODAY(),0,IF(OR(C277="Urlaub",C277="Krank",C277="Feiertag",C277="Frei"),0,IF(AND(C277="",D277="",E277=""),0,IF(AND(WEEKDAY(A277,2)&gt;=6,G277=0),0,IF(AND(COUNTIF(Annahmen!$B$28:$B$41,A277)&gt;0,G277=0),0,(G277-H277)*24)))))</f>
        <v>0</v>
      </c>
      <c r="J277" s="44"/>
    </row>
    <row r="278" spans="1:10" ht="16.5" customHeight="1" x14ac:dyDescent="0.25">
      <c r="A278" s="36">
        <v>46279</v>
      </c>
      <c r="B278" s="37" t="str">
        <f t="shared" si="16"/>
        <v>Mo</v>
      </c>
      <c r="C278" s="47"/>
      <c r="D278" s="39"/>
      <c r="E278" s="39"/>
      <c r="F278" s="40"/>
      <c r="G278" s="41">
        <f t="shared" si="17"/>
        <v>0</v>
      </c>
      <c r="H278" s="42">
        <f>IF(OR(WEEKDAY(A278,2)&gt;=6,COUNTIF(Annahmen!$B$28:$B$41,A278)&gt;0,C278="Feiertag"),0,Annahmen!$C$9)</f>
        <v>0.33333333333333331</v>
      </c>
      <c r="I278" s="43">
        <f ca="1">IF(A278&gt;TODAY(),0,IF(OR(C278="Urlaub",C278="Krank",C278="Feiertag",C278="Frei"),0,IF(AND(C278="",D278="",E278=""),0,IF(AND(WEEKDAY(A278,2)&gt;=6,G278=0),0,IF(AND(COUNTIF(Annahmen!$B$28:$B$41,A278)&gt;0,G278=0),0,(G278-H278)*24)))))</f>
        <v>0</v>
      </c>
      <c r="J278" s="44"/>
    </row>
    <row r="279" spans="1:10" ht="16.5" customHeight="1" x14ac:dyDescent="0.25">
      <c r="A279" s="36">
        <v>46280</v>
      </c>
      <c r="B279" s="37" t="str">
        <f t="shared" si="16"/>
        <v>Di</v>
      </c>
      <c r="C279" s="47"/>
      <c r="D279" s="39"/>
      <c r="E279" s="39"/>
      <c r="F279" s="40"/>
      <c r="G279" s="41">
        <f t="shared" si="17"/>
        <v>0</v>
      </c>
      <c r="H279" s="42">
        <f>IF(OR(WEEKDAY(A279,2)&gt;=6,COUNTIF(Annahmen!$B$28:$B$41,A279)&gt;0,C279="Feiertag"),0,Annahmen!$C$9)</f>
        <v>0.33333333333333331</v>
      </c>
      <c r="I279" s="43">
        <f ca="1">IF(A279&gt;TODAY(),0,IF(OR(C279="Urlaub",C279="Krank",C279="Feiertag",C279="Frei"),0,IF(AND(C279="",D279="",E279=""),0,IF(AND(WEEKDAY(A279,2)&gt;=6,G279=0),0,IF(AND(COUNTIF(Annahmen!$B$28:$B$41,A279)&gt;0,G279=0),0,(G279-H279)*24)))))</f>
        <v>0</v>
      </c>
      <c r="J279" s="44"/>
    </row>
    <row r="280" spans="1:10" ht="16.5" customHeight="1" x14ac:dyDescent="0.25">
      <c r="A280" s="36">
        <v>46281</v>
      </c>
      <c r="B280" s="37" t="str">
        <f t="shared" si="16"/>
        <v>Mi</v>
      </c>
      <c r="C280" s="47"/>
      <c r="D280" s="39"/>
      <c r="E280" s="39"/>
      <c r="F280" s="40"/>
      <c r="G280" s="41">
        <f t="shared" si="17"/>
        <v>0</v>
      </c>
      <c r="H280" s="42">
        <f>IF(OR(WEEKDAY(A280,2)&gt;=6,COUNTIF(Annahmen!$B$28:$B$41,A280)&gt;0,C280="Feiertag"),0,Annahmen!$C$9)</f>
        <v>0.33333333333333331</v>
      </c>
      <c r="I280" s="43">
        <f ca="1">IF(A280&gt;TODAY(),0,IF(OR(C280="Urlaub",C280="Krank",C280="Feiertag",C280="Frei"),0,IF(AND(C280="",D280="",E280=""),0,IF(AND(WEEKDAY(A280,2)&gt;=6,G280=0),0,IF(AND(COUNTIF(Annahmen!$B$28:$B$41,A280)&gt;0,G280=0),0,(G280-H280)*24)))))</f>
        <v>0</v>
      </c>
      <c r="J280" s="44"/>
    </row>
    <row r="281" spans="1:10" ht="16.5" customHeight="1" x14ac:dyDescent="0.25">
      <c r="A281" s="36">
        <v>46282</v>
      </c>
      <c r="B281" s="37" t="str">
        <f t="shared" si="16"/>
        <v>Do</v>
      </c>
      <c r="C281" s="47"/>
      <c r="D281" s="39"/>
      <c r="E281" s="39"/>
      <c r="F281" s="40"/>
      <c r="G281" s="41">
        <f t="shared" si="17"/>
        <v>0</v>
      </c>
      <c r="H281" s="42">
        <f>IF(OR(WEEKDAY(A281,2)&gt;=6,COUNTIF(Annahmen!$B$28:$B$41,A281)&gt;0,C281="Feiertag"),0,Annahmen!$C$9)</f>
        <v>0.33333333333333331</v>
      </c>
      <c r="I281" s="43">
        <f ca="1">IF(A281&gt;TODAY(),0,IF(OR(C281="Urlaub",C281="Krank",C281="Feiertag",C281="Frei"),0,IF(AND(C281="",D281="",E281=""),0,IF(AND(WEEKDAY(A281,2)&gt;=6,G281=0),0,IF(AND(COUNTIF(Annahmen!$B$28:$B$41,A281)&gt;0,G281=0),0,(G281-H281)*24)))))</f>
        <v>0</v>
      </c>
      <c r="J281" s="44"/>
    </row>
    <row r="282" spans="1:10" ht="16.5" customHeight="1" x14ac:dyDescent="0.25">
      <c r="A282" s="36">
        <v>46283</v>
      </c>
      <c r="B282" s="37" t="str">
        <f t="shared" si="16"/>
        <v>Fr</v>
      </c>
      <c r="C282" s="47"/>
      <c r="D282" s="39"/>
      <c r="E282" s="39"/>
      <c r="F282" s="40"/>
      <c r="G282" s="41">
        <f t="shared" si="17"/>
        <v>0</v>
      </c>
      <c r="H282" s="42">
        <f>IF(OR(WEEKDAY(A282,2)&gt;=6,COUNTIF(Annahmen!$B$28:$B$41,A282)&gt;0,C282="Feiertag"),0,Annahmen!$C$9)</f>
        <v>0.33333333333333331</v>
      </c>
      <c r="I282" s="43">
        <f ca="1">IF(A282&gt;TODAY(),0,IF(OR(C282="Urlaub",C282="Krank",C282="Feiertag",C282="Frei"),0,IF(AND(C282="",D282="",E282=""),0,IF(AND(WEEKDAY(A282,2)&gt;=6,G282=0),0,IF(AND(COUNTIF(Annahmen!$B$28:$B$41,A282)&gt;0,G282=0),0,(G282-H282)*24)))))</f>
        <v>0</v>
      </c>
      <c r="J282" s="44"/>
    </row>
    <row r="283" spans="1:10" ht="16.5" customHeight="1" x14ac:dyDescent="0.25">
      <c r="A283" s="36">
        <v>46284</v>
      </c>
      <c r="B283" s="37" t="str">
        <f t="shared" si="16"/>
        <v>Sa</v>
      </c>
      <c r="C283" s="47"/>
      <c r="D283" s="39"/>
      <c r="E283" s="39"/>
      <c r="F283" s="40"/>
      <c r="G283" s="41">
        <f t="shared" si="17"/>
        <v>0</v>
      </c>
      <c r="H283" s="42">
        <f>IF(OR(WEEKDAY(A283,2)&gt;=6,COUNTIF(Annahmen!$B$28:$B$41,A283)&gt;0,C283="Feiertag"),0,Annahmen!$C$9)</f>
        <v>0</v>
      </c>
      <c r="I283" s="43">
        <f ca="1">IF(A283&gt;TODAY(),0,IF(OR(C283="Urlaub",C283="Krank",C283="Feiertag",C283="Frei"),0,IF(AND(C283="",D283="",E283=""),0,IF(AND(WEEKDAY(A283,2)&gt;=6,G283=0),0,IF(AND(COUNTIF(Annahmen!$B$28:$B$41,A283)&gt;0,G283=0),0,(G283-H283)*24)))))</f>
        <v>0</v>
      </c>
      <c r="J283" s="44"/>
    </row>
    <row r="284" spans="1:10" ht="16.5" customHeight="1" x14ac:dyDescent="0.25">
      <c r="A284" s="36">
        <v>46285</v>
      </c>
      <c r="B284" s="37" t="str">
        <f t="shared" si="16"/>
        <v>So</v>
      </c>
      <c r="C284" s="47"/>
      <c r="D284" s="39"/>
      <c r="E284" s="39"/>
      <c r="F284" s="40"/>
      <c r="G284" s="41">
        <f t="shared" si="17"/>
        <v>0</v>
      </c>
      <c r="H284" s="42">
        <f>IF(OR(WEEKDAY(A284,2)&gt;=6,COUNTIF(Annahmen!$B$28:$B$41,A284)&gt;0,C284="Feiertag"),0,Annahmen!$C$9)</f>
        <v>0</v>
      </c>
      <c r="I284" s="43">
        <f ca="1">IF(A284&gt;TODAY(),0,IF(OR(C284="Urlaub",C284="Krank",C284="Feiertag",C284="Frei"),0,IF(AND(C284="",D284="",E284=""),0,IF(AND(WEEKDAY(A284,2)&gt;=6,G284=0),0,IF(AND(COUNTIF(Annahmen!$B$28:$B$41,A284)&gt;0,G284=0),0,(G284-H284)*24)))))</f>
        <v>0</v>
      </c>
      <c r="J284" s="44"/>
    </row>
    <row r="285" spans="1:10" ht="16.5" customHeight="1" x14ac:dyDescent="0.25">
      <c r="A285" s="36">
        <v>46286</v>
      </c>
      <c r="B285" s="37" t="str">
        <f t="shared" si="16"/>
        <v>Mo</v>
      </c>
      <c r="C285" s="47"/>
      <c r="D285" s="39"/>
      <c r="E285" s="39"/>
      <c r="F285" s="40"/>
      <c r="G285" s="41">
        <f t="shared" si="17"/>
        <v>0</v>
      </c>
      <c r="H285" s="42">
        <f>IF(OR(WEEKDAY(A285,2)&gt;=6,COUNTIF(Annahmen!$B$28:$B$41,A285)&gt;0,C285="Feiertag"),0,Annahmen!$C$9)</f>
        <v>0.33333333333333331</v>
      </c>
      <c r="I285" s="43">
        <f ca="1">IF(A285&gt;TODAY(),0,IF(OR(C285="Urlaub",C285="Krank",C285="Feiertag",C285="Frei"),0,IF(AND(C285="",D285="",E285=""),0,IF(AND(WEEKDAY(A285,2)&gt;=6,G285=0),0,IF(AND(COUNTIF(Annahmen!$B$28:$B$41,A285)&gt;0,G285=0),0,(G285-H285)*24)))))</f>
        <v>0</v>
      </c>
      <c r="J285" s="44"/>
    </row>
    <row r="286" spans="1:10" ht="16.5" customHeight="1" x14ac:dyDescent="0.25">
      <c r="A286" s="36">
        <v>46287</v>
      </c>
      <c r="B286" s="37" t="str">
        <f t="shared" si="16"/>
        <v>Di</v>
      </c>
      <c r="C286" s="47"/>
      <c r="D286" s="39"/>
      <c r="E286" s="39"/>
      <c r="F286" s="40"/>
      <c r="G286" s="41">
        <f t="shared" si="17"/>
        <v>0</v>
      </c>
      <c r="H286" s="42">
        <f>IF(OR(WEEKDAY(A286,2)&gt;=6,COUNTIF(Annahmen!$B$28:$B$41,A286)&gt;0,C286="Feiertag"),0,Annahmen!$C$9)</f>
        <v>0.33333333333333331</v>
      </c>
      <c r="I286" s="43">
        <f ca="1">IF(A286&gt;TODAY(),0,IF(OR(C286="Urlaub",C286="Krank",C286="Feiertag",C286="Frei"),0,IF(AND(C286="",D286="",E286=""),0,IF(AND(WEEKDAY(A286,2)&gt;=6,G286=0),0,IF(AND(COUNTIF(Annahmen!$B$28:$B$41,A286)&gt;0,G286=0),0,(G286-H286)*24)))))</f>
        <v>0</v>
      </c>
      <c r="J286" s="44"/>
    </row>
    <row r="287" spans="1:10" ht="16.5" customHeight="1" x14ac:dyDescent="0.25">
      <c r="A287" s="36">
        <v>46288</v>
      </c>
      <c r="B287" s="37" t="str">
        <f t="shared" si="16"/>
        <v>Mi</v>
      </c>
      <c r="C287" s="47"/>
      <c r="D287" s="39"/>
      <c r="E287" s="39"/>
      <c r="F287" s="40"/>
      <c r="G287" s="41">
        <f t="shared" si="17"/>
        <v>0</v>
      </c>
      <c r="H287" s="42">
        <f>IF(OR(WEEKDAY(A287,2)&gt;=6,COUNTIF(Annahmen!$B$28:$B$41,A287)&gt;0,C287="Feiertag"),0,Annahmen!$C$9)</f>
        <v>0.33333333333333331</v>
      </c>
      <c r="I287" s="43">
        <f ca="1">IF(A287&gt;TODAY(),0,IF(OR(C287="Urlaub",C287="Krank",C287="Feiertag",C287="Frei"),0,IF(AND(C287="",D287="",E287=""),0,IF(AND(WEEKDAY(A287,2)&gt;=6,G287=0),0,IF(AND(COUNTIF(Annahmen!$B$28:$B$41,A287)&gt;0,G287=0),0,(G287-H287)*24)))))</f>
        <v>0</v>
      </c>
      <c r="J287" s="44"/>
    </row>
    <row r="288" spans="1:10" ht="16.5" customHeight="1" x14ac:dyDescent="0.25">
      <c r="A288" s="36">
        <v>46289</v>
      </c>
      <c r="B288" s="37" t="str">
        <f t="shared" si="16"/>
        <v>Do</v>
      </c>
      <c r="C288" s="47"/>
      <c r="D288" s="39"/>
      <c r="E288" s="39"/>
      <c r="F288" s="40"/>
      <c r="G288" s="41">
        <f t="shared" si="17"/>
        <v>0</v>
      </c>
      <c r="H288" s="42">
        <f>IF(OR(WEEKDAY(A288,2)&gt;=6,COUNTIF(Annahmen!$B$28:$B$41,A288)&gt;0,C288="Feiertag"),0,Annahmen!$C$9)</f>
        <v>0.33333333333333331</v>
      </c>
      <c r="I288" s="43">
        <f ca="1">IF(A288&gt;TODAY(),0,IF(OR(C288="Urlaub",C288="Krank",C288="Feiertag",C288="Frei"),0,IF(AND(C288="",D288="",E288=""),0,IF(AND(WEEKDAY(A288,2)&gt;=6,G288=0),0,IF(AND(COUNTIF(Annahmen!$B$28:$B$41,A288)&gt;0,G288=0),0,(G288-H288)*24)))))</f>
        <v>0</v>
      </c>
      <c r="J288" s="44"/>
    </row>
    <row r="289" spans="1:10" ht="16.5" customHeight="1" x14ac:dyDescent="0.25">
      <c r="A289" s="36">
        <v>46290</v>
      </c>
      <c r="B289" s="37" t="str">
        <f t="shared" si="16"/>
        <v>Fr</v>
      </c>
      <c r="C289" s="47"/>
      <c r="D289" s="39"/>
      <c r="E289" s="39"/>
      <c r="F289" s="40"/>
      <c r="G289" s="41">
        <f t="shared" si="17"/>
        <v>0</v>
      </c>
      <c r="H289" s="42">
        <f>IF(OR(WEEKDAY(A289,2)&gt;=6,COUNTIF(Annahmen!$B$28:$B$41,A289)&gt;0,C289="Feiertag"),0,Annahmen!$C$9)</f>
        <v>0.33333333333333331</v>
      </c>
      <c r="I289" s="43">
        <f ca="1">IF(A289&gt;TODAY(),0,IF(OR(C289="Urlaub",C289="Krank",C289="Feiertag",C289="Frei"),0,IF(AND(C289="",D289="",E289=""),0,IF(AND(WEEKDAY(A289,2)&gt;=6,G289=0),0,IF(AND(COUNTIF(Annahmen!$B$28:$B$41,A289)&gt;0,G289=0),0,(G289-H289)*24)))))</f>
        <v>0</v>
      </c>
      <c r="J289" s="44"/>
    </row>
    <row r="290" spans="1:10" ht="16.5" customHeight="1" x14ac:dyDescent="0.25">
      <c r="A290" s="36">
        <v>46291</v>
      </c>
      <c r="B290" s="37" t="str">
        <f t="shared" si="16"/>
        <v>Sa</v>
      </c>
      <c r="C290" s="47"/>
      <c r="D290" s="39"/>
      <c r="E290" s="39"/>
      <c r="F290" s="40"/>
      <c r="G290" s="41">
        <f t="shared" si="17"/>
        <v>0</v>
      </c>
      <c r="H290" s="42">
        <f>IF(OR(WEEKDAY(A290,2)&gt;=6,COUNTIF(Annahmen!$B$28:$B$41,A290)&gt;0,C290="Feiertag"),0,Annahmen!$C$9)</f>
        <v>0</v>
      </c>
      <c r="I290" s="43">
        <f ca="1">IF(A290&gt;TODAY(),0,IF(OR(C290="Urlaub",C290="Krank",C290="Feiertag",C290="Frei"),0,IF(AND(C290="",D290="",E290=""),0,IF(AND(WEEKDAY(A290,2)&gt;=6,G290=0),0,IF(AND(COUNTIF(Annahmen!$B$28:$B$41,A290)&gt;0,G290=0),0,(G290-H290)*24)))))</f>
        <v>0</v>
      </c>
      <c r="J290" s="44"/>
    </row>
    <row r="291" spans="1:10" ht="16.5" customHeight="1" x14ac:dyDescent="0.25">
      <c r="A291" s="36">
        <v>46292</v>
      </c>
      <c r="B291" s="37" t="str">
        <f t="shared" si="16"/>
        <v>So</v>
      </c>
      <c r="C291" s="47"/>
      <c r="D291" s="39"/>
      <c r="E291" s="39"/>
      <c r="F291" s="40"/>
      <c r="G291" s="41">
        <f t="shared" si="17"/>
        <v>0</v>
      </c>
      <c r="H291" s="42">
        <f>IF(OR(WEEKDAY(A291,2)&gt;=6,COUNTIF(Annahmen!$B$28:$B$41,A291)&gt;0,C291="Feiertag"),0,Annahmen!$C$9)</f>
        <v>0</v>
      </c>
      <c r="I291" s="43">
        <f ca="1">IF(A291&gt;TODAY(),0,IF(OR(C291="Urlaub",C291="Krank",C291="Feiertag",C291="Frei"),0,IF(AND(C291="",D291="",E291=""),0,IF(AND(WEEKDAY(A291,2)&gt;=6,G291=0),0,IF(AND(COUNTIF(Annahmen!$B$28:$B$41,A291)&gt;0,G291=0),0,(G291-H291)*24)))))</f>
        <v>0</v>
      </c>
      <c r="J291" s="44"/>
    </row>
    <row r="292" spans="1:10" ht="16.5" customHeight="1" x14ac:dyDescent="0.25">
      <c r="A292" s="36">
        <v>46293</v>
      </c>
      <c r="B292" s="37" t="str">
        <f t="shared" si="16"/>
        <v>Mo</v>
      </c>
      <c r="C292" s="47"/>
      <c r="D292" s="39"/>
      <c r="E292" s="39"/>
      <c r="F292" s="40"/>
      <c r="G292" s="41">
        <f t="shared" si="17"/>
        <v>0</v>
      </c>
      <c r="H292" s="42">
        <f>IF(OR(WEEKDAY(A292,2)&gt;=6,COUNTIF(Annahmen!$B$28:$B$41,A292)&gt;0,C292="Feiertag"),0,Annahmen!$C$9)</f>
        <v>0.33333333333333331</v>
      </c>
      <c r="I292" s="43">
        <f ca="1">IF(A292&gt;TODAY(),0,IF(OR(C292="Urlaub",C292="Krank",C292="Feiertag",C292="Frei"),0,IF(AND(C292="",D292="",E292=""),0,IF(AND(WEEKDAY(A292,2)&gt;=6,G292=0),0,IF(AND(COUNTIF(Annahmen!$B$28:$B$41,A292)&gt;0,G292=0),0,(G292-H292)*24)))))</f>
        <v>0</v>
      </c>
      <c r="J292" s="44"/>
    </row>
    <row r="293" spans="1:10" ht="16.5" customHeight="1" x14ac:dyDescent="0.25">
      <c r="A293" s="36">
        <v>46294</v>
      </c>
      <c r="B293" s="37" t="str">
        <f t="shared" si="16"/>
        <v>Di</v>
      </c>
      <c r="C293" s="47"/>
      <c r="D293" s="39"/>
      <c r="E293" s="39"/>
      <c r="F293" s="40"/>
      <c r="G293" s="41">
        <f t="shared" si="17"/>
        <v>0</v>
      </c>
      <c r="H293" s="42">
        <f>IF(OR(WEEKDAY(A293,2)&gt;=6,COUNTIF(Annahmen!$B$28:$B$41,A293)&gt;0,C293="Feiertag"),0,Annahmen!$C$9)</f>
        <v>0.33333333333333331</v>
      </c>
      <c r="I293" s="43">
        <f ca="1">IF(A293&gt;TODAY(),0,IF(OR(C293="Urlaub",C293="Krank",C293="Feiertag",C293="Frei"),0,IF(AND(C293="",D293="",E293=""),0,IF(AND(WEEKDAY(A293,2)&gt;=6,G293=0),0,IF(AND(COUNTIF(Annahmen!$B$28:$B$41,A293)&gt;0,G293=0),0,(G293-H293)*24)))))</f>
        <v>0</v>
      </c>
      <c r="J293" s="44"/>
    </row>
    <row r="294" spans="1:10" ht="16.5" customHeight="1" x14ac:dyDescent="0.25">
      <c r="A294" s="36">
        <v>46295</v>
      </c>
      <c r="B294" s="37" t="str">
        <f t="shared" si="16"/>
        <v>Mi</v>
      </c>
      <c r="C294" s="47"/>
      <c r="D294" s="39"/>
      <c r="E294" s="39"/>
      <c r="F294" s="40"/>
      <c r="G294" s="41">
        <f t="shared" si="17"/>
        <v>0</v>
      </c>
      <c r="H294" s="42">
        <f>IF(OR(WEEKDAY(A294,2)&gt;=6,COUNTIF(Annahmen!$B$28:$B$41,A294)&gt;0,C294="Feiertag"),0,Annahmen!$C$9)</f>
        <v>0.33333333333333331</v>
      </c>
      <c r="I294" s="43">
        <f ca="1">IF(A294&gt;TODAY(),0,IF(OR(C294="Urlaub",C294="Krank",C294="Feiertag",C294="Frei"),0,IF(AND(C294="",D294="",E294=""),0,IF(AND(WEEKDAY(A294,2)&gt;=6,G294=0),0,IF(AND(COUNTIF(Annahmen!$B$28:$B$41,A294)&gt;0,G294=0),0,(G294-H294)*24)))))</f>
        <v>0</v>
      </c>
      <c r="J294" s="44"/>
    </row>
    <row r="295" spans="1:10" ht="21.75" customHeight="1" x14ac:dyDescent="0.25">
      <c r="A295" s="75" t="s">
        <v>53</v>
      </c>
      <c r="B295" s="75"/>
      <c r="C295" s="75"/>
      <c r="D295" s="48"/>
      <c r="E295" s="48"/>
      <c r="F295" s="48"/>
      <c r="G295" s="49">
        <f>SUM(G265:G294)</f>
        <v>0</v>
      </c>
      <c r="H295" s="49">
        <f>SUM(H265:H294)</f>
        <v>7.3333333333333304</v>
      </c>
      <c r="I295" s="50">
        <f ca="1">SUM(I265:I294)</f>
        <v>0</v>
      </c>
      <c r="J295" s="51" t="str">
        <f>COUNTIF(C265:C294,"Urlaub")&amp;" Urlaub | "&amp;COUNTIF(C265:C294,"Krank")&amp;" Krank"</f>
        <v>0 Urlaub | 0 Krank</v>
      </c>
    </row>
    <row r="296" spans="1:10" ht="24" customHeight="1" x14ac:dyDescent="0.25">
      <c r="A296" s="74" t="s">
        <v>26</v>
      </c>
      <c r="B296" s="74"/>
      <c r="C296" s="74"/>
      <c r="D296" s="74"/>
      <c r="E296" s="74"/>
      <c r="F296" s="74"/>
      <c r="G296" s="74"/>
      <c r="H296" s="74"/>
      <c r="I296" s="74"/>
      <c r="J296" s="74"/>
    </row>
    <row r="297" spans="1:10" ht="16.5" customHeight="1" x14ac:dyDescent="0.25">
      <c r="A297" s="36">
        <v>46296</v>
      </c>
      <c r="B297" s="37" t="str">
        <f t="shared" ref="B297:B327" si="18">CHOOSE(WEEKDAY(A297,2),"Mo","Di","Mi","Do","Fr","Sa","So")</f>
        <v>Do</v>
      </c>
      <c r="C297" s="47"/>
      <c r="D297" s="39"/>
      <c r="E297" s="39"/>
      <c r="F297" s="40"/>
      <c r="G297" s="41">
        <f t="shared" ref="G297:G327" si="19">IFERROR(IF(OR(D297="",E297=""),0,IF(E297&lt;D297,1+E297-D297,E297-D297)-IFERROR(F297,0)/1440),0)</f>
        <v>0</v>
      </c>
      <c r="H297" s="42">
        <f>IF(OR(WEEKDAY(A297,2)&gt;=6,COUNTIF(Annahmen!$B$28:$B$41,A297)&gt;0,C297="Feiertag"),0,Annahmen!$C$9)</f>
        <v>0.33333333333333331</v>
      </c>
      <c r="I297" s="43">
        <f ca="1">IF(A297&gt;TODAY(),0,IF(OR(C297="Urlaub",C297="Krank",C297="Feiertag",C297="Frei"),0,IF(AND(C297="",D297="",E297=""),0,IF(AND(WEEKDAY(A297,2)&gt;=6,G297=0),0,IF(AND(COUNTIF(Annahmen!$B$28:$B$41,A297)&gt;0,G297=0),0,(G297-H297)*24)))))</f>
        <v>0</v>
      </c>
      <c r="J297" s="44"/>
    </row>
    <row r="298" spans="1:10" ht="16.5" customHeight="1" x14ac:dyDescent="0.25">
      <c r="A298" s="36">
        <v>46297</v>
      </c>
      <c r="B298" s="37" t="str">
        <f t="shared" si="18"/>
        <v>Fr</v>
      </c>
      <c r="C298" s="47"/>
      <c r="D298" s="39"/>
      <c r="E298" s="39"/>
      <c r="F298" s="40"/>
      <c r="G298" s="41">
        <f t="shared" si="19"/>
        <v>0</v>
      </c>
      <c r="H298" s="42">
        <f>IF(OR(WEEKDAY(A298,2)&gt;=6,COUNTIF(Annahmen!$B$28:$B$41,A298)&gt;0,C298="Feiertag"),0,Annahmen!$C$9)</f>
        <v>0.33333333333333331</v>
      </c>
      <c r="I298" s="43">
        <f ca="1">IF(A298&gt;TODAY(),0,IF(OR(C298="Urlaub",C298="Krank",C298="Feiertag",C298="Frei"),0,IF(AND(C298="",D298="",E298=""),0,IF(AND(WEEKDAY(A298,2)&gt;=6,G298=0),0,IF(AND(COUNTIF(Annahmen!$B$28:$B$41,A298)&gt;0,G298=0),0,(G298-H298)*24)))))</f>
        <v>0</v>
      </c>
      <c r="J298" s="44"/>
    </row>
    <row r="299" spans="1:10" ht="16.5" customHeight="1" x14ac:dyDescent="0.25">
      <c r="A299" s="36">
        <v>46298</v>
      </c>
      <c r="B299" s="37" t="str">
        <f t="shared" si="18"/>
        <v>Sa</v>
      </c>
      <c r="C299" s="47"/>
      <c r="D299" s="39"/>
      <c r="E299" s="39"/>
      <c r="F299" s="40"/>
      <c r="G299" s="41">
        <f t="shared" si="19"/>
        <v>0</v>
      </c>
      <c r="H299" s="42">
        <f>IF(OR(WEEKDAY(A299,2)&gt;=6,COUNTIF(Annahmen!$B$28:$B$41,A299)&gt;0,C299="Feiertag"),0,Annahmen!$C$9)</f>
        <v>0</v>
      </c>
      <c r="I299" s="43">
        <f ca="1">IF(A299&gt;TODAY(),0,IF(OR(C299="Urlaub",C299="Krank",C299="Feiertag",C299="Frei"),0,IF(AND(C299="",D299="",E299=""),0,IF(AND(WEEKDAY(A299,2)&gt;=6,G299=0),0,IF(AND(COUNTIF(Annahmen!$B$28:$B$41,A299)&gt;0,G299=0),0,(G299-H299)*24)))))</f>
        <v>0</v>
      </c>
      <c r="J299" s="44"/>
    </row>
    <row r="300" spans="1:10" ht="16.5" customHeight="1" x14ac:dyDescent="0.25">
      <c r="A300" s="36">
        <v>46299</v>
      </c>
      <c r="B300" s="37" t="str">
        <f t="shared" si="18"/>
        <v>So</v>
      </c>
      <c r="C300" s="47"/>
      <c r="D300" s="39"/>
      <c r="E300" s="39"/>
      <c r="F300" s="40"/>
      <c r="G300" s="41">
        <f t="shared" si="19"/>
        <v>0</v>
      </c>
      <c r="H300" s="42">
        <f>IF(OR(WEEKDAY(A300,2)&gt;=6,COUNTIF(Annahmen!$B$28:$B$41,A300)&gt;0,C300="Feiertag"),0,Annahmen!$C$9)</f>
        <v>0</v>
      </c>
      <c r="I300" s="43">
        <f ca="1">IF(A300&gt;TODAY(),0,IF(OR(C300="Urlaub",C300="Krank",C300="Feiertag",C300="Frei"),0,IF(AND(C300="",D300="",E300=""),0,IF(AND(WEEKDAY(A300,2)&gt;=6,G300=0),0,IF(AND(COUNTIF(Annahmen!$B$28:$B$41,A300)&gt;0,G300=0),0,(G300-H300)*24)))))</f>
        <v>0</v>
      </c>
      <c r="J300" s="44"/>
    </row>
    <row r="301" spans="1:10" ht="16.5" customHeight="1" x14ac:dyDescent="0.25">
      <c r="A301" s="36">
        <v>46300</v>
      </c>
      <c r="B301" s="37" t="str">
        <f t="shared" si="18"/>
        <v>Mo</v>
      </c>
      <c r="C301" s="47"/>
      <c r="D301" s="39"/>
      <c r="E301" s="39"/>
      <c r="F301" s="40"/>
      <c r="G301" s="41">
        <f t="shared" si="19"/>
        <v>0</v>
      </c>
      <c r="H301" s="42">
        <f>IF(OR(WEEKDAY(A301,2)&gt;=6,COUNTIF(Annahmen!$B$28:$B$41,A301)&gt;0,C301="Feiertag"),0,Annahmen!$C$9)</f>
        <v>0.33333333333333331</v>
      </c>
      <c r="I301" s="43">
        <f ca="1">IF(A301&gt;TODAY(),0,IF(OR(C301="Urlaub",C301="Krank",C301="Feiertag",C301="Frei"),0,IF(AND(C301="",D301="",E301=""),0,IF(AND(WEEKDAY(A301,2)&gt;=6,G301=0),0,IF(AND(COUNTIF(Annahmen!$B$28:$B$41,A301)&gt;0,G301=0),0,(G301-H301)*24)))))</f>
        <v>0</v>
      </c>
      <c r="J301" s="44"/>
    </row>
    <row r="302" spans="1:10" ht="16.5" customHeight="1" x14ac:dyDescent="0.25">
      <c r="A302" s="36">
        <v>46301</v>
      </c>
      <c r="B302" s="37" t="str">
        <f t="shared" si="18"/>
        <v>Di</v>
      </c>
      <c r="C302" s="47"/>
      <c r="D302" s="39"/>
      <c r="E302" s="39"/>
      <c r="F302" s="40"/>
      <c r="G302" s="41">
        <f t="shared" si="19"/>
        <v>0</v>
      </c>
      <c r="H302" s="42">
        <f>IF(OR(WEEKDAY(A302,2)&gt;=6,COUNTIF(Annahmen!$B$28:$B$41,A302)&gt;0,C302="Feiertag"),0,Annahmen!$C$9)</f>
        <v>0.33333333333333331</v>
      </c>
      <c r="I302" s="43">
        <f ca="1">IF(A302&gt;TODAY(),0,IF(OR(C302="Urlaub",C302="Krank",C302="Feiertag",C302="Frei"),0,IF(AND(C302="",D302="",E302=""),0,IF(AND(WEEKDAY(A302,2)&gt;=6,G302=0),0,IF(AND(COUNTIF(Annahmen!$B$28:$B$41,A302)&gt;0,G302=0),0,(G302-H302)*24)))))</f>
        <v>0</v>
      </c>
      <c r="J302" s="44"/>
    </row>
    <row r="303" spans="1:10" ht="16.5" customHeight="1" x14ac:dyDescent="0.25">
      <c r="A303" s="36">
        <v>46302</v>
      </c>
      <c r="B303" s="37" t="str">
        <f t="shared" si="18"/>
        <v>Mi</v>
      </c>
      <c r="C303" s="47"/>
      <c r="D303" s="39"/>
      <c r="E303" s="39"/>
      <c r="F303" s="40"/>
      <c r="G303" s="41">
        <f t="shared" si="19"/>
        <v>0</v>
      </c>
      <c r="H303" s="42">
        <f>IF(OR(WEEKDAY(A303,2)&gt;=6,COUNTIF(Annahmen!$B$28:$B$41,A303)&gt;0,C303="Feiertag"),0,Annahmen!$C$9)</f>
        <v>0.33333333333333331</v>
      </c>
      <c r="I303" s="43">
        <f ca="1">IF(A303&gt;TODAY(),0,IF(OR(C303="Urlaub",C303="Krank",C303="Feiertag",C303="Frei"),0,IF(AND(C303="",D303="",E303=""),0,IF(AND(WEEKDAY(A303,2)&gt;=6,G303=0),0,IF(AND(COUNTIF(Annahmen!$B$28:$B$41,A303)&gt;0,G303=0),0,(G303-H303)*24)))))</f>
        <v>0</v>
      </c>
      <c r="J303" s="44"/>
    </row>
    <row r="304" spans="1:10" ht="16.5" customHeight="1" x14ac:dyDescent="0.25">
      <c r="A304" s="36">
        <v>46303</v>
      </c>
      <c r="B304" s="37" t="str">
        <f t="shared" si="18"/>
        <v>Do</v>
      </c>
      <c r="C304" s="47"/>
      <c r="D304" s="39"/>
      <c r="E304" s="39"/>
      <c r="F304" s="40"/>
      <c r="G304" s="41">
        <f t="shared" si="19"/>
        <v>0</v>
      </c>
      <c r="H304" s="42">
        <f>IF(OR(WEEKDAY(A304,2)&gt;=6,COUNTIF(Annahmen!$B$28:$B$41,A304)&gt;0,C304="Feiertag"),0,Annahmen!$C$9)</f>
        <v>0.33333333333333331</v>
      </c>
      <c r="I304" s="43">
        <f ca="1">IF(A304&gt;TODAY(),0,IF(OR(C304="Urlaub",C304="Krank",C304="Feiertag",C304="Frei"),0,IF(AND(C304="",D304="",E304=""),0,IF(AND(WEEKDAY(A304,2)&gt;=6,G304=0),0,IF(AND(COUNTIF(Annahmen!$B$28:$B$41,A304)&gt;0,G304=0),0,(G304-H304)*24)))))</f>
        <v>0</v>
      </c>
      <c r="J304" s="44"/>
    </row>
    <row r="305" spans="1:10" ht="16.5" customHeight="1" x14ac:dyDescent="0.25">
      <c r="A305" s="36">
        <v>46304</v>
      </c>
      <c r="B305" s="37" t="str">
        <f t="shared" si="18"/>
        <v>Fr</v>
      </c>
      <c r="C305" s="47"/>
      <c r="D305" s="39"/>
      <c r="E305" s="39"/>
      <c r="F305" s="40"/>
      <c r="G305" s="41">
        <f t="shared" si="19"/>
        <v>0</v>
      </c>
      <c r="H305" s="42">
        <f>IF(OR(WEEKDAY(A305,2)&gt;=6,COUNTIF(Annahmen!$B$28:$B$41,A305)&gt;0,C305="Feiertag"),0,Annahmen!$C$9)</f>
        <v>0.33333333333333331</v>
      </c>
      <c r="I305" s="43">
        <f ca="1">IF(A305&gt;TODAY(),0,IF(OR(C305="Urlaub",C305="Krank",C305="Feiertag",C305="Frei"),0,IF(AND(C305="",D305="",E305=""),0,IF(AND(WEEKDAY(A305,2)&gt;=6,G305=0),0,IF(AND(COUNTIF(Annahmen!$B$28:$B$41,A305)&gt;0,G305=0),0,(G305-H305)*24)))))</f>
        <v>0</v>
      </c>
      <c r="J305" s="44"/>
    </row>
    <row r="306" spans="1:10" ht="16.5" customHeight="1" x14ac:dyDescent="0.25">
      <c r="A306" s="36">
        <v>46305</v>
      </c>
      <c r="B306" s="37" t="str">
        <f t="shared" si="18"/>
        <v>Sa</v>
      </c>
      <c r="C306" s="47"/>
      <c r="D306" s="39"/>
      <c r="E306" s="39"/>
      <c r="F306" s="40"/>
      <c r="G306" s="41">
        <f t="shared" si="19"/>
        <v>0</v>
      </c>
      <c r="H306" s="42">
        <f>IF(OR(WEEKDAY(A306,2)&gt;=6,COUNTIF(Annahmen!$B$28:$B$41,A306)&gt;0,C306="Feiertag"),0,Annahmen!$C$9)</f>
        <v>0</v>
      </c>
      <c r="I306" s="43">
        <f ca="1">IF(A306&gt;TODAY(),0,IF(OR(C306="Urlaub",C306="Krank",C306="Feiertag",C306="Frei"),0,IF(AND(C306="",D306="",E306=""),0,IF(AND(WEEKDAY(A306,2)&gt;=6,G306=0),0,IF(AND(COUNTIF(Annahmen!$B$28:$B$41,A306)&gt;0,G306=0),0,(G306-H306)*24)))))</f>
        <v>0</v>
      </c>
      <c r="J306" s="44"/>
    </row>
    <row r="307" spans="1:10" ht="16.5" customHeight="1" x14ac:dyDescent="0.25">
      <c r="A307" s="36">
        <v>46306</v>
      </c>
      <c r="B307" s="37" t="str">
        <f t="shared" si="18"/>
        <v>So</v>
      </c>
      <c r="C307" s="47"/>
      <c r="D307" s="39"/>
      <c r="E307" s="39"/>
      <c r="F307" s="40"/>
      <c r="G307" s="41">
        <f t="shared" si="19"/>
        <v>0</v>
      </c>
      <c r="H307" s="42">
        <f>IF(OR(WEEKDAY(A307,2)&gt;=6,COUNTIF(Annahmen!$B$28:$B$41,A307)&gt;0,C307="Feiertag"),0,Annahmen!$C$9)</f>
        <v>0</v>
      </c>
      <c r="I307" s="43">
        <f ca="1">IF(A307&gt;TODAY(),0,IF(OR(C307="Urlaub",C307="Krank",C307="Feiertag",C307="Frei"),0,IF(AND(C307="",D307="",E307=""),0,IF(AND(WEEKDAY(A307,2)&gt;=6,G307=0),0,IF(AND(COUNTIF(Annahmen!$B$28:$B$41,A307)&gt;0,G307=0),0,(G307-H307)*24)))))</f>
        <v>0</v>
      </c>
      <c r="J307" s="44"/>
    </row>
    <row r="308" spans="1:10" ht="16.5" customHeight="1" x14ac:dyDescent="0.25">
      <c r="A308" s="36">
        <v>46307</v>
      </c>
      <c r="B308" s="37" t="str">
        <f t="shared" si="18"/>
        <v>Mo</v>
      </c>
      <c r="C308" s="47"/>
      <c r="D308" s="39"/>
      <c r="E308" s="39"/>
      <c r="F308" s="40"/>
      <c r="G308" s="41">
        <f t="shared" si="19"/>
        <v>0</v>
      </c>
      <c r="H308" s="42">
        <f>IF(OR(WEEKDAY(A308,2)&gt;=6,COUNTIF(Annahmen!$B$28:$B$41,A308)&gt;0,C308="Feiertag"),0,Annahmen!$C$9)</f>
        <v>0.33333333333333331</v>
      </c>
      <c r="I308" s="43">
        <f ca="1">IF(A308&gt;TODAY(),0,IF(OR(C308="Urlaub",C308="Krank",C308="Feiertag",C308="Frei"),0,IF(AND(C308="",D308="",E308=""),0,IF(AND(WEEKDAY(A308,2)&gt;=6,G308=0),0,IF(AND(COUNTIF(Annahmen!$B$28:$B$41,A308)&gt;0,G308=0),0,(G308-H308)*24)))))</f>
        <v>0</v>
      </c>
      <c r="J308" s="44"/>
    </row>
    <row r="309" spans="1:10" ht="16.5" customHeight="1" x14ac:dyDescent="0.25">
      <c r="A309" s="36">
        <v>46308</v>
      </c>
      <c r="B309" s="37" t="str">
        <f t="shared" si="18"/>
        <v>Di</v>
      </c>
      <c r="C309" s="47"/>
      <c r="D309" s="39"/>
      <c r="E309" s="39"/>
      <c r="F309" s="40"/>
      <c r="G309" s="41">
        <f t="shared" si="19"/>
        <v>0</v>
      </c>
      <c r="H309" s="42">
        <f>IF(OR(WEEKDAY(A309,2)&gt;=6,COUNTIF(Annahmen!$B$28:$B$41,A309)&gt;0,C309="Feiertag"),0,Annahmen!$C$9)</f>
        <v>0.33333333333333331</v>
      </c>
      <c r="I309" s="43">
        <f ca="1">IF(A309&gt;TODAY(),0,IF(OR(C309="Urlaub",C309="Krank",C309="Feiertag",C309="Frei"),0,IF(AND(C309="",D309="",E309=""),0,IF(AND(WEEKDAY(A309,2)&gt;=6,G309=0),0,IF(AND(COUNTIF(Annahmen!$B$28:$B$41,A309)&gt;0,G309=0),0,(G309-H309)*24)))))</f>
        <v>0</v>
      </c>
      <c r="J309" s="44"/>
    </row>
    <row r="310" spans="1:10" ht="16.5" customHeight="1" x14ac:dyDescent="0.25">
      <c r="A310" s="36">
        <v>46309</v>
      </c>
      <c r="B310" s="37" t="str">
        <f t="shared" si="18"/>
        <v>Mi</v>
      </c>
      <c r="C310" s="47"/>
      <c r="D310" s="39"/>
      <c r="E310" s="39"/>
      <c r="F310" s="40"/>
      <c r="G310" s="41">
        <f t="shared" si="19"/>
        <v>0</v>
      </c>
      <c r="H310" s="42">
        <f>IF(OR(WEEKDAY(A310,2)&gt;=6,COUNTIF(Annahmen!$B$28:$B$41,A310)&gt;0,C310="Feiertag"),0,Annahmen!$C$9)</f>
        <v>0.33333333333333331</v>
      </c>
      <c r="I310" s="43">
        <f ca="1">IF(A310&gt;TODAY(),0,IF(OR(C310="Urlaub",C310="Krank",C310="Feiertag",C310="Frei"),0,IF(AND(C310="",D310="",E310=""),0,IF(AND(WEEKDAY(A310,2)&gt;=6,G310=0),0,IF(AND(COUNTIF(Annahmen!$B$28:$B$41,A310)&gt;0,G310=0),0,(G310-H310)*24)))))</f>
        <v>0</v>
      </c>
      <c r="J310" s="44"/>
    </row>
    <row r="311" spans="1:10" ht="16.5" customHeight="1" x14ac:dyDescent="0.25">
      <c r="A311" s="36">
        <v>46310</v>
      </c>
      <c r="B311" s="37" t="str">
        <f t="shared" si="18"/>
        <v>Do</v>
      </c>
      <c r="C311" s="47"/>
      <c r="D311" s="39"/>
      <c r="E311" s="39"/>
      <c r="F311" s="40"/>
      <c r="G311" s="41">
        <f t="shared" si="19"/>
        <v>0</v>
      </c>
      <c r="H311" s="42">
        <f>IF(OR(WEEKDAY(A311,2)&gt;=6,COUNTIF(Annahmen!$B$28:$B$41,A311)&gt;0,C311="Feiertag"),0,Annahmen!$C$9)</f>
        <v>0.33333333333333331</v>
      </c>
      <c r="I311" s="43">
        <f ca="1">IF(A311&gt;TODAY(),0,IF(OR(C311="Urlaub",C311="Krank",C311="Feiertag",C311="Frei"),0,IF(AND(C311="",D311="",E311=""),0,IF(AND(WEEKDAY(A311,2)&gt;=6,G311=0),0,IF(AND(COUNTIF(Annahmen!$B$28:$B$41,A311)&gt;0,G311=0),0,(G311-H311)*24)))))</f>
        <v>0</v>
      </c>
      <c r="J311" s="44"/>
    </row>
    <row r="312" spans="1:10" ht="16.5" customHeight="1" x14ac:dyDescent="0.25">
      <c r="A312" s="36">
        <v>46311</v>
      </c>
      <c r="B312" s="37" t="str">
        <f t="shared" si="18"/>
        <v>Fr</v>
      </c>
      <c r="C312" s="47"/>
      <c r="D312" s="39"/>
      <c r="E312" s="39"/>
      <c r="F312" s="40"/>
      <c r="G312" s="41">
        <f t="shared" si="19"/>
        <v>0</v>
      </c>
      <c r="H312" s="42">
        <f>IF(OR(WEEKDAY(A312,2)&gt;=6,COUNTIF(Annahmen!$B$28:$B$41,A312)&gt;0,C312="Feiertag"),0,Annahmen!$C$9)</f>
        <v>0.33333333333333331</v>
      </c>
      <c r="I312" s="43">
        <f ca="1">IF(A312&gt;TODAY(),0,IF(OR(C312="Urlaub",C312="Krank",C312="Feiertag",C312="Frei"),0,IF(AND(C312="",D312="",E312=""),0,IF(AND(WEEKDAY(A312,2)&gt;=6,G312=0),0,IF(AND(COUNTIF(Annahmen!$B$28:$B$41,A312)&gt;0,G312=0),0,(G312-H312)*24)))))</f>
        <v>0</v>
      </c>
      <c r="J312" s="44"/>
    </row>
    <row r="313" spans="1:10" ht="16.5" customHeight="1" x14ac:dyDescent="0.25">
      <c r="A313" s="36">
        <v>46312</v>
      </c>
      <c r="B313" s="37" t="str">
        <f t="shared" si="18"/>
        <v>Sa</v>
      </c>
      <c r="C313" s="47"/>
      <c r="D313" s="39"/>
      <c r="E313" s="39"/>
      <c r="F313" s="40"/>
      <c r="G313" s="41">
        <f t="shared" si="19"/>
        <v>0</v>
      </c>
      <c r="H313" s="42">
        <f>IF(OR(WEEKDAY(A313,2)&gt;=6,COUNTIF(Annahmen!$B$28:$B$41,A313)&gt;0,C313="Feiertag"),0,Annahmen!$C$9)</f>
        <v>0</v>
      </c>
      <c r="I313" s="43">
        <f ca="1">IF(A313&gt;TODAY(),0,IF(OR(C313="Urlaub",C313="Krank",C313="Feiertag",C313="Frei"),0,IF(AND(C313="",D313="",E313=""),0,IF(AND(WEEKDAY(A313,2)&gt;=6,G313=0),0,IF(AND(COUNTIF(Annahmen!$B$28:$B$41,A313)&gt;0,G313=0),0,(G313-H313)*24)))))</f>
        <v>0</v>
      </c>
      <c r="J313" s="44"/>
    </row>
    <row r="314" spans="1:10" ht="16.5" customHeight="1" x14ac:dyDescent="0.25">
      <c r="A314" s="36">
        <v>46313</v>
      </c>
      <c r="B314" s="37" t="str">
        <f t="shared" si="18"/>
        <v>So</v>
      </c>
      <c r="C314" s="47"/>
      <c r="D314" s="39"/>
      <c r="E314" s="39"/>
      <c r="F314" s="40"/>
      <c r="G314" s="41">
        <f t="shared" si="19"/>
        <v>0</v>
      </c>
      <c r="H314" s="42">
        <f>IF(OR(WEEKDAY(A314,2)&gt;=6,COUNTIF(Annahmen!$B$28:$B$41,A314)&gt;0,C314="Feiertag"),0,Annahmen!$C$9)</f>
        <v>0</v>
      </c>
      <c r="I314" s="43">
        <f ca="1">IF(A314&gt;TODAY(),0,IF(OR(C314="Urlaub",C314="Krank",C314="Feiertag",C314="Frei"),0,IF(AND(C314="",D314="",E314=""),0,IF(AND(WEEKDAY(A314,2)&gt;=6,G314=0),0,IF(AND(COUNTIF(Annahmen!$B$28:$B$41,A314)&gt;0,G314=0),0,(G314-H314)*24)))))</f>
        <v>0</v>
      </c>
      <c r="J314" s="44"/>
    </row>
    <row r="315" spans="1:10" ht="16.5" customHeight="1" x14ac:dyDescent="0.25">
      <c r="A315" s="36">
        <v>46314</v>
      </c>
      <c r="B315" s="37" t="str">
        <f t="shared" si="18"/>
        <v>Mo</v>
      </c>
      <c r="C315" s="47"/>
      <c r="D315" s="39"/>
      <c r="E315" s="39"/>
      <c r="F315" s="40"/>
      <c r="G315" s="41">
        <f t="shared" si="19"/>
        <v>0</v>
      </c>
      <c r="H315" s="42">
        <f>IF(OR(WEEKDAY(A315,2)&gt;=6,COUNTIF(Annahmen!$B$28:$B$41,A315)&gt;0,C315="Feiertag"),0,Annahmen!$C$9)</f>
        <v>0.33333333333333331</v>
      </c>
      <c r="I315" s="43">
        <f ca="1">IF(A315&gt;TODAY(),0,IF(OR(C315="Urlaub",C315="Krank",C315="Feiertag",C315="Frei"),0,IF(AND(C315="",D315="",E315=""),0,IF(AND(WEEKDAY(A315,2)&gt;=6,G315=0),0,IF(AND(COUNTIF(Annahmen!$B$28:$B$41,A315)&gt;0,G315=0),0,(G315-H315)*24)))))</f>
        <v>0</v>
      </c>
      <c r="J315" s="44"/>
    </row>
    <row r="316" spans="1:10" ht="16.5" customHeight="1" x14ac:dyDescent="0.25">
      <c r="A316" s="36">
        <v>46315</v>
      </c>
      <c r="B316" s="37" t="str">
        <f t="shared" si="18"/>
        <v>Di</v>
      </c>
      <c r="C316" s="47"/>
      <c r="D316" s="39"/>
      <c r="E316" s="39"/>
      <c r="F316" s="40"/>
      <c r="G316" s="41">
        <f t="shared" si="19"/>
        <v>0</v>
      </c>
      <c r="H316" s="42">
        <f>IF(OR(WEEKDAY(A316,2)&gt;=6,COUNTIF(Annahmen!$B$28:$B$41,A316)&gt;0,C316="Feiertag"),0,Annahmen!$C$9)</f>
        <v>0.33333333333333331</v>
      </c>
      <c r="I316" s="43">
        <f ca="1">IF(A316&gt;TODAY(),0,IF(OR(C316="Urlaub",C316="Krank",C316="Feiertag",C316="Frei"),0,IF(AND(C316="",D316="",E316=""),0,IF(AND(WEEKDAY(A316,2)&gt;=6,G316=0),0,IF(AND(COUNTIF(Annahmen!$B$28:$B$41,A316)&gt;0,G316=0),0,(G316-H316)*24)))))</f>
        <v>0</v>
      </c>
      <c r="J316" s="44"/>
    </row>
    <row r="317" spans="1:10" ht="16.5" customHeight="1" x14ac:dyDescent="0.25">
      <c r="A317" s="36">
        <v>46316</v>
      </c>
      <c r="B317" s="37" t="str">
        <f t="shared" si="18"/>
        <v>Mi</v>
      </c>
      <c r="C317" s="47"/>
      <c r="D317" s="39"/>
      <c r="E317" s="39"/>
      <c r="F317" s="40"/>
      <c r="G317" s="41">
        <f t="shared" si="19"/>
        <v>0</v>
      </c>
      <c r="H317" s="42">
        <f>IF(OR(WEEKDAY(A317,2)&gt;=6,COUNTIF(Annahmen!$B$28:$B$41,A317)&gt;0,C317="Feiertag"),0,Annahmen!$C$9)</f>
        <v>0.33333333333333331</v>
      </c>
      <c r="I317" s="43">
        <f ca="1">IF(A317&gt;TODAY(),0,IF(OR(C317="Urlaub",C317="Krank",C317="Feiertag",C317="Frei"),0,IF(AND(C317="",D317="",E317=""),0,IF(AND(WEEKDAY(A317,2)&gt;=6,G317=0),0,IF(AND(COUNTIF(Annahmen!$B$28:$B$41,A317)&gt;0,G317=0),0,(G317-H317)*24)))))</f>
        <v>0</v>
      </c>
      <c r="J317" s="44"/>
    </row>
    <row r="318" spans="1:10" ht="16.5" customHeight="1" x14ac:dyDescent="0.25">
      <c r="A318" s="36">
        <v>46317</v>
      </c>
      <c r="B318" s="37" t="str">
        <f t="shared" si="18"/>
        <v>Do</v>
      </c>
      <c r="C318" s="47"/>
      <c r="D318" s="39"/>
      <c r="E318" s="39"/>
      <c r="F318" s="40"/>
      <c r="G318" s="41">
        <f t="shared" si="19"/>
        <v>0</v>
      </c>
      <c r="H318" s="42">
        <f>IF(OR(WEEKDAY(A318,2)&gt;=6,COUNTIF(Annahmen!$B$28:$B$41,A318)&gt;0,C318="Feiertag"),0,Annahmen!$C$9)</f>
        <v>0.33333333333333331</v>
      </c>
      <c r="I318" s="43">
        <f ca="1">IF(A318&gt;TODAY(),0,IF(OR(C318="Urlaub",C318="Krank",C318="Feiertag",C318="Frei"),0,IF(AND(C318="",D318="",E318=""),0,IF(AND(WEEKDAY(A318,2)&gt;=6,G318=0),0,IF(AND(COUNTIF(Annahmen!$B$28:$B$41,A318)&gt;0,G318=0),0,(G318-H318)*24)))))</f>
        <v>0</v>
      </c>
      <c r="J318" s="44"/>
    </row>
    <row r="319" spans="1:10" ht="16.5" customHeight="1" x14ac:dyDescent="0.25">
      <c r="A319" s="36">
        <v>46318</v>
      </c>
      <c r="B319" s="37" t="str">
        <f t="shared" si="18"/>
        <v>Fr</v>
      </c>
      <c r="C319" s="47"/>
      <c r="D319" s="39"/>
      <c r="E319" s="39"/>
      <c r="F319" s="40"/>
      <c r="G319" s="41">
        <f t="shared" si="19"/>
        <v>0</v>
      </c>
      <c r="H319" s="42">
        <f>IF(OR(WEEKDAY(A319,2)&gt;=6,COUNTIF(Annahmen!$B$28:$B$41,A319)&gt;0,C319="Feiertag"),0,Annahmen!$C$9)</f>
        <v>0.33333333333333331</v>
      </c>
      <c r="I319" s="43">
        <f ca="1">IF(A319&gt;TODAY(),0,IF(OR(C319="Urlaub",C319="Krank",C319="Feiertag",C319="Frei"),0,IF(AND(C319="",D319="",E319=""),0,IF(AND(WEEKDAY(A319,2)&gt;=6,G319=0),0,IF(AND(COUNTIF(Annahmen!$B$28:$B$41,A319)&gt;0,G319=0),0,(G319-H319)*24)))))</f>
        <v>0</v>
      </c>
      <c r="J319" s="44"/>
    </row>
    <row r="320" spans="1:10" ht="16.5" customHeight="1" x14ac:dyDescent="0.25">
      <c r="A320" s="36">
        <v>46319</v>
      </c>
      <c r="B320" s="37" t="str">
        <f t="shared" si="18"/>
        <v>Sa</v>
      </c>
      <c r="C320" s="47"/>
      <c r="D320" s="39"/>
      <c r="E320" s="39"/>
      <c r="F320" s="40"/>
      <c r="G320" s="41">
        <f t="shared" si="19"/>
        <v>0</v>
      </c>
      <c r="H320" s="42">
        <f>IF(OR(WEEKDAY(A320,2)&gt;=6,COUNTIF(Annahmen!$B$28:$B$41,A320)&gt;0,C320="Feiertag"),0,Annahmen!$C$9)</f>
        <v>0</v>
      </c>
      <c r="I320" s="43">
        <f ca="1">IF(A320&gt;TODAY(),0,IF(OR(C320="Urlaub",C320="Krank",C320="Feiertag",C320="Frei"),0,IF(AND(C320="",D320="",E320=""),0,IF(AND(WEEKDAY(A320,2)&gt;=6,G320=0),0,IF(AND(COUNTIF(Annahmen!$B$28:$B$41,A320)&gt;0,G320=0),0,(G320-H320)*24)))))</f>
        <v>0</v>
      </c>
      <c r="J320" s="44"/>
    </row>
    <row r="321" spans="1:10" ht="16.5" customHeight="1" x14ac:dyDescent="0.25">
      <c r="A321" s="36">
        <v>46320</v>
      </c>
      <c r="B321" s="37" t="str">
        <f t="shared" si="18"/>
        <v>So</v>
      </c>
      <c r="C321" s="47"/>
      <c r="D321" s="39"/>
      <c r="E321" s="39"/>
      <c r="F321" s="40"/>
      <c r="G321" s="41">
        <f t="shared" si="19"/>
        <v>0</v>
      </c>
      <c r="H321" s="42">
        <f>IF(OR(WEEKDAY(A321,2)&gt;=6,COUNTIF(Annahmen!$B$28:$B$41,A321)&gt;0,C321="Feiertag"),0,Annahmen!$C$9)</f>
        <v>0</v>
      </c>
      <c r="I321" s="43">
        <f ca="1">IF(A321&gt;TODAY(),0,IF(OR(C321="Urlaub",C321="Krank",C321="Feiertag",C321="Frei"),0,IF(AND(C321="",D321="",E321=""),0,IF(AND(WEEKDAY(A321,2)&gt;=6,G321=0),0,IF(AND(COUNTIF(Annahmen!$B$28:$B$41,A321)&gt;0,G321=0),0,(G321-H321)*24)))))</f>
        <v>0</v>
      </c>
      <c r="J321" s="44"/>
    </row>
    <row r="322" spans="1:10" ht="16.5" customHeight="1" x14ac:dyDescent="0.25">
      <c r="A322" s="36">
        <v>46321</v>
      </c>
      <c r="B322" s="37" t="str">
        <f t="shared" si="18"/>
        <v>Mo</v>
      </c>
      <c r="C322" s="47"/>
      <c r="D322" s="39"/>
      <c r="E322" s="39"/>
      <c r="F322" s="40"/>
      <c r="G322" s="41">
        <f t="shared" si="19"/>
        <v>0</v>
      </c>
      <c r="H322" s="42">
        <f>IF(OR(WEEKDAY(A322,2)&gt;=6,COUNTIF(Annahmen!$B$28:$B$41,A322)&gt;0,C322="Feiertag"),0,Annahmen!$C$9)</f>
        <v>0.33333333333333331</v>
      </c>
      <c r="I322" s="43">
        <f ca="1">IF(A322&gt;TODAY(),0,IF(OR(C322="Urlaub",C322="Krank",C322="Feiertag",C322="Frei"),0,IF(AND(C322="",D322="",E322=""),0,IF(AND(WEEKDAY(A322,2)&gt;=6,G322=0),0,IF(AND(COUNTIF(Annahmen!$B$28:$B$41,A322)&gt;0,G322=0),0,(G322-H322)*24)))))</f>
        <v>0</v>
      </c>
      <c r="J322" s="44"/>
    </row>
    <row r="323" spans="1:10" ht="16.5" customHeight="1" x14ac:dyDescent="0.25">
      <c r="A323" s="36">
        <v>46322</v>
      </c>
      <c r="B323" s="37" t="str">
        <f t="shared" si="18"/>
        <v>Di</v>
      </c>
      <c r="C323" s="47"/>
      <c r="D323" s="39"/>
      <c r="E323" s="39"/>
      <c r="F323" s="40"/>
      <c r="G323" s="41">
        <f t="shared" si="19"/>
        <v>0</v>
      </c>
      <c r="H323" s="42">
        <f>IF(OR(WEEKDAY(A323,2)&gt;=6,COUNTIF(Annahmen!$B$28:$B$41,A323)&gt;0,C323="Feiertag"),0,Annahmen!$C$9)</f>
        <v>0.33333333333333331</v>
      </c>
      <c r="I323" s="43">
        <f ca="1">IF(A323&gt;TODAY(),0,IF(OR(C323="Urlaub",C323="Krank",C323="Feiertag",C323="Frei"),0,IF(AND(C323="",D323="",E323=""),0,IF(AND(WEEKDAY(A323,2)&gt;=6,G323=0),0,IF(AND(COUNTIF(Annahmen!$B$28:$B$41,A323)&gt;0,G323=0),0,(G323-H323)*24)))))</f>
        <v>0</v>
      </c>
      <c r="J323" s="44"/>
    </row>
    <row r="324" spans="1:10" ht="16.5" customHeight="1" x14ac:dyDescent="0.25">
      <c r="A324" s="36">
        <v>46323</v>
      </c>
      <c r="B324" s="37" t="str">
        <f t="shared" si="18"/>
        <v>Mi</v>
      </c>
      <c r="C324" s="47"/>
      <c r="D324" s="39"/>
      <c r="E324" s="39"/>
      <c r="F324" s="40"/>
      <c r="G324" s="41">
        <f t="shared" si="19"/>
        <v>0</v>
      </c>
      <c r="H324" s="42">
        <f>IF(OR(WEEKDAY(A324,2)&gt;=6,COUNTIF(Annahmen!$B$28:$B$41,A324)&gt;0,C324="Feiertag"),0,Annahmen!$C$9)</f>
        <v>0.33333333333333331</v>
      </c>
      <c r="I324" s="43">
        <f ca="1">IF(A324&gt;TODAY(),0,IF(OR(C324="Urlaub",C324="Krank",C324="Feiertag",C324="Frei"),0,IF(AND(C324="",D324="",E324=""),0,IF(AND(WEEKDAY(A324,2)&gt;=6,G324=0),0,IF(AND(COUNTIF(Annahmen!$B$28:$B$41,A324)&gt;0,G324=0),0,(G324-H324)*24)))))</f>
        <v>0</v>
      </c>
      <c r="J324" s="44"/>
    </row>
    <row r="325" spans="1:10" ht="16.5" customHeight="1" x14ac:dyDescent="0.25">
      <c r="A325" s="36">
        <v>46324</v>
      </c>
      <c r="B325" s="37" t="str">
        <f t="shared" si="18"/>
        <v>Do</v>
      </c>
      <c r="C325" s="47"/>
      <c r="D325" s="39"/>
      <c r="E325" s="39"/>
      <c r="F325" s="40"/>
      <c r="G325" s="41">
        <f t="shared" si="19"/>
        <v>0</v>
      </c>
      <c r="H325" s="42">
        <f>IF(OR(WEEKDAY(A325,2)&gt;=6,COUNTIF(Annahmen!$B$28:$B$41,A325)&gt;0,C325="Feiertag"),0,Annahmen!$C$9)</f>
        <v>0.33333333333333331</v>
      </c>
      <c r="I325" s="43">
        <f ca="1">IF(A325&gt;TODAY(),0,IF(OR(C325="Urlaub",C325="Krank",C325="Feiertag",C325="Frei"),0,IF(AND(C325="",D325="",E325=""),0,IF(AND(WEEKDAY(A325,2)&gt;=6,G325=0),0,IF(AND(COUNTIF(Annahmen!$B$28:$B$41,A325)&gt;0,G325=0),0,(G325-H325)*24)))))</f>
        <v>0</v>
      </c>
      <c r="J325" s="44"/>
    </row>
    <row r="326" spans="1:10" ht="16.5" customHeight="1" x14ac:dyDescent="0.25">
      <c r="A326" s="36">
        <v>46325</v>
      </c>
      <c r="B326" s="37" t="str">
        <f t="shared" si="18"/>
        <v>Fr</v>
      </c>
      <c r="C326" s="47"/>
      <c r="D326" s="39"/>
      <c r="E326" s="39"/>
      <c r="F326" s="40"/>
      <c r="G326" s="41">
        <f t="shared" si="19"/>
        <v>0</v>
      </c>
      <c r="H326" s="42">
        <f>IF(OR(WEEKDAY(A326,2)&gt;=6,COUNTIF(Annahmen!$B$28:$B$41,A326)&gt;0,C326="Feiertag"),0,Annahmen!$C$9)</f>
        <v>0.33333333333333331</v>
      </c>
      <c r="I326" s="43">
        <f ca="1">IF(A326&gt;TODAY(),0,IF(OR(C326="Urlaub",C326="Krank",C326="Feiertag",C326="Frei"),0,IF(AND(C326="",D326="",E326=""),0,IF(AND(WEEKDAY(A326,2)&gt;=6,G326=0),0,IF(AND(COUNTIF(Annahmen!$B$28:$B$41,A326)&gt;0,G326=0),0,(G326-H326)*24)))))</f>
        <v>0</v>
      </c>
      <c r="J326" s="44"/>
    </row>
    <row r="327" spans="1:10" ht="16.5" customHeight="1" x14ac:dyDescent="0.25">
      <c r="A327" s="36">
        <v>46326</v>
      </c>
      <c r="B327" s="37" t="str">
        <f t="shared" si="18"/>
        <v>Sa</v>
      </c>
      <c r="C327" s="47"/>
      <c r="D327" s="39"/>
      <c r="E327" s="39"/>
      <c r="F327" s="40"/>
      <c r="G327" s="41">
        <f t="shared" si="19"/>
        <v>0</v>
      </c>
      <c r="H327" s="42">
        <f>IF(OR(WEEKDAY(A327,2)&gt;=6,COUNTIF(Annahmen!$B$28:$B$41,A327)&gt;0,C327="Feiertag"),0,Annahmen!$C$9)</f>
        <v>0</v>
      </c>
      <c r="I327" s="43">
        <f ca="1">IF(A327&gt;TODAY(),0,IF(OR(C327="Urlaub",C327="Krank",C327="Feiertag",C327="Frei"),0,IF(AND(C327="",D327="",E327=""),0,IF(AND(WEEKDAY(A327,2)&gt;=6,G327=0),0,IF(AND(COUNTIF(Annahmen!$B$28:$B$41,A327)&gt;0,G327=0),0,(G327-H327)*24)))))</f>
        <v>0</v>
      </c>
      <c r="J327" s="44"/>
    </row>
    <row r="328" spans="1:10" ht="21.75" customHeight="1" x14ac:dyDescent="0.25">
      <c r="A328" s="75" t="s">
        <v>54</v>
      </c>
      <c r="B328" s="75"/>
      <c r="C328" s="75"/>
      <c r="D328" s="48"/>
      <c r="E328" s="48"/>
      <c r="F328" s="48"/>
      <c r="G328" s="49">
        <f>SUM(G297:G327)</f>
        <v>0</v>
      </c>
      <c r="H328" s="49">
        <f>SUM(H297:H327)</f>
        <v>7.3333333333333304</v>
      </c>
      <c r="I328" s="50">
        <f ca="1">SUM(I297:I327)</f>
        <v>0</v>
      </c>
      <c r="J328" s="51" t="str">
        <f>COUNTIF(C297:C327,"Urlaub")&amp;" Urlaub | "&amp;COUNTIF(C297:C327,"Krank")&amp;" Krank"</f>
        <v>0 Urlaub | 0 Krank</v>
      </c>
    </row>
    <row r="329" spans="1:10" ht="24" customHeight="1" x14ac:dyDescent="0.25">
      <c r="A329" s="74" t="s">
        <v>27</v>
      </c>
      <c r="B329" s="74"/>
      <c r="C329" s="74"/>
      <c r="D329" s="74"/>
      <c r="E329" s="74"/>
      <c r="F329" s="74"/>
      <c r="G329" s="74"/>
      <c r="H329" s="74"/>
      <c r="I329" s="74"/>
      <c r="J329" s="74"/>
    </row>
    <row r="330" spans="1:10" ht="16.5" customHeight="1" x14ac:dyDescent="0.25">
      <c r="A330" s="36">
        <v>46327</v>
      </c>
      <c r="B330" s="37" t="str">
        <f t="shared" ref="B330:B359" si="20">CHOOSE(WEEKDAY(A330,2),"Mo","Di","Mi","Do","Fr","Sa","So")</f>
        <v>So</v>
      </c>
      <c r="C330" s="47"/>
      <c r="D330" s="39"/>
      <c r="E330" s="39"/>
      <c r="F330" s="40"/>
      <c r="G330" s="41">
        <f t="shared" ref="G330:G359" si="21">IFERROR(IF(OR(D330="",E330=""),0,IF(E330&lt;D330,1+E330-D330,E330-D330)-IFERROR(F330,0)/1440),0)</f>
        <v>0</v>
      </c>
      <c r="H330" s="42">
        <f>IF(OR(WEEKDAY(A330,2)&gt;=6,COUNTIF(Annahmen!$B$28:$B$41,A330)&gt;0,C330="Feiertag"),0,Annahmen!$C$9)</f>
        <v>0</v>
      </c>
      <c r="I330" s="43">
        <f ca="1">IF(A330&gt;TODAY(),0,IF(OR(C330="Urlaub",C330="Krank",C330="Feiertag",C330="Frei"),0,IF(AND(C330="",D330="",E330=""),0,IF(AND(WEEKDAY(A330,2)&gt;=6,G330=0),0,IF(AND(COUNTIF(Annahmen!$B$28:$B$41,A330)&gt;0,G330=0),0,(G330-H330)*24)))))</f>
        <v>0</v>
      </c>
      <c r="J330" s="44"/>
    </row>
    <row r="331" spans="1:10" ht="16.5" customHeight="1" x14ac:dyDescent="0.25">
      <c r="A331" s="36">
        <v>46328</v>
      </c>
      <c r="B331" s="37" t="str">
        <f t="shared" si="20"/>
        <v>Mo</v>
      </c>
      <c r="C331" s="47"/>
      <c r="D331" s="39"/>
      <c r="E331" s="39"/>
      <c r="F331" s="40"/>
      <c r="G331" s="41">
        <f t="shared" si="21"/>
        <v>0</v>
      </c>
      <c r="H331" s="42">
        <f>IF(OR(WEEKDAY(A331,2)&gt;=6,COUNTIF(Annahmen!$B$28:$B$41,A331)&gt;0,C331="Feiertag"),0,Annahmen!$C$9)</f>
        <v>0.33333333333333331</v>
      </c>
      <c r="I331" s="43">
        <f ca="1">IF(A331&gt;TODAY(),0,IF(OR(C331="Urlaub",C331="Krank",C331="Feiertag",C331="Frei"),0,IF(AND(C331="",D331="",E331=""),0,IF(AND(WEEKDAY(A331,2)&gt;=6,G331=0),0,IF(AND(COUNTIF(Annahmen!$B$28:$B$41,A331)&gt;0,G331=0),0,(G331-H331)*24)))))</f>
        <v>0</v>
      </c>
      <c r="J331" s="44"/>
    </row>
    <row r="332" spans="1:10" ht="16.5" customHeight="1" x14ac:dyDescent="0.25">
      <c r="A332" s="36">
        <v>46329</v>
      </c>
      <c r="B332" s="37" t="str">
        <f t="shared" si="20"/>
        <v>Di</v>
      </c>
      <c r="C332" s="47"/>
      <c r="D332" s="39"/>
      <c r="E332" s="39"/>
      <c r="F332" s="40"/>
      <c r="G332" s="41">
        <f t="shared" si="21"/>
        <v>0</v>
      </c>
      <c r="H332" s="42">
        <f>IF(OR(WEEKDAY(A332,2)&gt;=6,COUNTIF(Annahmen!$B$28:$B$41,A332)&gt;0,C332="Feiertag"),0,Annahmen!$C$9)</f>
        <v>0.33333333333333331</v>
      </c>
      <c r="I332" s="43">
        <f ca="1">IF(A332&gt;TODAY(),0,IF(OR(C332="Urlaub",C332="Krank",C332="Feiertag",C332="Frei"),0,IF(AND(C332="",D332="",E332=""),0,IF(AND(WEEKDAY(A332,2)&gt;=6,G332=0),0,IF(AND(COUNTIF(Annahmen!$B$28:$B$41,A332)&gt;0,G332=0),0,(G332-H332)*24)))))</f>
        <v>0</v>
      </c>
      <c r="J332" s="44"/>
    </row>
    <row r="333" spans="1:10" ht="16.5" customHeight="1" x14ac:dyDescent="0.25">
      <c r="A333" s="36">
        <v>46330</v>
      </c>
      <c r="B333" s="37" t="str">
        <f t="shared" si="20"/>
        <v>Mi</v>
      </c>
      <c r="C333" s="47"/>
      <c r="D333" s="39"/>
      <c r="E333" s="39"/>
      <c r="F333" s="40"/>
      <c r="G333" s="41">
        <f t="shared" si="21"/>
        <v>0</v>
      </c>
      <c r="H333" s="42">
        <f>IF(OR(WEEKDAY(A333,2)&gt;=6,COUNTIF(Annahmen!$B$28:$B$41,A333)&gt;0,C333="Feiertag"),0,Annahmen!$C$9)</f>
        <v>0.33333333333333331</v>
      </c>
      <c r="I333" s="43">
        <f ca="1">IF(A333&gt;TODAY(),0,IF(OR(C333="Urlaub",C333="Krank",C333="Feiertag",C333="Frei"),0,IF(AND(C333="",D333="",E333=""),0,IF(AND(WEEKDAY(A333,2)&gt;=6,G333=0),0,IF(AND(COUNTIF(Annahmen!$B$28:$B$41,A333)&gt;0,G333=0),0,(G333-H333)*24)))))</f>
        <v>0</v>
      </c>
      <c r="J333" s="44"/>
    </row>
    <row r="334" spans="1:10" ht="16.5" customHeight="1" x14ac:dyDescent="0.25">
      <c r="A334" s="36">
        <v>46331</v>
      </c>
      <c r="B334" s="37" t="str">
        <f t="shared" si="20"/>
        <v>Do</v>
      </c>
      <c r="C334" s="47"/>
      <c r="D334" s="39"/>
      <c r="E334" s="39"/>
      <c r="F334" s="40"/>
      <c r="G334" s="41">
        <f t="shared" si="21"/>
        <v>0</v>
      </c>
      <c r="H334" s="42">
        <f>IF(OR(WEEKDAY(A334,2)&gt;=6,COUNTIF(Annahmen!$B$28:$B$41,A334)&gt;0,C334="Feiertag"),0,Annahmen!$C$9)</f>
        <v>0.33333333333333331</v>
      </c>
      <c r="I334" s="43">
        <f ca="1">IF(A334&gt;TODAY(),0,IF(OR(C334="Urlaub",C334="Krank",C334="Feiertag",C334="Frei"),0,IF(AND(C334="",D334="",E334=""),0,IF(AND(WEEKDAY(A334,2)&gt;=6,G334=0),0,IF(AND(COUNTIF(Annahmen!$B$28:$B$41,A334)&gt;0,G334=0),0,(G334-H334)*24)))))</f>
        <v>0</v>
      </c>
      <c r="J334" s="44"/>
    </row>
    <row r="335" spans="1:10" ht="16.5" customHeight="1" x14ac:dyDescent="0.25">
      <c r="A335" s="36">
        <v>46332</v>
      </c>
      <c r="B335" s="37" t="str">
        <f t="shared" si="20"/>
        <v>Fr</v>
      </c>
      <c r="C335" s="47"/>
      <c r="D335" s="39"/>
      <c r="E335" s="39"/>
      <c r="F335" s="40"/>
      <c r="G335" s="41">
        <f t="shared" si="21"/>
        <v>0</v>
      </c>
      <c r="H335" s="42">
        <f>IF(OR(WEEKDAY(A335,2)&gt;=6,COUNTIF(Annahmen!$B$28:$B$41,A335)&gt;0,C335="Feiertag"),0,Annahmen!$C$9)</f>
        <v>0.33333333333333331</v>
      </c>
      <c r="I335" s="43">
        <f ca="1">IF(A335&gt;TODAY(),0,IF(OR(C335="Urlaub",C335="Krank",C335="Feiertag",C335="Frei"),0,IF(AND(C335="",D335="",E335=""),0,IF(AND(WEEKDAY(A335,2)&gt;=6,G335=0),0,IF(AND(COUNTIF(Annahmen!$B$28:$B$41,A335)&gt;0,G335=0),0,(G335-H335)*24)))))</f>
        <v>0</v>
      </c>
      <c r="J335" s="44"/>
    </row>
    <row r="336" spans="1:10" ht="16.5" customHeight="1" x14ac:dyDescent="0.25">
      <c r="A336" s="36">
        <v>46333</v>
      </c>
      <c r="B336" s="37" t="str">
        <f t="shared" si="20"/>
        <v>Sa</v>
      </c>
      <c r="C336" s="47"/>
      <c r="D336" s="39"/>
      <c r="E336" s="39"/>
      <c r="F336" s="40"/>
      <c r="G336" s="41">
        <f t="shared" si="21"/>
        <v>0</v>
      </c>
      <c r="H336" s="42">
        <f>IF(OR(WEEKDAY(A336,2)&gt;=6,COUNTIF(Annahmen!$B$28:$B$41,A336)&gt;0,C336="Feiertag"),0,Annahmen!$C$9)</f>
        <v>0</v>
      </c>
      <c r="I336" s="43">
        <f ca="1">IF(A336&gt;TODAY(),0,IF(OR(C336="Urlaub",C336="Krank",C336="Feiertag",C336="Frei"),0,IF(AND(C336="",D336="",E336=""),0,IF(AND(WEEKDAY(A336,2)&gt;=6,G336=0),0,IF(AND(COUNTIF(Annahmen!$B$28:$B$41,A336)&gt;0,G336=0),0,(G336-H336)*24)))))</f>
        <v>0</v>
      </c>
      <c r="J336" s="44"/>
    </row>
    <row r="337" spans="1:10" ht="16.5" customHeight="1" x14ac:dyDescent="0.25">
      <c r="A337" s="36">
        <v>46334</v>
      </c>
      <c r="B337" s="37" t="str">
        <f t="shared" si="20"/>
        <v>So</v>
      </c>
      <c r="C337" s="47"/>
      <c r="D337" s="39"/>
      <c r="E337" s="39"/>
      <c r="F337" s="40"/>
      <c r="G337" s="41">
        <f t="shared" si="21"/>
        <v>0</v>
      </c>
      <c r="H337" s="42">
        <f>IF(OR(WEEKDAY(A337,2)&gt;=6,COUNTIF(Annahmen!$B$28:$B$41,A337)&gt;0,C337="Feiertag"),0,Annahmen!$C$9)</f>
        <v>0</v>
      </c>
      <c r="I337" s="43">
        <f ca="1">IF(A337&gt;TODAY(),0,IF(OR(C337="Urlaub",C337="Krank",C337="Feiertag",C337="Frei"),0,IF(AND(C337="",D337="",E337=""),0,IF(AND(WEEKDAY(A337,2)&gt;=6,G337=0),0,IF(AND(COUNTIF(Annahmen!$B$28:$B$41,A337)&gt;0,G337=0),0,(G337-H337)*24)))))</f>
        <v>0</v>
      </c>
      <c r="J337" s="44"/>
    </row>
    <row r="338" spans="1:10" ht="16.5" customHeight="1" x14ac:dyDescent="0.25">
      <c r="A338" s="36">
        <v>46335</v>
      </c>
      <c r="B338" s="37" t="str">
        <f t="shared" si="20"/>
        <v>Mo</v>
      </c>
      <c r="C338" s="47"/>
      <c r="D338" s="39"/>
      <c r="E338" s="39"/>
      <c r="F338" s="40"/>
      <c r="G338" s="41">
        <f t="shared" si="21"/>
        <v>0</v>
      </c>
      <c r="H338" s="42">
        <f>IF(OR(WEEKDAY(A338,2)&gt;=6,COUNTIF(Annahmen!$B$28:$B$41,A338)&gt;0,C338="Feiertag"),0,Annahmen!$C$9)</f>
        <v>0.33333333333333331</v>
      </c>
      <c r="I338" s="43">
        <f ca="1">IF(A338&gt;TODAY(),0,IF(OR(C338="Urlaub",C338="Krank",C338="Feiertag",C338="Frei"),0,IF(AND(C338="",D338="",E338=""),0,IF(AND(WEEKDAY(A338,2)&gt;=6,G338=0),0,IF(AND(COUNTIF(Annahmen!$B$28:$B$41,A338)&gt;0,G338=0),0,(G338-H338)*24)))))</f>
        <v>0</v>
      </c>
      <c r="J338" s="44"/>
    </row>
    <row r="339" spans="1:10" ht="16.5" customHeight="1" x14ac:dyDescent="0.25">
      <c r="A339" s="36">
        <v>46336</v>
      </c>
      <c r="B339" s="37" t="str">
        <f t="shared" si="20"/>
        <v>Di</v>
      </c>
      <c r="C339" s="47"/>
      <c r="D339" s="39"/>
      <c r="E339" s="39"/>
      <c r="F339" s="40"/>
      <c r="G339" s="41">
        <f t="shared" si="21"/>
        <v>0</v>
      </c>
      <c r="H339" s="42">
        <f>IF(OR(WEEKDAY(A339,2)&gt;=6,COUNTIF(Annahmen!$B$28:$B$41,A339)&gt;0,C339="Feiertag"),0,Annahmen!$C$9)</f>
        <v>0.33333333333333331</v>
      </c>
      <c r="I339" s="43">
        <f ca="1">IF(A339&gt;TODAY(),0,IF(OR(C339="Urlaub",C339="Krank",C339="Feiertag",C339="Frei"),0,IF(AND(C339="",D339="",E339=""),0,IF(AND(WEEKDAY(A339,2)&gt;=6,G339=0),0,IF(AND(COUNTIF(Annahmen!$B$28:$B$41,A339)&gt;0,G339=0),0,(G339-H339)*24)))))</f>
        <v>0</v>
      </c>
      <c r="J339" s="44"/>
    </row>
    <row r="340" spans="1:10" ht="16.5" customHeight="1" x14ac:dyDescent="0.25">
      <c r="A340" s="36">
        <v>46337</v>
      </c>
      <c r="B340" s="37" t="str">
        <f t="shared" si="20"/>
        <v>Mi</v>
      </c>
      <c r="C340" s="47"/>
      <c r="D340" s="39"/>
      <c r="E340" s="39"/>
      <c r="F340" s="40"/>
      <c r="G340" s="41">
        <f t="shared" si="21"/>
        <v>0</v>
      </c>
      <c r="H340" s="42">
        <f>IF(OR(WEEKDAY(A340,2)&gt;=6,COUNTIF(Annahmen!$B$28:$B$41,A340)&gt;0,C340="Feiertag"),0,Annahmen!$C$9)</f>
        <v>0.33333333333333331</v>
      </c>
      <c r="I340" s="43">
        <f ca="1">IF(A340&gt;TODAY(),0,IF(OR(C340="Urlaub",C340="Krank",C340="Feiertag",C340="Frei"),0,IF(AND(C340="",D340="",E340=""),0,IF(AND(WEEKDAY(A340,2)&gt;=6,G340=0),0,IF(AND(COUNTIF(Annahmen!$B$28:$B$41,A340)&gt;0,G340=0),0,(G340-H340)*24)))))</f>
        <v>0</v>
      </c>
      <c r="J340" s="44"/>
    </row>
    <row r="341" spans="1:10" ht="16.5" customHeight="1" x14ac:dyDescent="0.25">
      <c r="A341" s="36">
        <v>46338</v>
      </c>
      <c r="B341" s="37" t="str">
        <f t="shared" si="20"/>
        <v>Do</v>
      </c>
      <c r="C341" s="47"/>
      <c r="D341" s="39"/>
      <c r="E341" s="39"/>
      <c r="F341" s="40"/>
      <c r="G341" s="41">
        <f t="shared" si="21"/>
        <v>0</v>
      </c>
      <c r="H341" s="42">
        <f>IF(OR(WEEKDAY(A341,2)&gt;=6,COUNTIF(Annahmen!$B$28:$B$41,A341)&gt;0,C341="Feiertag"),0,Annahmen!$C$9)</f>
        <v>0.33333333333333331</v>
      </c>
      <c r="I341" s="43">
        <f ca="1">IF(A341&gt;TODAY(),0,IF(OR(C341="Urlaub",C341="Krank",C341="Feiertag",C341="Frei"),0,IF(AND(C341="",D341="",E341=""),0,IF(AND(WEEKDAY(A341,2)&gt;=6,G341=0),0,IF(AND(COUNTIF(Annahmen!$B$28:$B$41,A341)&gt;0,G341=0),0,(G341-H341)*24)))))</f>
        <v>0</v>
      </c>
      <c r="J341" s="44"/>
    </row>
    <row r="342" spans="1:10" ht="16.5" customHeight="1" x14ac:dyDescent="0.25">
      <c r="A342" s="36">
        <v>46339</v>
      </c>
      <c r="B342" s="37" t="str">
        <f t="shared" si="20"/>
        <v>Fr</v>
      </c>
      <c r="C342" s="47"/>
      <c r="D342" s="39"/>
      <c r="E342" s="39"/>
      <c r="F342" s="40"/>
      <c r="G342" s="41">
        <f t="shared" si="21"/>
        <v>0</v>
      </c>
      <c r="H342" s="42">
        <f>IF(OR(WEEKDAY(A342,2)&gt;=6,COUNTIF(Annahmen!$B$28:$B$41,A342)&gt;0,C342="Feiertag"),0,Annahmen!$C$9)</f>
        <v>0.33333333333333331</v>
      </c>
      <c r="I342" s="43">
        <f ca="1">IF(A342&gt;TODAY(),0,IF(OR(C342="Urlaub",C342="Krank",C342="Feiertag",C342="Frei"),0,IF(AND(C342="",D342="",E342=""),0,IF(AND(WEEKDAY(A342,2)&gt;=6,G342=0),0,IF(AND(COUNTIF(Annahmen!$B$28:$B$41,A342)&gt;0,G342=0),0,(G342-H342)*24)))))</f>
        <v>0</v>
      </c>
      <c r="J342" s="44"/>
    </row>
    <row r="343" spans="1:10" ht="16.5" customHeight="1" x14ac:dyDescent="0.25">
      <c r="A343" s="36">
        <v>46340</v>
      </c>
      <c r="B343" s="37" t="str">
        <f t="shared" si="20"/>
        <v>Sa</v>
      </c>
      <c r="C343" s="47"/>
      <c r="D343" s="39"/>
      <c r="E343" s="39"/>
      <c r="F343" s="40"/>
      <c r="G343" s="41">
        <f t="shared" si="21"/>
        <v>0</v>
      </c>
      <c r="H343" s="42">
        <f>IF(OR(WEEKDAY(A343,2)&gt;=6,COUNTIF(Annahmen!$B$28:$B$41,A343)&gt;0,C343="Feiertag"),0,Annahmen!$C$9)</f>
        <v>0</v>
      </c>
      <c r="I343" s="43">
        <f ca="1">IF(A343&gt;TODAY(),0,IF(OR(C343="Urlaub",C343="Krank",C343="Feiertag",C343="Frei"),0,IF(AND(C343="",D343="",E343=""),0,IF(AND(WEEKDAY(A343,2)&gt;=6,G343=0),0,IF(AND(COUNTIF(Annahmen!$B$28:$B$41,A343)&gt;0,G343=0),0,(G343-H343)*24)))))</f>
        <v>0</v>
      </c>
      <c r="J343" s="44"/>
    </row>
    <row r="344" spans="1:10" ht="16.5" customHeight="1" x14ac:dyDescent="0.25">
      <c r="A344" s="36">
        <v>46341</v>
      </c>
      <c r="B344" s="37" t="str">
        <f t="shared" si="20"/>
        <v>So</v>
      </c>
      <c r="C344" s="47"/>
      <c r="D344" s="39"/>
      <c r="E344" s="39"/>
      <c r="F344" s="40"/>
      <c r="G344" s="41">
        <f t="shared" si="21"/>
        <v>0</v>
      </c>
      <c r="H344" s="42">
        <f>IF(OR(WEEKDAY(A344,2)&gt;=6,COUNTIF(Annahmen!$B$28:$B$41,A344)&gt;0,C344="Feiertag"),0,Annahmen!$C$9)</f>
        <v>0</v>
      </c>
      <c r="I344" s="43">
        <f ca="1">IF(A344&gt;TODAY(),0,IF(OR(C344="Urlaub",C344="Krank",C344="Feiertag",C344="Frei"),0,IF(AND(C344="",D344="",E344=""),0,IF(AND(WEEKDAY(A344,2)&gt;=6,G344=0),0,IF(AND(COUNTIF(Annahmen!$B$28:$B$41,A344)&gt;0,G344=0),0,(G344-H344)*24)))))</f>
        <v>0</v>
      </c>
      <c r="J344" s="44"/>
    </row>
    <row r="345" spans="1:10" ht="16.5" customHeight="1" x14ac:dyDescent="0.25">
      <c r="A345" s="36">
        <v>46342</v>
      </c>
      <c r="B345" s="37" t="str">
        <f t="shared" si="20"/>
        <v>Mo</v>
      </c>
      <c r="C345" s="47"/>
      <c r="D345" s="39"/>
      <c r="E345" s="39"/>
      <c r="F345" s="40"/>
      <c r="G345" s="41">
        <f t="shared" si="21"/>
        <v>0</v>
      </c>
      <c r="H345" s="42">
        <f>IF(OR(WEEKDAY(A345,2)&gt;=6,COUNTIF(Annahmen!$B$28:$B$41,A345)&gt;0,C345="Feiertag"),0,Annahmen!$C$9)</f>
        <v>0.33333333333333331</v>
      </c>
      <c r="I345" s="43">
        <f ca="1">IF(A345&gt;TODAY(),0,IF(OR(C345="Urlaub",C345="Krank",C345="Feiertag",C345="Frei"),0,IF(AND(C345="",D345="",E345=""),0,IF(AND(WEEKDAY(A345,2)&gt;=6,G345=0),0,IF(AND(COUNTIF(Annahmen!$B$28:$B$41,A345)&gt;0,G345=0),0,(G345-H345)*24)))))</f>
        <v>0</v>
      </c>
      <c r="J345" s="44"/>
    </row>
    <row r="346" spans="1:10" ht="16.5" customHeight="1" x14ac:dyDescent="0.25">
      <c r="A346" s="36">
        <v>46343</v>
      </c>
      <c r="B346" s="37" t="str">
        <f t="shared" si="20"/>
        <v>Di</v>
      </c>
      <c r="C346" s="47"/>
      <c r="D346" s="39"/>
      <c r="E346" s="39"/>
      <c r="F346" s="40"/>
      <c r="G346" s="41">
        <f t="shared" si="21"/>
        <v>0</v>
      </c>
      <c r="H346" s="42">
        <f>IF(OR(WEEKDAY(A346,2)&gt;=6,COUNTIF(Annahmen!$B$28:$B$41,A346)&gt;0,C346="Feiertag"),0,Annahmen!$C$9)</f>
        <v>0.33333333333333331</v>
      </c>
      <c r="I346" s="43">
        <f ca="1">IF(A346&gt;TODAY(),0,IF(OR(C346="Urlaub",C346="Krank",C346="Feiertag",C346="Frei"),0,IF(AND(C346="",D346="",E346=""),0,IF(AND(WEEKDAY(A346,2)&gt;=6,G346=0),0,IF(AND(COUNTIF(Annahmen!$B$28:$B$41,A346)&gt;0,G346=0),0,(G346-H346)*24)))))</f>
        <v>0</v>
      </c>
      <c r="J346" s="44"/>
    </row>
    <row r="347" spans="1:10" ht="16.5" customHeight="1" x14ac:dyDescent="0.25">
      <c r="A347" s="36">
        <v>46344</v>
      </c>
      <c r="B347" s="37" t="str">
        <f t="shared" si="20"/>
        <v>Mi</v>
      </c>
      <c r="C347" s="47"/>
      <c r="D347" s="39"/>
      <c r="E347" s="39"/>
      <c r="F347" s="40"/>
      <c r="G347" s="41">
        <f t="shared" si="21"/>
        <v>0</v>
      </c>
      <c r="H347" s="42">
        <f>IF(OR(WEEKDAY(A347,2)&gt;=6,COUNTIF(Annahmen!$B$28:$B$41,A347)&gt;0,C347="Feiertag"),0,Annahmen!$C$9)</f>
        <v>0.33333333333333331</v>
      </c>
      <c r="I347" s="43">
        <f ca="1">IF(A347&gt;TODAY(),0,IF(OR(C347="Urlaub",C347="Krank",C347="Feiertag",C347="Frei"),0,IF(AND(C347="",D347="",E347=""),0,IF(AND(WEEKDAY(A347,2)&gt;=6,G347=0),0,IF(AND(COUNTIF(Annahmen!$B$28:$B$41,A347)&gt;0,G347=0),0,(G347-H347)*24)))))</f>
        <v>0</v>
      </c>
      <c r="J347" s="44"/>
    </row>
    <row r="348" spans="1:10" ht="16.5" customHeight="1" x14ac:dyDescent="0.25">
      <c r="A348" s="36">
        <v>46345</v>
      </c>
      <c r="B348" s="37" t="str">
        <f t="shared" si="20"/>
        <v>Do</v>
      </c>
      <c r="C348" s="47"/>
      <c r="D348" s="39"/>
      <c r="E348" s="39"/>
      <c r="F348" s="40"/>
      <c r="G348" s="41">
        <f t="shared" si="21"/>
        <v>0</v>
      </c>
      <c r="H348" s="42">
        <f>IF(OR(WEEKDAY(A348,2)&gt;=6,COUNTIF(Annahmen!$B$28:$B$41,A348)&gt;0,C348="Feiertag"),0,Annahmen!$C$9)</f>
        <v>0.33333333333333331</v>
      </c>
      <c r="I348" s="43">
        <f ca="1">IF(A348&gt;TODAY(),0,IF(OR(C348="Urlaub",C348="Krank",C348="Feiertag",C348="Frei"),0,IF(AND(C348="",D348="",E348=""),0,IF(AND(WEEKDAY(A348,2)&gt;=6,G348=0),0,IF(AND(COUNTIF(Annahmen!$B$28:$B$41,A348)&gt;0,G348=0),0,(G348-H348)*24)))))</f>
        <v>0</v>
      </c>
      <c r="J348" s="44"/>
    </row>
    <row r="349" spans="1:10" ht="16.5" customHeight="1" x14ac:dyDescent="0.25">
      <c r="A349" s="36">
        <v>46346</v>
      </c>
      <c r="B349" s="37" t="str">
        <f t="shared" si="20"/>
        <v>Fr</v>
      </c>
      <c r="C349" s="47"/>
      <c r="D349" s="39"/>
      <c r="E349" s="39"/>
      <c r="F349" s="40"/>
      <c r="G349" s="41">
        <f t="shared" si="21"/>
        <v>0</v>
      </c>
      <c r="H349" s="42">
        <f>IF(OR(WEEKDAY(A349,2)&gt;=6,COUNTIF(Annahmen!$B$28:$B$41,A349)&gt;0,C349="Feiertag"),0,Annahmen!$C$9)</f>
        <v>0.33333333333333331</v>
      </c>
      <c r="I349" s="43">
        <f ca="1">IF(A349&gt;TODAY(),0,IF(OR(C349="Urlaub",C349="Krank",C349="Feiertag",C349="Frei"),0,IF(AND(C349="",D349="",E349=""),0,IF(AND(WEEKDAY(A349,2)&gt;=6,G349=0),0,IF(AND(COUNTIF(Annahmen!$B$28:$B$41,A349)&gt;0,G349=0),0,(G349-H349)*24)))))</f>
        <v>0</v>
      </c>
      <c r="J349" s="44"/>
    </row>
    <row r="350" spans="1:10" ht="16.5" customHeight="1" x14ac:dyDescent="0.25">
      <c r="A350" s="36">
        <v>46347</v>
      </c>
      <c r="B350" s="37" t="str">
        <f t="shared" si="20"/>
        <v>Sa</v>
      </c>
      <c r="C350" s="47"/>
      <c r="D350" s="39"/>
      <c r="E350" s="39"/>
      <c r="F350" s="40"/>
      <c r="G350" s="41">
        <f t="shared" si="21"/>
        <v>0</v>
      </c>
      <c r="H350" s="42">
        <f>IF(OR(WEEKDAY(A350,2)&gt;=6,COUNTIF(Annahmen!$B$28:$B$41,A350)&gt;0,C350="Feiertag"),0,Annahmen!$C$9)</f>
        <v>0</v>
      </c>
      <c r="I350" s="43">
        <f ca="1">IF(A350&gt;TODAY(),0,IF(OR(C350="Urlaub",C350="Krank",C350="Feiertag",C350="Frei"),0,IF(AND(C350="",D350="",E350=""),0,IF(AND(WEEKDAY(A350,2)&gt;=6,G350=0),0,IF(AND(COUNTIF(Annahmen!$B$28:$B$41,A350)&gt;0,G350=0),0,(G350-H350)*24)))))</f>
        <v>0</v>
      </c>
      <c r="J350" s="44"/>
    </row>
    <row r="351" spans="1:10" ht="16.5" customHeight="1" x14ac:dyDescent="0.25">
      <c r="A351" s="36">
        <v>46348</v>
      </c>
      <c r="B351" s="37" t="str">
        <f t="shared" si="20"/>
        <v>So</v>
      </c>
      <c r="C351" s="47"/>
      <c r="D351" s="39"/>
      <c r="E351" s="39"/>
      <c r="F351" s="40"/>
      <c r="G351" s="41">
        <f t="shared" si="21"/>
        <v>0</v>
      </c>
      <c r="H351" s="42">
        <f>IF(OR(WEEKDAY(A351,2)&gt;=6,COUNTIF(Annahmen!$B$28:$B$41,A351)&gt;0,C351="Feiertag"),0,Annahmen!$C$9)</f>
        <v>0</v>
      </c>
      <c r="I351" s="43">
        <f ca="1">IF(A351&gt;TODAY(),0,IF(OR(C351="Urlaub",C351="Krank",C351="Feiertag",C351="Frei"),0,IF(AND(C351="",D351="",E351=""),0,IF(AND(WEEKDAY(A351,2)&gt;=6,G351=0),0,IF(AND(COUNTIF(Annahmen!$B$28:$B$41,A351)&gt;0,G351=0),0,(G351-H351)*24)))))</f>
        <v>0</v>
      </c>
      <c r="J351" s="44"/>
    </row>
    <row r="352" spans="1:10" ht="16.5" customHeight="1" x14ac:dyDescent="0.25">
      <c r="A352" s="36">
        <v>46349</v>
      </c>
      <c r="B352" s="37" t="str">
        <f t="shared" si="20"/>
        <v>Mo</v>
      </c>
      <c r="C352" s="47"/>
      <c r="D352" s="39"/>
      <c r="E352" s="39"/>
      <c r="F352" s="40"/>
      <c r="G352" s="41">
        <f t="shared" si="21"/>
        <v>0</v>
      </c>
      <c r="H352" s="42">
        <f>IF(OR(WEEKDAY(A352,2)&gt;=6,COUNTIF(Annahmen!$B$28:$B$41,A352)&gt;0,C352="Feiertag"),0,Annahmen!$C$9)</f>
        <v>0.33333333333333331</v>
      </c>
      <c r="I352" s="43">
        <f ca="1">IF(A352&gt;TODAY(),0,IF(OR(C352="Urlaub",C352="Krank",C352="Feiertag",C352="Frei"),0,IF(AND(C352="",D352="",E352=""),0,IF(AND(WEEKDAY(A352,2)&gt;=6,G352=0),0,IF(AND(COUNTIF(Annahmen!$B$28:$B$41,A352)&gt;0,G352=0),0,(G352-H352)*24)))))</f>
        <v>0</v>
      </c>
      <c r="J352" s="44"/>
    </row>
    <row r="353" spans="1:10" ht="16.5" customHeight="1" x14ac:dyDescent="0.25">
      <c r="A353" s="36">
        <v>46350</v>
      </c>
      <c r="B353" s="37" t="str">
        <f t="shared" si="20"/>
        <v>Di</v>
      </c>
      <c r="C353" s="47"/>
      <c r="D353" s="39"/>
      <c r="E353" s="39"/>
      <c r="F353" s="40"/>
      <c r="G353" s="41">
        <f t="shared" si="21"/>
        <v>0</v>
      </c>
      <c r="H353" s="42">
        <f>IF(OR(WEEKDAY(A353,2)&gt;=6,COUNTIF(Annahmen!$B$28:$B$41,A353)&gt;0,C353="Feiertag"),0,Annahmen!$C$9)</f>
        <v>0.33333333333333331</v>
      </c>
      <c r="I353" s="43">
        <f ca="1">IF(A353&gt;TODAY(),0,IF(OR(C353="Urlaub",C353="Krank",C353="Feiertag",C353="Frei"),0,IF(AND(C353="",D353="",E353=""),0,IF(AND(WEEKDAY(A353,2)&gt;=6,G353=0),0,IF(AND(COUNTIF(Annahmen!$B$28:$B$41,A353)&gt;0,G353=0),0,(G353-H353)*24)))))</f>
        <v>0</v>
      </c>
      <c r="J353" s="44"/>
    </row>
    <row r="354" spans="1:10" ht="16.5" customHeight="1" x14ac:dyDescent="0.25">
      <c r="A354" s="36">
        <v>46351</v>
      </c>
      <c r="B354" s="37" t="str">
        <f t="shared" si="20"/>
        <v>Mi</v>
      </c>
      <c r="C354" s="47"/>
      <c r="D354" s="39"/>
      <c r="E354" s="39"/>
      <c r="F354" s="40"/>
      <c r="G354" s="41">
        <f t="shared" si="21"/>
        <v>0</v>
      </c>
      <c r="H354" s="42">
        <f>IF(OR(WEEKDAY(A354,2)&gt;=6,COUNTIF(Annahmen!$B$28:$B$41,A354)&gt;0,C354="Feiertag"),0,Annahmen!$C$9)</f>
        <v>0.33333333333333331</v>
      </c>
      <c r="I354" s="43">
        <f ca="1">IF(A354&gt;TODAY(),0,IF(OR(C354="Urlaub",C354="Krank",C354="Feiertag",C354="Frei"),0,IF(AND(C354="",D354="",E354=""),0,IF(AND(WEEKDAY(A354,2)&gt;=6,G354=0),0,IF(AND(COUNTIF(Annahmen!$B$28:$B$41,A354)&gt;0,G354=0),0,(G354-H354)*24)))))</f>
        <v>0</v>
      </c>
      <c r="J354" s="44"/>
    </row>
    <row r="355" spans="1:10" ht="16.5" customHeight="1" x14ac:dyDescent="0.25">
      <c r="A355" s="36">
        <v>46352</v>
      </c>
      <c r="B355" s="37" t="str">
        <f t="shared" si="20"/>
        <v>Do</v>
      </c>
      <c r="C355" s="47"/>
      <c r="D355" s="39"/>
      <c r="E355" s="39"/>
      <c r="F355" s="40"/>
      <c r="G355" s="41">
        <f t="shared" si="21"/>
        <v>0</v>
      </c>
      <c r="H355" s="42">
        <f>IF(OR(WEEKDAY(A355,2)&gt;=6,COUNTIF(Annahmen!$B$28:$B$41,A355)&gt;0,C355="Feiertag"),0,Annahmen!$C$9)</f>
        <v>0.33333333333333331</v>
      </c>
      <c r="I355" s="43">
        <f ca="1">IF(A355&gt;TODAY(),0,IF(OR(C355="Urlaub",C355="Krank",C355="Feiertag",C355="Frei"),0,IF(AND(C355="",D355="",E355=""),0,IF(AND(WEEKDAY(A355,2)&gt;=6,G355=0),0,IF(AND(COUNTIF(Annahmen!$B$28:$B$41,A355)&gt;0,G355=0),0,(G355-H355)*24)))))</f>
        <v>0</v>
      </c>
      <c r="J355" s="44"/>
    </row>
    <row r="356" spans="1:10" ht="16.5" customHeight="1" x14ac:dyDescent="0.25">
      <c r="A356" s="36">
        <v>46353</v>
      </c>
      <c r="B356" s="37" t="str">
        <f t="shared" si="20"/>
        <v>Fr</v>
      </c>
      <c r="C356" s="47"/>
      <c r="D356" s="39"/>
      <c r="E356" s="39"/>
      <c r="F356" s="40"/>
      <c r="G356" s="41">
        <f t="shared" si="21"/>
        <v>0</v>
      </c>
      <c r="H356" s="42">
        <f>IF(OR(WEEKDAY(A356,2)&gt;=6,COUNTIF(Annahmen!$B$28:$B$41,A356)&gt;0,C356="Feiertag"),0,Annahmen!$C$9)</f>
        <v>0.33333333333333331</v>
      </c>
      <c r="I356" s="43">
        <f ca="1">IF(A356&gt;TODAY(),0,IF(OR(C356="Urlaub",C356="Krank",C356="Feiertag",C356="Frei"),0,IF(AND(C356="",D356="",E356=""),0,IF(AND(WEEKDAY(A356,2)&gt;=6,G356=0),0,IF(AND(COUNTIF(Annahmen!$B$28:$B$41,A356)&gt;0,G356=0),0,(G356-H356)*24)))))</f>
        <v>0</v>
      </c>
      <c r="J356" s="44"/>
    </row>
    <row r="357" spans="1:10" ht="16.5" customHeight="1" x14ac:dyDescent="0.25">
      <c r="A357" s="36">
        <v>46354</v>
      </c>
      <c r="B357" s="37" t="str">
        <f t="shared" si="20"/>
        <v>Sa</v>
      </c>
      <c r="C357" s="47"/>
      <c r="D357" s="39"/>
      <c r="E357" s="39"/>
      <c r="F357" s="40"/>
      <c r="G357" s="41">
        <f t="shared" si="21"/>
        <v>0</v>
      </c>
      <c r="H357" s="42">
        <f>IF(OR(WEEKDAY(A357,2)&gt;=6,COUNTIF(Annahmen!$B$28:$B$41,A357)&gt;0,C357="Feiertag"),0,Annahmen!$C$9)</f>
        <v>0</v>
      </c>
      <c r="I357" s="43">
        <f ca="1">IF(A357&gt;TODAY(),0,IF(OR(C357="Urlaub",C357="Krank",C357="Feiertag",C357="Frei"),0,IF(AND(C357="",D357="",E357=""),0,IF(AND(WEEKDAY(A357,2)&gt;=6,G357=0),0,IF(AND(COUNTIF(Annahmen!$B$28:$B$41,A357)&gt;0,G357=0),0,(G357-H357)*24)))))</f>
        <v>0</v>
      </c>
      <c r="J357" s="44"/>
    </row>
    <row r="358" spans="1:10" ht="16.5" customHeight="1" x14ac:dyDescent="0.25">
      <c r="A358" s="36">
        <v>46355</v>
      </c>
      <c r="B358" s="37" t="str">
        <f t="shared" si="20"/>
        <v>So</v>
      </c>
      <c r="C358" s="47"/>
      <c r="D358" s="39"/>
      <c r="E358" s="39"/>
      <c r="F358" s="40"/>
      <c r="G358" s="41">
        <f t="shared" si="21"/>
        <v>0</v>
      </c>
      <c r="H358" s="42">
        <f>IF(OR(WEEKDAY(A358,2)&gt;=6,COUNTIF(Annahmen!$B$28:$B$41,A358)&gt;0,C358="Feiertag"),0,Annahmen!$C$9)</f>
        <v>0</v>
      </c>
      <c r="I358" s="43">
        <f ca="1">IF(A358&gt;TODAY(),0,IF(OR(C358="Urlaub",C358="Krank",C358="Feiertag",C358="Frei"),0,IF(AND(C358="",D358="",E358=""),0,IF(AND(WEEKDAY(A358,2)&gt;=6,G358=0),0,IF(AND(COUNTIF(Annahmen!$B$28:$B$41,A358)&gt;0,G358=0),0,(G358-H358)*24)))))</f>
        <v>0</v>
      </c>
      <c r="J358" s="44"/>
    </row>
    <row r="359" spans="1:10" ht="16.5" customHeight="1" x14ac:dyDescent="0.25">
      <c r="A359" s="36">
        <v>46356</v>
      </c>
      <c r="B359" s="37" t="str">
        <f t="shared" si="20"/>
        <v>Mo</v>
      </c>
      <c r="C359" s="47"/>
      <c r="D359" s="39"/>
      <c r="E359" s="39"/>
      <c r="F359" s="40"/>
      <c r="G359" s="41">
        <f t="shared" si="21"/>
        <v>0</v>
      </c>
      <c r="H359" s="42">
        <f>IF(OR(WEEKDAY(A359,2)&gt;=6,COUNTIF(Annahmen!$B$28:$B$41,A359)&gt;0,C359="Feiertag"),0,Annahmen!$C$9)</f>
        <v>0.33333333333333331</v>
      </c>
      <c r="I359" s="43">
        <f ca="1">IF(A359&gt;TODAY(),0,IF(OR(C359="Urlaub",C359="Krank",C359="Feiertag",C359="Frei"),0,IF(AND(C359="",D359="",E359=""),0,IF(AND(WEEKDAY(A359,2)&gt;=6,G359=0),0,IF(AND(COUNTIF(Annahmen!$B$28:$B$41,A359)&gt;0,G359=0),0,(G359-H359)*24)))))</f>
        <v>0</v>
      </c>
      <c r="J359" s="44"/>
    </row>
    <row r="360" spans="1:10" ht="21.75" customHeight="1" x14ac:dyDescent="0.25">
      <c r="A360" s="75" t="s">
        <v>55</v>
      </c>
      <c r="B360" s="75"/>
      <c r="C360" s="75"/>
      <c r="D360" s="48"/>
      <c r="E360" s="48"/>
      <c r="F360" s="48"/>
      <c r="G360" s="49">
        <f>SUM(G330:G359)</f>
        <v>0</v>
      </c>
      <c r="H360" s="49">
        <f>SUM(H330:H359)</f>
        <v>6.9999999999999973</v>
      </c>
      <c r="I360" s="50">
        <f ca="1">SUM(I330:I359)</f>
        <v>0</v>
      </c>
      <c r="J360" s="51" t="str">
        <f>COUNTIF(C330:C359,"Urlaub")&amp;" Urlaub | "&amp;COUNTIF(C330:C359,"Krank")&amp;" Krank"</f>
        <v>0 Urlaub | 0 Krank</v>
      </c>
    </row>
    <row r="361" spans="1:10" ht="24" customHeight="1" x14ac:dyDescent="0.25">
      <c r="A361" s="74" t="s">
        <v>28</v>
      </c>
      <c r="B361" s="74"/>
      <c r="C361" s="74"/>
      <c r="D361" s="74"/>
      <c r="E361" s="74"/>
      <c r="F361" s="74"/>
      <c r="G361" s="74"/>
      <c r="H361" s="74"/>
      <c r="I361" s="74"/>
      <c r="J361" s="74"/>
    </row>
    <row r="362" spans="1:10" ht="16.5" customHeight="1" x14ac:dyDescent="0.25">
      <c r="A362" s="36">
        <v>46357</v>
      </c>
      <c r="B362" s="37" t="str">
        <f t="shared" ref="B362:B392" si="22">CHOOSE(WEEKDAY(A362,2),"Mo","Di","Mi","Do","Fr","Sa","So")</f>
        <v>Di</v>
      </c>
      <c r="C362" s="47"/>
      <c r="D362" s="39"/>
      <c r="E362" s="39"/>
      <c r="F362" s="40"/>
      <c r="G362" s="41">
        <f t="shared" ref="G362:G392" si="23">IFERROR(IF(OR(D362="",E362=""),0,IF(E362&lt;D362,1+E362-D362,E362-D362)-IFERROR(F362,0)/1440),0)</f>
        <v>0</v>
      </c>
      <c r="H362" s="42">
        <f>IF(OR(WEEKDAY(A362,2)&gt;=6,COUNTIF(Annahmen!$B$28:$B$41,A362)&gt;0,C362="Feiertag"),0,Annahmen!$C$9)</f>
        <v>0.33333333333333331</v>
      </c>
      <c r="I362" s="43">
        <f ca="1">IF(A362&gt;TODAY(),0,IF(OR(C362="Urlaub",C362="Krank",C362="Feiertag",C362="Frei"),0,IF(AND(C362="",D362="",E362=""),0,IF(AND(WEEKDAY(A362,2)&gt;=6,G362=0),0,IF(AND(COUNTIF(Annahmen!$B$28:$B$41,A362)&gt;0,G362=0),0,(G362-H362)*24)))))</f>
        <v>0</v>
      </c>
      <c r="J362" s="44"/>
    </row>
    <row r="363" spans="1:10" ht="16.5" customHeight="1" x14ac:dyDescent="0.25">
      <c r="A363" s="36">
        <v>46358</v>
      </c>
      <c r="B363" s="37" t="str">
        <f t="shared" si="22"/>
        <v>Mi</v>
      </c>
      <c r="C363" s="47"/>
      <c r="D363" s="39"/>
      <c r="E363" s="39"/>
      <c r="F363" s="40"/>
      <c r="G363" s="41">
        <f t="shared" si="23"/>
        <v>0</v>
      </c>
      <c r="H363" s="42">
        <f>IF(OR(WEEKDAY(A363,2)&gt;=6,COUNTIF(Annahmen!$B$28:$B$41,A363)&gt;0,C363="Feiertag"),0,Annahmen!$C$9)</f>
        <v>0.33333333333333331</v>
      </c>
      <c r="I363" s="43">
        <f ca="1">IF(A363&gt;TODAY(),0,IF(OR(C363="Urlaub",C363="Krank",C363="Feiertag",C363="Frei"),0,IF(AND(C363="",D363="",E363=""),0,IF(AND(WEEKDAY(A363,2)&gt;=6,G363=0),0,IF(AND(COUNTIF(Annahmen!$B$28:$B$41,A363)&gt;0,G363=0),0,(G363-H363)*24)))))</f>
        <v>0</v>
      </c>
      <c r="J363" s="44"/>
    </row>
    <row r="364" spans="1:10" ht="16.5" customHeight="1" x14ac:dyDescent="0.25">
      <c r="A364" s="36">
        <v>46359</v>
      </c>
      <c r="B364" s="37" t="str">
        <f t="shared" si="22"/>
        <v>Do</v>
      </c>
      <c r="C364" s="47"/>
      <c r="D364" s="39"/>
      <c r="E364" s="39"/>
      <c r="F364" s="40"/>
      <c r="G364" s="41">
        <f t="shared" si="23"/>
        <v>0</v>
      </c>
      <c r="H364" s="42">
        <f>IF(OR(WEEKDAY(A364,2)&gt;=6,COUNTIF(Annahmen!$B$28:$B$41,A364)&gt;0,C364="Feiertag"),0,Annahmen!$C$9)</f>
        <v>0.33333333333333331</v>
      </c>
      <c r="I364" s="43">
        <f ca="1">IF(A364&gt;TODAY(),0,IF(OR(C364="Urlaub",C364="Krank",C364="Feiertag",C364="Frei"),0,IF(AND(C364="",D364="",E364=""),0,IF(AND(WEEKDAY(A364,2)&gt;=6,G364=0),0,IF(AND(COUNTIF(Annahmen!$B$28:$B$41,A364)&gt;0,G364=0),0,(G364-H364)*24)))))</f>
        <v>0</v>
      </c>
      <c r="J364" s="44"/>
    </row>
    <row r="365" spans="1:10" ht="16.5" customHeight="1" x14ac:dyDescent="0.25">
      <c r="A365" s="36">
        <v>46360</v>
      </c>
      <c r="B365" s="37" t="str">
        <f t="shared" si="22"/>
        <v>Fr</v>
      </c>
      <c r="C365" s="47"/>
      <c r="D365" s="39"/>
      <c r="E365" s="39"/>
      <c r="F365" s="40"/>
      <c r="G365" s="41">
        <f t="shared" si="23"/>
        <v>0</v>
      </c>
      <c r="H365" s="42">
        <f>IF(OR(WEEKDAY(A365,2)&gt;=6,COUNTIF(Annahmen!$B$28:$B$41,A365)&gt;0,C365="Feiertag"),0,Annahmen!$C$9)</f>
        <v>0.33333333333333331</v>
      </c>
      <c r="I365" s="43">
        <f ca="1">IF(A365&gt;TODAY(),0,IF(OR(C365="Urlaub",C365="Krank",C365="Feiertag",C365="Frei"),0,IF(AND(C365="",D365="",E365=""),0,IF(AND(WEEKDAY(A365,2)&gt;=6,G365=0),0,IF(AND(COUNTIF(Annahmen!$B$28:$B$41,A365)&gt;0,G365=0),0,(G365-H365)*24)))))</f>
        <v>0</v>
      </c>
      <c r="J365" s="44"/>
    </row>
    <row r="366" spans="1:10" ht="16.5" customHeight="1" x14ac:dyDescent="0.25">
      <c r="A366" s="36">
        <v>46361</v>
      </c>
      <c r="B366" s="37" t="str">
        <f t="shared" si="22"/>
        <v>Sa</v>
      </c>
      <c r="C366" s="47"/>
      <c r="D366" s="39"/>
      <c r="E366" s="39"/>
      <c r="F366" s="40"/>
      <c r="G366" s="41">
        <f t="shared" si="23"/>
        <v>0</v>
      </c>
      <c r="H366" s="42">
        <f>IF(OR(WEEKDAY(A366,2)&gt;=6,COUNTIF(Annahmen!$B$28:$B$41,A366)&gt;0,C366="Feiertag"),0,Annahmen!$C$9)</f>
        <v>0</v>
      </c>
      <c r="I366" s="43">
        <f ca="1">IF(A366&gt;TODAY(),0,IF(OR(C366="Urlaub",C366="Krank",C366="Feiertag",C366="Frei"),0,IF(AND(C366="",D366="",E366=""),0,IF(AND(WEEKDAY(A366,2)&gt;=6,G366=0),0,IF(AND(COUNTIF(Annahmen!$B$28:$B$41,A366)&gt;0,G366=0),0,(G366-H366)*24)))))</f>
        <v>0</v>
      </c>
      <c r="J366" s="44"/>
    </row>
    <row r="367" spans="1:10" ht="16.5" customHeight="1" x14ac:dyDescent="0.25">
      <c r="A367" s="36">
        <v>46362</v>
      </c>
      <c r="B367" s="37" t="str">
        <f t="shared" si="22"/>
        <v>So</v>
      </c>
      <c r="C367" s="47"/>
      <c r="D367" s="39"/>
      <c r="E367" s="39"/>
      <c r="F367" s="40"/>
      <c r="G367" s="41">
        <f t="shared" si="23"/>
        <v>0</v>
      </c>
      <c r="H367" s="42">
        <f>IF(OR(WEEKDAY(A367,2)&gt;=6,COUNTIF(Annahmen!$B$28:$B$41,A367)&gt;0,C367="Feiertag"),0,Annahmen!$C$9)</f>
        <v>0</v>
      </c>
      <c r="I367" s="43">
        <f ca="1">IF(A367&gt;TODAY(),0,IF(OR(C367="Urlaub",C367="Krank",C367="Feiertag",C367="Frei"),0,IF(AND(C367="",D367="",E367=""),0,IF(AND(WEEKDAY(A367,2)&gt;=6,G367=0),0,IF(AND(COUNTIF(Annahmen!$B$28:$B$41,A367)&gt;0,G367=0),0,(G367-H367)*24)))))</f>
        <v>0</v>
      </c>
      <c r="J367" s="44"/>
    </row>
    <row r="368" spans="1:10" ht="16.5" customHeight="1" x14ac:dyDescent="0.25">
      <c r="A368" s="36">
        <v>46363</v>
      </c>
      <c r="B368" s="37" t="str">
        <f t="shared" si="22"/>
        <v>Mo</v>
      </c>
      <c r="C368" s="47"/>
      <c r="D368" s="39"/>
      <c r="E368" s="39"/>
      <c r="F368" s="40"/>
      <c r="G368" s="41">
        <f t="shared" si="23"/>
        <v>0</v>
      </c>
      <c r="H368" s="42">
        <f>IF(OR(WEEKDAY(A368,2)&gt;=6,COUNTIF(Annahmen!$B$28:$B$41,A368)&gt;0,C368="Feiertag"),0,Annahmen!$C$9)</f>
        <v>0.33333333333333331</v>
      </c>
      <c r="I368" s="43">
        <f ca="1">IF(A368&gt;TODAY(),0,IF(OR(C368="Urlaub",C368="Krank",C368="Feiertag",C368="Frei"),0,IF(AND(C368="",D368="",E368=""),0,IF(AND(WEEKDAY(A368,2)&gt;=6,G368=0),0,IF(AND(COUNTIF(Annahmen!$B$28:$B$41,A368)&gt;0,G368=0),0,(G368-H368)*24)))))</f>
        <v>0</v>
      </c>
      <c r="J368" s="44"/>
    </row>
    <row r="369" spans="1:10" ht="16.5" customHeight="1" x14ac:dyDescent="0.25">
      <c r="A369" s="36">
        <v>46364</v>
      </c>
      <c r="B369" s="37" t="str">
        <f t="shared" si="22"/>
        <v>Di</v>
      </c>
      <c r="C369" s="47"/>
      <c r="D369" s="39"/>
      <c r="E369" s="39"/>
      <c r="F369" s="40"/>
      <c r="G369" s="41">
        <f t="shared" si="23"/>
        <v>0</v>
      </c>
      <c r="H369" s="42">
        <f>IF(OR(WEEKDAY(A369,2)&gt;=6,COUNTIF(Annahmen!$B$28:$B$41,A369)&gt;0,C369="Feiertag"),0,Annahmen!$C$9)</f>
        <v>0.33333333333333331</v>
      </c>
      <c r="I369" s="43">
        <f ca="1">IF(A369&gt;TODAY(),0,IF(OR(C369="Urlaub",C369="Krank",C369="Feiertag",C369="Frei"),0,IF(AND(C369="",D369="",E369=""),0,IF(AND(WEEKDAY(A369,2)&gt;=6,G369=0),0,IF(AND(COUNTIF(Annahmen!$B$28:$B$41,A369)&gt;0,G369=0),0,(G369-H369)*24)))))</f>
        <v>0</v>
      </c>
      <c r="J369" s="44"/>
    </row>
    <row r="370" spans="1:10" ht="16.5" customHeight="1" x14ac:dyDescent="0.25">
      <c r="A370" s="36">
        <v>46365</v>
      </c>
      <c r="B370" s="37" t="str">
        <f t="shared" si="22"/>
        <v>Mi</v>
      </c>
      <c r="C370" s="47"/>
      <c r="D370" s="39"/>
      <c r="E370" s="39"/>
      <c r="F370" s="40"/>
      <c r="G370" s="41">
        <f t="shared" si="23"/>
        <v>0</v>
      </c>
      <c r="H370" s="42">
        <f>IF(OR(WEEKDAY(A370,2)&gt;=6,COUNTIF(Annahmen!$B$28:$B$41,A370)&gt;0,C370="Feiertag"),0,Annahmen!$C$9)</f>
        <v>0.33333333333333331</v>
      </c>
      <c r="I370" s="43">
        <f ca="1">IF(A370&gt;TODAY(),0,IF(OR(C370="Urlaub",C370="Krank",C370="Feiertag",C370="Frei"),0,IF(AND(C370="",D370="",E370=""),0,IF(AND(WEEKDAY(A370,2)&gt;=6,G370=0),0,IF(AND(COUNTIF(Annahmen!$B$28:$B$41,A370)&gt;0,G370=0),0,(G370-H370)*24)))))</f>
        <v>0</v>
      </c>
      <c r="J370" s="44"/>
    </row>
    <row r="371" spans="1:10" ht="16.5" customHeight="1" x14ac:dyDescent="0.25">
      <c r="A371" s="36">
        <v>46366</v>
      </c>
      <c r="B371" s="37" t="str">
        <f t="shared" si="22"/>
        <v>Do</v>
      </c>
      <c r="C371" s="47"/>
      <c r="D371" s="39"/>
      <c r="E371" s="39"/>
      <c r="F371" s="40"/>
      <c r="G371" s="41">
        <f t="shared" si="23"/>
        <v>0</v>
      </c>
      <c r="H371" s="42">
        <f>IF(OR(WEEKDAY(A371,2)&gt;=6,COUNTIF(Annahmen!$B$28:$B$41,A371)&gt;0,C371="Feiertag"),0,Annahmen!$C$9)</f>
        <v>0.33333333333333331</v>
      </c>
      <c r="I371" s="43">
        <f ca="1">IF(A371&gt;TODAY(),0,IF(OR(C371="Urlaub",C371="Krank",C371="Feiertag",C371="Frei"),0,IF(AND(C371="",D371="",E371=""),0,IF(AND(WEEKDAY(A371,2)&gt;=6,G371=0),0,IF(AND(COUNTIF(Annahmen!$B$28:$B$41,A371)&gt;0,G371=0),0,(G371-H371)*24)))))</f>
        <v>0</v>
      </c>
      <c r="J371" s="44"/>
    </row>
    <row r="372" spans="1:10" ht="16.5" customHeight="1" x14ac:dyDescent="0.25">
      <c r="A372" s="36">
        <v>46367</v>
      </c>
      <c r="B372" s="37" t="str">
        <f t="shared" si="22"/>
        <v>Fr</v>
      </c>
      <c r="C372" s="47"/>
      <c r="D372" s="39"/>
      <c r="E372" s="39"/>
      <c r="F372" s="40"/>
      <c r="G372" s="41">
        <f t="shared" si="23"/>
        <v>0</v>
      </c>
      <c r="H372" s="42">
        <f>IF(OR(WEEKDAY(A372,2)&gt;=6,COUNTIF(Annahmen!$B$28:$B$41,A372)&gt;0,C372="Feiertag"),0,Annahmen!$C$9)</f>
        <v>0.33333333333333331</v>
      </c>
      <c r="I372" s="43">
        <f ca="1">IF(A372&gt;TODAY(),0,IF(OR(C372="Urlaub",C372="Krank",C372="Feiertag",C372="Frei"),0,IF(AND(C372="",D372="",E372=""),0,IF(AND(WEEKDAY(A372,2)&gt;=6,G372=0),0,IF(AND(COUNTIF(Annahmen!$B$28:$B$41,A372)&gt;0,G372=0),0,(G372-H372)*24)))))</f>
        <v>0</v>
      </c>
      <c r="J372" s="44"/>
    </row>
    <row r="373" spans="1:10" ht="16.5" customHeight="1" x14ac:dyDescent="0.25">
      <c r="A373" s="36">
        <v>46368</v>
      </c>
      <c r="B373" s="37" t="str">
        <f t="shared" si="22"/>
        <v>Sa</v>
      </c>
      <c r="C373" s="47"/>
      <c r="D373" s="39"/>
      <c r="E373" s="39"/>
      <c r="F373" s="40"/>
      <c r="G373" s="41">
        <f t="shared" si="23"/>
        <v>0</v>
      </c>
      <c r="H373" s="42">
        <f>IF(OR(WEEKDAY(A373,2)&gt;=6,COUNTIF(Annahmen!$B$28:$B$41,A373)&gt;0,C373="Feiertag"),0,Annahmen!$C$9)</f>
        <v>0</v>
      </c>
      <c r="I373" s="43">
        <f ca="1">IF(A373&gt;TODAY(),0,IF(OR(C373="Urlaub",C373="Krank",C373="Feiertag",C373="Frei"),0,IF(AND(C373="",D373="",E373=""),0,IF(AND(WEEKDAY(A373,2)&gt;=6,G373=0),0,IF(AND(COUNTIF(Annahmen!$B$28:$B$41,A373)&gt;0,G373=0),0,(G373-H373)*24)))))</f>
        <v>0</v>
      </c>
      <c r="J373" s="44"/>
    </row>
    <row r="374" spans="1:10" ht="16.5" customHeight="1" x14ac:dyDescent="0.25">
      <c r="A374" s="36">
        <v>46369</v>
      </c>
      <c r="B374" s="37" t="str">
        <f t="shared" si="22"/>
        <v>So</v>
      </c>
      <c r="C374" s="47"/>
      <c r="D374" s="39"/>
      <c r="E374" s="39"/>
      <c r="F374" s="40"/>
      <c r="G374" s="41">
        <f t="shared" si="23"/>
        <v>0</v>
      </c>
      <c r="H374" s="42">
        <f>IF(OR(WEEKDAY(A374,2)&gt;=6,COUNTIF(Annahmen!$B$28:$B$41,A374)&gt;0,C374="Feiertag"),0,Annahmen!$C$9)</f>
        <v>0</v>
      </c>
      <c r="I374" s="43">
        <f ca="1">IF(A374&gt;TODAY(),0,IF(OR(C374="Urlaub",C374="Krank",C374="Feiertag",C374="Frei"),0,IF(AND(C374="",D374="",E374=""),0,IF(AND(WEEKDAY(A374,2)&gt;=6,G374=0),0,IF(AND(COUNTIF(Annahmen!$B$28:$B$41,A374)&gt;0,G374=0),0,(G374-H374)*24)))))</f>
        <v>0</v>
      </c>
      <c r="J374" s="44"/>
    </row>
    <row r="375" spans="1:10" ht="16.5" customHeight="1" x14ac:dyDescent="0.25">
      <c r="A375" s="36">
        <v>46370</v>
      </c>
      <c r="B375" s="37" t="str">
        <f t="shared" si="22"/>
        <v>Mo</v>
      </c>
      <c r="C375" s="47"/>
      <c r="D375" s="39"/>
      <c r="E375" s="39"/>
      <c r="F375" s="40"/>
      <c r="G375" s="41">
        <f t="shared" si="23"/>
        <v>0</v>
      </c>
      <c r="H375" s="42">
        <f>IF(OR(WEEKDAY(A375,2)&gt;=6,COUNTIF(Annahmen!$B$28:$B$41,A375)&gt;0,C375="Feiertag"),0,Annahmen!$C$9)</f>
        <v>0.33333333333333331</v>
      </c>
      <c r="I375" s="43">
        <f ca="1">IF(A375&gt;TODAY(),0,IF(OR(C375="Urlaub",C375="Krank",C375="Feiertag",C375="Frei"),0,IF(AND(C375="",D375="",E375=""),0,IF(AND(WEEKDAY(A375,2)&gt;=6,G375=0),0,IF(AND(COUNTIF(Annahmen!$B$28:$B$41,A375)&gt;0,G375=0),0,(G375-H375)*24)))))</f>
        <v>0</v>
      </c>
      <c r="J375" s="44"/>
    </row>
    <row r="376" spans="1:10" ht="16.5" customHeight="1" x14ac:dyDescent="0.25">
      <c r="A376" s="36">
        <v>46371</v>
      </c>
      <c r="B376" s="37" t="str">
        <f t="shared" si="22"/>
        <v>Di</v>
      </c>
      <c r="C376" s="47"/>
      <c r="D376" s="39"/>
      <c r="E376" s="39"/>
      <c r="F376" s="40"/>
      <c r="G376" s="41">
        <f t="shared" si="23"/>
        <v>0</v>
      </c>
      <c r="H376" s="42">
        <f>IF(OR(WEEKDAY(A376,2)&gt;=6,COUNTIF(Annahmen!$B$28:$B$41,A376)&gt;0,C376="Feiertag"),0,Annahmen!$C$9)</f>
        <v>0.33333333333333331</v>
      </c>
      <c r="I376" s="43">
        <f ca="1">IF(A376&gt;TODAY(),0,IF(OR(C376="Urlaub",C376="Krank",C376="Feiertag",C376="Frei"),0,IF(AND(C376="",D376="",E376=""),0,IF(AND(WEEKDAY(A376,2)&gt;=6,G376=0),0,IF(AND(COUNTIF(Annahmen!$B$28:$B$41,A376)&gt;0,G376=0),0,(G376-H376)*24)))))</f>
        <v>0</v>
      </c>
      <c r="J376" s="44"/>
    </row>
    <row r="377" spans="1:10" ht="16.5" customHeight="1" x14ac:dyDescent="0.25">
      <c r="A377" s="36">
        <v>46372</v>
      </c>
      <c r="B377" s="37" t="str">
        <f t="shared" si="22"/>
        <v>Mi</v>
      </c>
      <c r="C377" s="47"/>
      <c r="D377" s="39"/>
      <c r="E377" s="39"/>
      <c r="F377" s="40"/>
      <c r="G377" s="41">
        <f t="shared" si="23"/>
        <v>0</v>
      </c>
      <c r="H377" s="42">
        <f>IF(OR(WEEKDAY(A377,2)&gt;=6,COUNTIF(Annahmen!$B$28:$B$41,A377)&gt;0,C377="Feiertag"),0,Annahmen!$C$9)</f>
        <v>0.33333333333333331</v>
      </c>
      <c r="I377" s="43">
        <f ca="1">IF(A377&gt;TODAY(),0,IF(OR(C377="Urlaub",C377="Krank",C377="Feiertag",C377="Frei"),0,IF(AND(C377="",D377="",E377=""),0,IF(AND(WEEKDAY(A377,2)&gt;=6,G377=0),0,IF(AND(COUNTIF(Annahmen!$B$28:$B$41,A377)&gt;0,G377=0),0,(G377-H377)*24)))))</f>
        <v>0</v>
      </c>
      <c r="J377" s="44"/>
    </row>
    <row r="378" spans="1:10" ht="16.5" customHeight="1" x14ac:dyDescent="0.25">
      <c r="A378" s="36">
        <v>46373</v>
      </c>
      <c r="B378" s="37" t="str">
        <f t="shared" si="22"/>
        <v>Do</v>
      </c>
      <c r="C378" s="47"/>
      <c r="D378" s="39"/>
      <c r="E378" s="39"/>
      <c r="F378" s="40"/>
      <c r="G378" s="41">
        <f t="shared" si="23"/>
        <v>0</v>
      </c>
      <c r="H378" s="42">
        <f>IF(OR(WEEKDAY(A378,2)&gt;=6,COUNTIF(Annahmen!$B$28:$B$41,A378)&gt;0,C378="Feiertag"),0,Annahmen!$C$9)</f>
        <v>0.33333333333333331</v>
      </c>
      <c r="I378" s="43">
        <f ca="1">IF(A378&gt;TODAY(),0,IF(OR(C378="Urlaub",C378="Krank",C378="Feiertag",C378="Frei"),0,IF(AND(C378="",D378="",E378=""),0,IF(AND(WEEKDAY(A378,2)&gt;=6,G378=0),0,IF(AND(COUNTIF(Annahmen!$B$28:$B$41,A378)&gt;0,G378=0),0,(G378-H378)*24)))))</f>
        <v>0</v>
      </c>
      <c r="J378" s="44"/>
    </row>
    <row r="379" spans="1:10" ht="16.5" customHeight="1" x14ac:dyDescent="0.25">
      <c r="A379" s="36">
        <v>46374</v>
      </c>
      <c r="B379" s="37" t="str">
        <f t="shared" si="22"/>
        <v>Fr</v>
      </c>
      <c r="C379" s="47"/>
      <c r="D379" s="39"/>
      <c r="E379" s="39"/>
      <c r="F379" s="40"/>
      <c r="G379" s="41">
        <f t="shared" si="23"/>
        <v>0</v>
      </c>
      <c r="H379" s="42">
        <f>IF(OR(WEEKDAY(A379,2)&gt;=6,COUNTIF(Annahmen!$B$28:$B$41,A379)&gt;0,C379="Feiertag"),0,Annahmen!$C$9)</f>
        <v>0.33333333333333331</v>
      </c>
      <c r="I379" s="43">
        <f ca="1">IF(A379&gt;TODAY(),0,IF(OR(C379="Urlaub",C379="Krank",C379="Feiertag",C379="Frei"),0,IF(AND(C379="",D379="",E379=""),0,IF(AND(WEEKDAY(A379,2)&gt;=6,G379=0),0,IF(AND(COUNTIF(Annahmen!$B$28:$B$41,A379)&gt;0,G379=0),0,(G379-H379)*24)))))</f>
        <v>0</v>
      </c>
      <c r="J379" s="44"/>
    </row>
    <row r="380" spans="1:10" ht="16.5" customHeight="1" x14ac:dyDescent="0.25">
      <c r="A380" s="36">
        <v>46375</v>
      </c>
      <c r="B380" s="37" t="str">
        <f t="shared" si="22"/>
        <v>Sa</v>
      </c>
      <c r="C380" s="47"/>
      <c r="D380" s="39"/>
      <c r="E380" s="39"/>
      <c r="F380" s="40"/>
      <c r="G380" s="41">
        <f t="shared" si="23"/>
        <v>0</v>
      </c>
      <c r="H380" s="42">
        <f>IF(OR(WEEKDAY(A380,2)&gt;=6,COUNTIF(Annahmen!$B$28:$B$41,A380)&gt;0,C380="Feiertag"),0,Annahmen!$C$9)</f>
        <v>0</v>
      </c>
      <c r="I380" s="43">
        <f ca="1">IF(A380&gt;TODAY(),0,IF(OR(C380="Urlaub",C380="Krank",C380="Feiertag",C380="Frei"),0,IF(AND(C380="",D380="",E380=""),0,IF(AND(WEEKDAY(A380,2)&gt;=6,G380=0),0,IF(AND(COUNTIF(Annahmen!$B$28:$B$41,A380)&gt;0,G380=0),0,(G380-H380)*24)))))</f>
        <v>0</v>
      </c>
      <c r="J380" s="44"/>
    </row>
    <row r="381" spans="1:10" ht="16.5" customHeight="1" x14ac:dyDescent="0.25">
      <c r="A381" s="36">
        <v>46376</v>
      </c>
      <c r="B381" s="37" t="str">
        <f t="shared" si="22"/>
        <v>So</v>
      </c>
      <c r="C381" s="47"/>
      <c r="D381" s="39"/>
      <c r="E381" s="39"/>
      <c r="F381" s="40"/>
      <c r="G381" s="41">
        <f t="shared" si="23"/>
        <v>0</v>
      </c>
      <c r="H381" s="42">
        <f>IF(OR(WEEKDAY(A381,2)&gt;=6,COUNTIF(Annahmen!$B$28:$B$41,A381)&gt;0,C381="Feiertag"),0,Annahmen!$C$9)</f>
        <v>0</v>
      </c>
      <c r="I381" s="43">
        <f ca="1">IF(A381&gt;TODAY(),0,IF(OR(C381="Urlaub",C381="Krank",C381="Feiertag",C381="Frei"),0,IF(AND(C381="",D381="",E381=""),0,IF(AND(WEEKDAY(A381,2)&gt;=6,G381=0),0,IF(AND(COUNTIF(Annahmen!$B$28:$B$41,A381)&gt;0,G381=0),0,(G381-H381)*24)))))</f>
        <v>0</v>
      </c>
      <c r="J381" s="44"/>
    </row>
    <row r="382" spans="1:10" ht="16.5" customHeight="1" x14ac:dyDescent="0.25">
      <c r="A382" s="36">
        <v>46377</v>
      </c>
      <c r="B382" s="37" t="str">
        <f t="shared" si="22"/>
        <v>Mo</v>
      </c>
      <c r="C382" s="47"/>
      <c r="D382" s="39"/>
      <c r="E382" s="39"/>
      <c r="F382" s="40"/>
      <c r="G382" s="41">
        <f t="shared" si="23"/>
        <v>0</v>
      </c>
      <c r="H382" s="42">
        <f>IF(OR(WEEKDAY(A382,2)&gt;=6,COUNTIF(Annahmen!$B$28:$B$41,A382)&gt;0,C382="Feiertag"),0,Annahmen!$C$9)</f>
        <v>0.33333333333333331</v>
      </c>
      <c r="I382" s="43">
        <f ca="1">IF(A382&gt;TODAY(),0,IF(OR(C382="Urlaub",C382="Krank",C382="Feiertag",C382="Frei"),0,IF(AND(C382="",D382="",E382=""),0,IF(AND(WEEKDAY(A382,2)&gt;=6,G382=0),0,IF(AND(COUNTIF(Annahmen!$B$28:$B$41,A382)&gt;0,G382=0),0,(G382-H382)*24)))))</f>
        <v>0</v>
      </c>
      <c r="J382" s="44"/>
    </row>
    <row r="383" spans="1:10" ht="16.5" customHeight="1" x14ac:dyDescent="0.25">
      <c r="A383" s="36">
        <v>46378</v>
      </c>
      <c r="B383" s="37" t="str">
        <f t="shared" si="22"/>
        <v>Di</v>
      </c>
      <c r="C383" s="47"/>
      <c r="D383" s="39"/>
      <c r="E383" s="39"/>
      <c r="F383" s="40"/>
      <c r="G383" s="41">
        <f t="shared" si="23"/>
        <v>0</v>
      </c>
      <c r="H383" s="42">
        <f>IF(OR(WEEKDAY(A383,2)&gt;=6,COUNTIF(Annahmen!$B$28:$B$41,A383)&gt;0,C383="Feiertag"),0,Annahmen!$C$9)</f>
        <v>0.33333333333333331</v>
      </c>
      <c r="I383" s="43">
        <f ca="1">IF(A383&gt;TODAY(),0,IF(OR(C383="Urlaub",C383="Krank",C383="Feiertag",C383="Frei"),0,IF(AND(C383="",D383="",E383=""),0,IF(AND(WEEKDAY(A383,2)&gt;=6,G383=0),0,IF(AND(COUNTIF(Annahmen!$B$28:$B$41,A383)&gt;0,G383=0),0,(G383-H383)*24)))))</f>
        <v>0</v>
      </c>
      <c r="J383" s="44"/>
    </row>
    <row r="384" spans="1:10" ht="16.5" customHeight="1" x14ac:dyDescent="0.25">
      <c r="A384" s="36">
        <v>46379</v>
      </c>
      <c r="B384" s="37" t="str">
        <f t="shared" si="22"/>
        <v>Mi</v>
      </c>
      <c r="C384" s="47"/>
      <c r="D384" s="39"/>
      <c r="E384" s="39"/>
      <c r="F384" s="40"/>
      <c r="G384" s="41">
        <f t="shared" si="23"/>
        <v>0</v>
      </c>
      <c r="H384" s="42">
        <f>IF(OR(WEEKDAY(A384,2)&gt;=6,COUNTIF(Annahmen!$B$28:$B$41,A384)&gt;0,C384="Feiertag"),0,Annahmen!$C$9)</f>
        <v>0.33333333333333331</v>
      </c>
      <c r="I384" s="43">
        <f ca="1">IF(A384&gt;TODAY(),0,IF(OR(C384="Urlaub",C384="Krank",C384="Feiertag",C384="Frei"),0,IF(AND(C384="",D384="",E384=""),0,IF(AND(WEEKDAY(A384,2)&gt;=6,G384=0),0,IF(AND(COUNTIF(Annahmen!$B$28:$B$41,A384)&gt;0,G384=0),0,(G384-H384)*24)))))</f>
        <v>0</v>
      </c>
      <c r="J384" s="44"/>
    </row>
    <row r="385" spans="1:10" ht="16.5" customHeight="1" x14ac:dyDescent="0.25">
      <c r="A385" s="36">
        <v>46380</v>
      </c>
      <c r="B385" s="37" t="str">
        <f t="shared" si="22"/>
        <v>Do</v>
      </c>
      <c r="C385" s="47"/>
      <c r="D385" s="39"/>
      <c r="E385" s="39"/>
      <c r="F385" s="40"/>
      <c r="G385" s="41">
        <f t="shared" si="23"/>
        <v>0</v>
      </c>
      <c r="H385" s="42">
        <f>IF(OR(WEEKDAY(A385,2)&gt;=6,COUNTIF(Annahmen!$B$28:$B$41,A385)&gt;0,C385="Feiertag"),0,Annahmen!$C$9)</f>
        <v>0.33333333333333331</v>
      </c>
      <c r="I385" s="43">
        <f ca="1">IF(A385&gt;TODAY(),0,IF(OR(C385="Urlaub",C385="Krank",C385="Feiertag",C385="Frei"),0,IF(AND(C385="",D385="",E385=""),0,IF(AND(WEEKDAY(A385,2)&gt;=6,G385=0),0,IF(AND(COUNTIF(Annahmen!$B$28:$B$41,A385)&gt;0,G385=0),0,(G385-H385)*24)))))</f>
        <v>0</v>
      </c>
      <c r="J385" s="44"/>
    </row>
    <row r="386" spans="1:10" ht="16.5" customHeight="1" x14ac:dyDescent="0.25">
      <c r="A386" s="36">
        <v>46381</v>
      </c>
      <c r="B386" s="37" t="str">
        <f t="shared" si="22"/>
        <v>Fr</v>
      </c>
      <c r="C386" s="47"/>
      <c r="D386" s="39"/>
      <c r="E386" s="39"/>
      <c r="F386" s="40"/>
      <c r="G386" s="41">
        <f t="shared" si="23"/>
        <v>0</v>
      </c>
      <c r="H386" s="42">
        <f>IF(OR(WEEKDAY(A386,2)&gt;=6,COUNTIF(Annahmen!$B$28:$B$41,A386)&gt;0,C386="Feiertag"),0,Annahmen!$C$9)</f>
        <v>0</v>
      </c>
      <c r="I386" s="43">
        <f ca="1">IF(A386&gt;TODAY(),0,IF(OR(C386="Urlaub",C386="Krank",C386="Feiertag",C386="Frei"),0,IF(AND(C386="",D386="",E386=""),0,IF(AND(WEEKDAY(A386,2)&gt;=6,G386=0),0,IF(AND(COUNTIF(Annahmen!$B$28:$B$41,A386)&gt;0,G386=0),0,(G386-H386)*24)))))</f>
        <v>0</v>
      </c>
      <c r="J386" s="44"/>
    </row>
    <row r="387" spans="1:10" ht="16.5" customHeight="1" x14ac:dyDescent="0.25">
      <c r="A387" s="36">
        <v>46382</v>
      </c>
      <c r="B387" s="37" t="str">
        <f t="shared" si="22"/>
        <v>Sa</v>
      </c>
      <c r="C387" s="47"/>
      <c r="D387" s="39"/>
      <c r="E387" s="39"/>
      <c r="F387" s="40"/>
      <c r="G387" s="41">
        <f t="shared" si="23"/>
        <v>0</v>
      </c>
      <c r="H387" s="42">
        <f>IF(OR(WEEKDAY(A387,2)&gt;=6,COUNTIF(Annahmen!$B$28:$B$41,A387)&gt;0,C387="Feiertag"),0,Annahmen!$C$9)</f>
        <v>0</v>
      </c>
      <c r="I387" s="43">
        <f ca="1">IF(A387&gt;TODAY(),0,IF(OR(C387="Urlaub",C387="Krank",C387="Feiertag",C387="Frei"),0,IF(AND(C387="",D387="",E387=""),0,IF(AND(WEEKDAY(A387,2)&gt;=6,G387=0),0,IF(AND(COUNTIF(Annahmen!$B$28:$B$41,A387)&gt;0,G387=0),0,(G387-H387)*24)))))</f>
        <v>0</v>
      </c>
      <c r="J387" s="44"/>
    </row>
    <row r="388" spans="1:10" ht="16.5" customHeight="1" x14ac:dyDescent="0.25">
      <c r="A388" s="36">
        <v>46383</v>
      </c>
      <c r="B388" s="37" t="str">
        <f t="shared" si="22"/>
        <v>So</v>
      </c>
      <c r="C388" s="47"/>
      <c r="D388" s="39"/>
      <c r="E388" s="39"/>
      <c r="F388" s="40"/>
      <c r="G388" s="41">
        <f t="shared" si="23"/>
        <v>0</v>
      </c>
      <c r="H388" s="42">
        <f>IF(OR(WEEKDAY(A388,2)&gt;=6,COUNTIF(Annahmen!$B$28:$B$41,A388)&gt;0,C388="Feiertag"),0,Annahmen!$C$9)</f>
        <v>0</v>
      </c>
      <c r="I388" s="43">
        <f ca="1">IF(A388&gt;TODAY(),0,IF(OR(C388="Urlaub",C388="Krank",C388="Feiertag",C388="Frei"),0,IF(AND(C388="",D388="",E388=""),0,IF(AND(WEEKDAY(A388,2)&gt;=6,G388=0),0,IF(AND(COUNTIF(Annahmen!$B$28:$B$41,A388)&gt;0,G388=0),0,(G388-H388)*24)))))</f>
        <v>0</v>
      </c>
      <c r="J388" s="44"/>
    </row>
    <row r="389" spans="1:10" ht="16.5" customHeight="1" x14ac:dyDescent="0.25">
      <c r="A389" s="36">
        <v>46384</v>
      </c>
      <c r="B389" s="37" t="str">
        <f t="shared" si="22"/>
        <v>Mo</v>
      </c>
      <c r="C389" s="47"/>
      <c r="D389" s="39"/>
      <c r="E389" s="39"/>
      <c r="F389" s="40"/>
      <c r="G389" s="41">
        <f t="shared" si="23"/>
        <v>0</v>
      </c>
      <c r="H389" s="42">
        <f>IF(OR(WEEKDAY(A389,2)&gt;=6,COUNTIF(Annahmen!$B$28:$B$41,A389)&gt;0,C389="Feiertag"),0,Annahmen!$C$9)</f>
        <v>0.33333333333333331</v>
      </c>
      <c r="I389" s="43">
        <f ca="1">IF(A389&gt;TODAY(),0,IF(OR(C389="Urlaub",C389="Krank",C389="Feiertag",C389="Frei"),0,IF(AND(C389="",D389="",E389=""),0,IF(AND(WEEKDAY(A389,2)&gt;=6,G389=0),0,IF(AND(COUNTIF(Annahmen!$B$28:$B$41,A389)&gt;0,G389=0),0,(G389-H389)*24)))))</f>
        <v>0</v>
      </c>
      <c r="J389" s="44"/>
    </row>
    <row r="390" spans="1:10" ht="16.5" customHeight="1" x14ac:dyDescent="0.25">
      <c r="A390" s="36">
        <v>46385</v>
      </c>
      <c r="B390" s="37" t="str">
        <f t="shared" si="22"/>
        <v>Di</v>
      </c>
      <c r="C390" s="47"/>
      <c r="D390" s="39"/>
      <c r="E390" s="39"/>
      <c r="F390" s="40"/>
      <c r="G390" s="41">
        <f t="shared" si="23"/>
        <v>0</v>
      </c>
      <c r="H390" s="42">
        <f>IF(OR(WEEKDAY(A390,2)&gt;=6,COUNTIF(Annahmen!$B$28:$B$41,A390)&gt;0,C390="Feiertag"),0,Annahmen!$C$9)</f>
        <v>0.33333333333333331</v>
      </c>
      <c r="I390" s="43">
        <f ca="1">IF(A390&gt;TODAY(),0,IF(OR(C390="Urlaub",C390="Krank",C390="Feiertag",C390="Frei"),0,IF(AND(C390="",D390="",E390=""),0,IF(AND(WEEKDAY(A390,2)&gt;=6,G390=0),0,IF(AND(COUNTIF(Annahmen!$B$28:$B$41,A390)&gt;0,G390=0),0,(G390-H390)*24)))))</f>
        <v>0</v>
      </c>
      <c r="J390" s="44"/>
    </row>
    <row r="391" spans="1:10" ht="16.5" customHeight="1" x14ac:dyDescent="0.25">
      <c r="A391" s="36">
        <v>46386</v>
      </c>
      <c r="B391" s="37" t="str">
        <f t="shared" si="22"/>
        <v>Mi</v>
      </c>
      <c r="C391" s="47"/>
      <c r="D391" s="39"/>
      <c r="E391" s="39"/>
      <c r="F391" s="40"/>
      <c r="G391" s="41">
        <f t="shared" si="23"/>
        <v>0</v>
      </c>
      <c r="H391" s="42">
        <f>IF(OR(WEEKDAY(A391,2)&gt;=6,COUNTIF(Annahmen!$B$28:$B$41,A391)&gt;0,C391="Feiertag"),0,Annahmen!$C$9)</f>
        <v>0.33333333333333331</v>
      </c>
      <c r="I391" s="43">
        <f ca="1">IF(A391&gt;TODAY(),0,IF(OR(C391="Urlaub",C391="Krank",C391="Feiertag",C391="Frei"),0,IF(AND(C391="",D391="",E391=""),0,IF(AND(WEEKDAY(A391,2)&gt;=6,G391=0),0,IF(AND(COUNTIF(Annahmen!$B$28:$B$41,A391)&gt;0,G391=0),0,(G391-H391)*24)))))</f>
        <v>0</v>
      </c>
      <c r="J391" s="44"/>
    </row>
    <row r="392" spans="1:10" ht="16.5" customHeight="1" x14ac:dyDescent="0.25">
      <c r="A392" s="36">
        <v>46387</v>
      </c>
      <c r="B392" s="37" t="str">
        <f t="shared" si="22"/>
        <v>Do</v>
      </c>
      <c r="C392" s="47"/>
      <c r="D392" s="39"/>
      <c r="E392" s="39"/>
      <c r="F392" s="40"/>
      <c r="G392" s="41">
        <f t="shared" si="23"/>
        <v>0</v>
      </c>
      <c r="H392" s="42">
        <f>IF(OR(WEEKDAY(A392,2)&gt;=6,COUNTIF(Annahmen!$B$28:$B$41,A392)&gt;0,C392="Feiertag"),0,Annahmen!$C$9)</f>
        <v>0.33333333333333331</v>
      </c>
      <c r="I392" s="43">
        <f ca="1">IF(A392&gt;TODAY(),0,IF(OR(C392="Urlaub",C392="Krank",C392="Feiertag",C392="Frei"),0,IF(AND(C392="",D392="",E392=""),0,IF(AND(WEEKDAY(A392,2)&gt;=6,G392=0),0,IF(AND(COUNTIF(Annahmen!$B$28:$B$41,A392)&gt;0,G392=0),0,(G392-H392)*24)))))</f>
        <v>0</v>
      </c>
      <c r="J392" s="44"/>
    </row>
    <row r="393" spans="1:10" ht="21.75" customHeight="1" x14ac:dyDescent="0.25">
      <c r="A393" s="75" t="s">
        <v>56</v>
      </c>
      <c r="B393" s="75"/>
      <c r="C393" s="75"/>
      <c r="D393" s="48"/>
      <c r="E393" s="48"/>
      <c r="F393" s="48"/>
      <c r="G393" s="49">
        <f>SUM(G362:G392)</f>
        <v>0</v>
      </c>
      <c r="H393" s="49">
        <f>SUM(H362:H392)</f>
        <v>7.3333333333333304</v>
      </c>
      <c r="I393" s="50">
        <f ca="1">SUM(I362:I392)</f>
        <v>0</v>
      </c>
      <c r="J393" s="51" t="str">
        <f>COUNTIF(C362:C392,"Urlaub")&amp;" Urlaub | "&amp;COUNTIF(C362:C392,"Krank")&amp;" Krank"</f>
        <v>0 Urlaub | 0 Krank</v>
      </c>
    </row>
  </sheetData>
  <mergeCells count="26">
    <mergeCell ref="A393:C393"/>
    <mergeCell ref="A296:J296"/>
    <mergeCell ref="A328:C328"/>
    <mergeCell ref="A329:J329"/>
    <mergeCell ref="A360:C360"/>
    <mergeCell ref="A361:J361"/>
    <mergeCell ref="A230:C230"/>
    <mergeCell ref="A231:J231"/>
    <mergeCell ref="A263:C263"/>
    <mergeCell ref="A264:J264"/>
    <mergeCell ref="A295:C295"/>
    <mergeCell ref="A133:J133"/>
    <mergeCell ref="A165:C165"/>
    <mergeCell ref="A166:J166"/>
    <mergeCell ref="A197:C197"/>
    <mergeCell ref="A198:J198"/>
    <mergeCell ref="A67:C67"/>
    <mergeCell ref="A68:J68"/>
    <mergeCell ref="A100:C100"/>
    <mergeCell ref="A101:J101"/>
    <mergeCell ref="A132:C132"/>
    <mergeCell ref="A1:J1"/>
    <mergeCell ref="A2:J2"/>
    <mergeCell ref="A5:J5"/>
    <mergeCell ref="A37:C37"/>
    <mergeCell ref="A38:J38"/>
  </mergeCells>
  <conditionalFormatting sqref="A6:J36">
    <cfRule type="expression" dxfId="95" priority="2">
      <formula>WEEKDAY($A6,2)&gt;=6</formula>
    </cfRule>
    <cfRule type="expression" dxfId="93" priority="4">
      <formula>$C6="Urlaub"</formula>
    </cfRule>
    <cfRule type="expression" dxfId="92" priority="5">
      <formula>$C6="Krank"</formula>
    </cfRule>
    <cfRule type="expression" dxfId="91" priority="6">
      <formula>$C6="Frei"</formula>
    </cfRule>
    <cfRule type="expression" dxfId="90" priority="7">
      <formula>$C6="Feiertag"</formula>
    </cfRule>
  </conditionalFormatting>
  <conditionalFormatting sqref="A39:J66">
    <cfRule type="expression" dxfId="89" priority="14">
      <formula>$C39="Frei"</formula>
    </cfRule>
    <cfRule type="expression" dxfId="88" priority="15">
      <formula>$C39="Feiertag"</formula>
    </cfRule>
    <cfRule type="expression" dxfId="87" priority="10">
      <formula>WEEKDAY($A39,2)&gt;=6</formula>
    </cfRule>
    <cfRule type="expression" dxfId="85" priority="12">
      <formula>$C39="Urlaub"</formula>
    </cfRule>
    <cfRule type="expression" dxfId="84" priority="13">
      <formula>$C39="Krank"</formula>
    </cfRule>
  </conditionalFormatting>
  <conditionalFormatting sqref="A69:J99">
    <cfRule type="expression" dxfId="83" priority="20">
      <formula>$C69="Urlaub"</formula>
    </cfRule>
    <cfRule type="expression" dxfId="82" priority="21">
      <formula>$C69="Krank"</formula>
    </cfRule>
    <cfRule type="expression" dxfId="81" priority="22">
      <formula>$C69="Frei"</formula>
    </cfRule>
    <cfRule type="expression" dxfId="80" priority="23">
      <formula>$C69="Feiertag"</formula>
    </cfRule>
    <cfRule type="expression" dxfId="79" priority="18">
      <formula>WEEKDAY($A69,2)&gt;=6</formula>
    </cfRule>
  </conditionalFormatting>
  <conditionalFormatting sqref="A102:J131">
    <cfRule type="expression" dxfId="77" priority="26">
      <formula>WEEKDAY($A102,2)&gt;=6</formula>
    </cfRule>
    <cfRule type="expression" dxfId="75" priority="28">
      <formula>$C102="Urlaub"</formula>
    </cfRule>
    <cfRule type="expression" dxfId="74" priority="29">
      <formula>$C102="Krank"</formula>
    </cfRule>
    <cfRule type="expression" dxfId="73" priority="30">
      <formula>$C102="Frei"</formula>
    </cfRule>
    <cfRule type="expression" dxfId="72" priority="31">
      <formula>$C102="Feiertag"</formula>
    </cfRule>
  </conditionalFormatting>
  <conditionalFormatting sqref="A134:J164">
    <cfRule type="expression" dxfId="71" priority="38">
      <formula>$C134="Frei"</formula>
    </cfRule>
    <cfRule type="expression" dxfId="70" priority="39">
      <formula>$C134="Feiertag"</formula>
    </cfRule>
    <cfRule type="expression" dxfId="69" priority="34">
      <formula>WEEKDAY($A134,2)&gt;=6</formula>
    </cfRule>
    <cfRule type="expression" dxfId="67" priority="36">
      <formula>$C134="Urlaub"</formula>
    </cfRule>
    <cfRule type="expression" dxfId="66" priority="37">
      <formula>$C134="Krank"</formula>
    </cfRule>
  </conditionalFormatting>
  <conditionalFormatting sqref="A167:J196">
    <cfRule type="expression" dxfId="65" priority="46">
      <formula>$C167="Frei"</formula>
    </cfRule>
    <cfRule type="expression" dxfId="64" priority="47">
      <formula>$C167="Feiertag"</formula>
    </cfRule>
    <cfRule type="expression" dxfId="63" priority="42">
      <formula>WEEKDAY($A167,2)&gt;=6</formula>
    </cfRule>
    <cfRule type="expression" dxfId="61" priority="44">
      <formula>$C167="Urlaub"</formula>
    </cfRule>
    <cfRule type="expression" dxfId="60" priority="45">
      <formula>$C167="Krank"</formula>
    </cfRule>
  </conditionalFormatting>
  <conditionalFormatting sqref="A199:J229">
    <cfRule type="expression" dxfId="59" priority="50">
      <formula>WEEKDAY($A199,2)&gt;=6</formula>
    </cfRule>
    <cfRule type="expression" dxfId="57" priority="52">
      <formula>$C199="Urlaub"</formula>
    </cfRule>
    <cfRule type="expression" dxfId="56" priority="53">
      <formula>$C199="Krank"</formula>
    </cfRule>
    <cfRule type="expression" dxfId="55" priority="54">
      <formula>$C199="Frei"</formula>
    </cfRule>
    <cfRule type="expression" dxfId="54" priority="55">
      <formula>$C199="Feiertag"</formula>
    </cfRule>
  </conditionalFormatting>
  <conditionalFormatting sqref="A232:J262">
    <cfRule type="expression" dxfId="53" priority="62">
      <formula>$C232="Frei"</formula>
    </cfRule>
    <cfRule type="expression" dxfId="52" priority="63">
      <formula>$C232="Feiertag"</formula>
    </cfRule>
    <cfRule type="expression" dxfId="51" priority="58">
      <formula>WEEKDAY($A232,2)&gt;=6</formula>
    </cfRule>
    <cfRule type="expression" dxfId="49" priority="60">
      <formula>$C232="Urlaub"</formula>
    </cfRule>
    <cfRule type="expression" dxfId="48" priority="61">
      <formula>$C232="Krank"</formula>
    </cfRule>
  </conditionalFormatting>
  <conditionalFormatting sqref="A265:J294">
    <cfRule type="expression" dxfId="46" priority="66">
      <formula>WEEKDAY($A265,2)&gt;=6</formula>
    </cfRule>
    <cfRule type="expression" dxfId="45" priority="71">
      <formula>$C265="Feiertag"</formula>
    </cfRule>
    <cfRule type="expression" dxfId="44" priority="70">
      <formula>$C265="Frei"</formula>
    </cfRule>
    <cfRule type="expression" dxfId="43" priority="68">
      <formula>$C265="Urlaub"</formula>
    </cfRule>
    <cfRule type="expression" dxfId="42" priority="69">
      <formula>$C265="Krank"</formula>
    </cfRule>
  </conditionalFormatting>
  <conditionalFormatting sqref="A297:J327">
    <cfRule type="expression" dxfId="41" priority="77">
      <formula>$C297="Krank"</formula>
    </cfRule>
    <cfRule type="expression" dxfId="40" priority="79">
      <formula>$C297="Feiertag"</formula>
    </cfRule>
    <cfRule type="expression" dxfId="39" priority="78">
      <formula>$C297="Frei"</formula>
    </cfRule>
    <cfRule type="expression" dxfId="38" priority="76">
      <formula>$C297="Urlaub"</formula>
    </cfRule>
    <cfRule type="expression" dxfId="36" priority="74">
      <formula>WEEKDAY($A297,2)&gt;=6</formula>
    </cfRule>
  </conditionalFormatting>
  <conditionalFormatting sqref="A330:J359">
    <cfRule type="expression" dxfId="35" priority="85">
      <formula>$C330="Krank"</formula>
    </cfRule>
    <cfRule type="expression" dxfId="34" priority="82">
      <formula>WEEKDAY($A330,2)&gt;=6</formula>
    </cfRule>
    <cfRule type="expression" dxfId="32" priority="84">
      <formula>$C330="Urlaub"</formula>
    </cfRule>
    <cfRule type="expression" dxfId="31" priority="86">
      <formula>$C330="Frei"</formula>
    </cfRule>
    <cfRule type="expression" dxfId="30" priority="87">
      <formula>$C330="Feiertag"</formula>
    </cfRule>
  </conditionalFormatting>
  <conditionalFormatting sqref="A362:J392">
    <cfRule type="expression" dxfId="29" priority="95">
      <formula>$C362="Feiertag"</formula>
    </cfRule>
    <cfRule type="expression" dxfId="27" priority="90">
      <formula>WEEKDAY($A362,2)&gt;=6</formula>
    </cfRule>
    <cfRule type="expression" dxfId="26" priority="92">
      <formula>$C362="Urlaub"</formula>
    </cfRule>
    <cfRule type="expression" dxfId="25" priority="93">
      <formula>$C362="Krank"</formula>
    </cfRule>
    <cfRule type="expression" dxfId="24" priority="94">
      <formula>$C362="Frei"</formula>
    </cfRule>
  </conditionalFormatting>
  <conditionalFormatting sqref="I6:I36">
    <cfRule type="cellIs" dxfId="23" priority="9" operator="lessThan">
      <formula>0</formula>
    </cfRule>
    <cfRule type="cellIs" dxfId="22" priority="8" operator="greaterThan">
      <formula>0</formula>
    </cfRule>
  </conditionalFormatting>
  <conditionalFormatting sqref="I39:I66">
    <cfRule type="cellIs" dxfId="21" priority="17" operator="lessThan">
      <formula>0</formula>
    </cfRule>
    <cfRule type="cellIs" dxfId="20" priority="16" operator="greaterThan">
      <formula>0</formula>
    </cfRule>
  </conditionalFormatting>
  <conditionalFormatting sqref="I69:I99">
    <cfRule type="cellIs" dxfId="19" priority="24" operator="greaterThan">
      <formula>0</formula>
    </cfRule>
    <cfRule type="cellIs" dxfId="18" priority="25" operator="lessThan">
      <formula>0</formula>
    </cfRule>
  </conditionalFormatting>
  <conditionalFormatting sqref="I102:I131">
    <cfRule type="cellIs" dxfId="17" priority="33" operator="lessThan">
      <formula>0</formula>
    </cfRule>
    <cfRule type="cellIs" dxfId="16" priority="32" operator="greaterThan">
      <formula>0</formula>
    </cfRule>
  </conditionalFormatting>
  <conditionalFormatting sqref="I134:I164">
    <cfRule type="cellIs" dxfId="15" priority="40" operator="greaterThan">
      <formula>0</formula>
    </cfRule>
    <cfRule type="cellIs" dxfId="14" priority="41" operator="lessThan">
      <formula>0</formula>
    </cfRule>
  </conditionalFormatting>
  <conditionalFormatting sqref="I167:I196">
    <cfRule type="cellIs" dxfId="13" priority="49" operator="lessThan">
      <formula>0</formula>
    </cfRule>
    <cfRule type="cellIs" dxfId="12" priority="48" operator="greaterThan">
      <formula>0</formula>
    </cfRule>
  </conditionalFormatting>
  <conditionalFormatting sqref="I199:I229">
    <cfRule type="cellIs" dxfId="11" priority="57" operator="lessThan">
      <formula>0</formula>
    </cfRule>
    <cfRule type="cellIs" dxfId="10" priority="56" operator="greaterThan">
      <formula>0</formula>
    </cfRule>
  </conditionalFormatting>
  <conditionalFormatting sqref="I232:I262">
    <cfRule type="cellIs" dxfId="9" priority="64" operator="greaterThan">
      <formula>0</formula>
    </cfRule>
    <cfRule type="cellIs" dxfId="8" priority="65" operator="lessThan">
      <formula>0</formula>
    </cfRule>
  </conditionalFormatting>
  <conditionalFormatting sqref="I265:I294">
    <cfRule type="cellIs" dxfId="7" priority="72" operator="greaterThan">
      <formula>0</formula>
    </cfRule>
    <cfRule type="cellIs" dxfId="6" priority="73" operator="lessThan">
      <formula>0</formula>
    </cfRule>
  </conditionalFormatting>
  <conditionalFormatting sqref="I297:I327">
    <cfRule type="cellIs" dxfId="5" priority="80" operator="greaterThan">
      <formula>0</formula>
    </cfRule>
    <cfRule type="cellIs" dxfId="4" priority="81" operator="lessThan">
      <formula>0</formula>
    </cfRule>
  </conditionalFormatting>
  <conditionalFormatting sqref="I330:I359">
    <cfRule type="cellIs" dxfId="3" priority="88" operator="greaterThan">
      <formula>0</formula>
    </cfRule>
    <cfRule type="cellIs" dxfId="2" priority="89" operator="lessThan">
      <formula>0</formula>
    </cfRule>
  </conditionalFormatting>
  <conditionalFormatting sqref="I362:I392">
    <cfRule type="cellIs" dxfId="1" priority="96" operator="greaterThan">
      <formula>0</formula>
    </cfRule>
    <cfRule type="cellIs" dxfId="0" priority="97" operator="lessThan">
      <formula>0</formula>
    </cfRule>
  </conditionalFormatting>
  <dataValidations count="1">
    <dataValidation type="whole" operator="greaterThanOrEqual" allowBlank="1" showErrorMessage="1" errorTitle="Ungültige Pause" error="Bitte eine ganze Zahl (Minuten) eingeben." sqref="F6:F36 F39:F66 F69:F99 F102:F131 F134:F164 F167:F196 F199:F229 F232:F262 F265:F294 F297:F327 F330:F359 F362:F392" xr:uid="{00000000-0002-0000-0100-000001000000}">
      <formula1>0</formula1>
      <formula2>0</formula2>
    </dataValidation>
  </dataValidations>
  <printOptions horizontalCentered="1"/>
  <pageMargins left="0.75" right="0.75" top="1" bottom="1" header="0.511811023622047" footer="0.511811023622047"/>
  <pageSetup paperSize="9" fitToHeight="0" orientation="portrait" horizontalDpi="300" verticalDpi="300"/>
  <extLst>
    <ext xmlns:x14="http://schemas.microsoft.com/office/spreadsheetml/2009/9/main" uri="{78C0D931-6437-407d-A8EE-F0AAD7539E65}">
      <x14:conditionalFormattings>
        <x14:conditionalFormatting xmlns:xm="http://schemas.microsoft.com/office/excel/2006/main">
          <x14:cfRule type="expression" priority="3" id="{00000000-000E-0000-0100-000003000000}">
            <xm:f>COUNTIF(Annahmen!$B$28:$B$41,$A6)&gt;0</xm:f>
            <x14:dxf>
              <fill>
                <patternFill>
                  <bgColor rgb="FFFCE4D6"/>
                </patternFill>
              </fill>
            </x14:dxf>
          </x14:cfRule>
          <xm:sqref>A6:J36</xm:sqref>
        </x14:conditionalFormatting>
        <x14:conditionalFormatting xmlns:xm="http://schemas.microsoft.com/office/excel/2006/main">
          <x14:cfRule type="expression" priority="11" id="{00000000-000E-0000-0100-00000B000000}">
            <xm:f>COUNTIF(Annahmen!$B$28:$B$41,$A39)&gt;0</xm:f>
            <x14:dxf>
              <fill>
                <patternFill>
                  <bgColor rgb="FFFCE4D6"/>
                </patternFill>
              </fill>
            </x14:dxf>
          </x14:cfRule>
          <xm:sqref>A39:J66</xm:sqref>
        </x14:conditionalFormatting>
        <x14:conditionalFormatting xmlns:xm="http://schemas.microsoft.com/office/excel/2006/main">
          <x14:cfRule type="expression" priority="19" id="{00000000-000E-0000-0100-000013000000}">
            <xm:f>COUNTIF(Annahmen!$B$28:$B$41,$A69)&gt;0</xm:f>
            <x14:dxf>
              <fill>
                <patternFill>
                  <bgColor rgb="FFFCE4D6"/>
                </patternFill>
              </fill>
            </x14:dxf>
          </x14:cfRule>
          <xm:sqref>A69:J99</xm:sqref>
        </x14:conditionalFormatting>
        <x14:conditionalFormatting xmlns:xm="http://schemas.microsoft.com/office/excel/2006/main">
          <x14:cfRule type="expression" priority="27" id="{00000000-000E-0000-0100-00001B000000}">
            <xm:f>COUNTIF(Annahmen!$B$28:$B$41,$A102)&gt;0</xm:f>
            <x14:dxf>
              <fill>
                <patternFill>
                  <bgColor rgb="FFFCE4D6"/>
                </patternFill>
              </fill>
            </x14:dxf>
          </x14:cfRule>
          <xm:sqref>A102:J131</xm:sqref>
        </x14:conditionalFormatting>
        <x14:conditionalFormatting xmlns:xm="http://schemas.microsoft.com/office/excel/2006/main">
          <x14:cfRule type="expression" priority="35" id="{00000000-000E-0000-0100-000023000000}">
            <xm:f>COUNTIF(Annahmen!$B$28:$B$41,$A134)&gt;0</xm:f>
            <x14:dxf>
              <fill>
                <patternFill>
                  <bgColor rgb="FFFCE4D6"/>
                </patternFill>
              </fill>
            </x14:dxf>
          </x14:cfRule>
          <xm:sqref>A134:J164</xm:sqref>
        </x14:conditionalFormatting>
        <x14:conditionalFormatting xmlns:xm="http://schemas.microsoft.com/office/excel/2006/main">
          <x14:cfRule type="expression" priority="43" id="{00000000-000E-0000-0100-00002B000000}">
            <xm:f>COUNTIF(Annahmen!$B$28:$B$41,$A167)&gt;0</xm:f>
            <x14:dxf>
              <fill>
                <patternFill>
                  <bgColor rgb="FFFCE4D6"/>
                </patternFill>
              </fill>
            </x14:dxf>
          </x14:cfRule>
          <xm:sqref>A167:J196</xm:sqref>
        </x14:conditionalFormatting>
        <x14:conditionalFormatting xmlns:xm="http://schemas.microsoft.com/office/excel/2006/main">
          <x14:cfRule type="expression" priority="51" id="{00000000-000E-0000-0100-000033000000}">
            <xm:f>COUNTIF(Annahmen!$B$28:$B$41,$A199)&gt;0</xm:f>
            <x14:dxf>
              <fill>
                <patternFill>
                  <bgColor rgb="FFFCE4D6"/>
                </patternFill>
              </fill>
            </x14:dxf>
          </x14:cfRule>
          <xm:sqref>A199:J229</xm:sqref>
        </x14:conditionalFormatting>
        <x14:conditionalFormatting xmlns:xm="http://schemas.microsoft.com/office/excel/2006/main">
          <x14:cfRule type="expression" priority="59" id="{00000000-000E-0000-0100-00003B000000}">
            <xm:f>COUNTIF(Annahmen!$B$28:$B$41,$A232)&gt;0</xm:f>
            <x14:dxf>
              <fill>
                <patternFill>
                  <bgColor rgb="FFFCE4D6"/>
                </patternFill>
              </fill>
            </x14:dxf>
          </x14:cfRule>
          <xm:sqref>A232:J262</xm:sqref>
        </x14:conditionalFormatting>
        <x14:conditionalFormatting xmlns:xm="http://schemas.microsoft.com/office/excel/2006/main">
          <x14:cfRule type="expression" priority="67" id="{00000000-000E-0000-0100-000043000000}">
            <xm:f>COUNTIF(Annahmen!$B$28:$B$41,$A265)&gt;0</xm:f>
            <x14:dxf>
              <fill>
                <patternFill>
                  <bgColor rgb="FFFCE4D6"/>
                </patternFill>
              </fill>
            </x14:dxf>
          </x14:cfRule>
          <xm:sqref>A265:J294</xm:sqref>
        </x14:conditionalFormatting>
        <x14:conditionalFormatting xmlns:xm="http://schemas.microsoft.com/office/excel/2006/main">
          <x14:cfRule type="expression" priority="75" id="{00000000-000E-0000-0100-00004B000000}">
            <xm:f>COUNTIF(Annahmen!$B$28:$B$41,$A297)&gt;0</xm:f>
            <x14:dxf>
              <fill>
                <patternFill>
                  <bgColor rgb="FFFCE4D6"/>
                </patternFill>
              </fill>
            </x14:dxf>
          </x14:cfRule>
          <xm:sqref>A297:J327</xm:sqref>
        </x14:conditionalFormatting>
        <x14:conditionalFormatting xmlns:xm="http://schemas.microsoft.com/office/excel/2006/main">
          <x14:cfRule type="expression" priority="83" id="{00000000-000E-0000-0100-000053000000}">
            <xm:f>COUNTIF(Annahmen!$B$28:$B$41,$A330)&gt;0</xm:f>
            <x14:dxf>
              <fill>
                <patternFill>
                  <bgColor rgb="FFFCE4D6"/>
                </patternFill>
              </fill>
            </x14:dxf>
          </x14:cfRule>
          <xm:sqref>A330:J359</xm:sqref>
        </x14:conditionalFormatting>
        <x14:conditionalFormatting xmlns:xm="http://schemas.microsoft.com/office/excel/2006/main">
          <x14:cfRule type="expression" priority="91" id="{00000000-000E-0000-0100-00005B000000}">
            <xm:f>COUNTIF(Annahmen!$B$28:$B$41,$A362)&gt;0</xm:f>
            <x14:dxf>
              <fill>
                <patternFill>
                  <bgColor rgb="FFFCE4D6"/>
                </patternFill>
              </fill>
            </x14:dxf>
          </x14:cfRule>
          <xm:sqref>A362:J392</xm:sqref>
        </x14:conditionalFormatting>
      </x14:conditionalFormattings>
    </ext>
    <ext xmlns:x14="http://schemas.microsoft.com/office/spreadsheetml/2009/9/main" uri="{CCE6A557-97BC-4b89-ADB6-D9C93CAAB3DF}">
      <x14:dataValidations xmlns:xm="http://schemas.microsoft.com/office/excel/2006/main" count="1">
        <x14:dataValidation type="list" allowBlank="1" xr:uid="{00000000-0002-0000-0100-000000000000}">
          <x14:formula1>
            <xm:f>Annahmen!$C$19:$C$23</xm:f>
          </x14:formula1>
          <x14:formula2>
            <xm:f>0</xm:f>
          </x14:formula2>
          <xm:sqref>C6:C36 C39:C66 C69:C99 C102:C131 C134:C164 C167:C196 C199:C229 C232:C262 C265:C294 C297:C327 C330:C359 C362:C392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D60"/>
  <sheetViews>
    <sheetView showGridLines="0" zoomScaleNormal="100" workbookViewId="0"/>
  </sheetViews>
  <sheetFormatPr baseColWidth="10" defaultColWidth="8.7109375" defaultRowHeight="15" x14ac:dyDescent="0.25"/>
  <cols>
    <col min="1" max="1" width="3" customWidth="1"/>
    <col min="2" max="2" width="32" customWidth="1"/>
    <col min="3" max="3" width="22" customWidth="1"/>
    <col min="4" max="4" width="48" customWidth="1"/>
  </cols>
  <sheetData>
    <row r="2" spans="2:4" ht="31.5" customHeight="1" x14ac:dyDescent="0.25">
      <c r="B2" s="76" t="s">
        <v>57</v>
      </c>
      <c r="C2" s="76"/>
      <c r="D2" s="76"/>
    </row>
    <row r="3" spans="2:4" ht="15" customHeight="1" x14ac:dyDescent="0.25">
      <c r="B3" s="77" t="s">
        <v>58</v>
      </c>
      <c r="C3" s="77"/>
      <c r="D3" s="77"/>
    </row>
    <row r="5" spans="2:4" ht="24" customHeight="1" x14ac:dyDescent="0.25">
      <c r="B5" s="74" t="s">
        <v>59</v>
      </c>
      <c r="C5" s="74"/>
      <c r="D5" s="74"/>
    </row>
    <row r="6" spans="2:4" ht="21.75" customHeight="1" x14ac:dyDescent="0.25">
      <c r="B6" s="52" t="s">
        <v>60</v>
      </c>
      <c r="C6" s="38" t="s">
        <v>61</v>
      </c>
      <c r="D6" s="53" t="s">
        <v>62</v>
      </c>
    </row>
    <row r="7" spans="2:4" ht="21.75" customHeight="1" x14ac:dyDescent="0.25">
      <c r="B7" s="52" t="s">
        <v>63</v>
      </c>
      <c r="C7" s="38" t="s">
        <v>64</v>
      </c>
      <c r="D7" s="53" t="s">
        <v>65</v>
      </c>
    </row>
    <row r="8" spans="2:4" ht="21.75" customHeight="1" x14ac:dyDescent="0.25">
      <c r="B8" s="52" t="s">
        <v>66</v>
      </c>
      <c r="C8" s="54">
        <v>2026</v>
      </c>
      <c r="D8" s="53" t="s">
        <v>67</v>
      </c>
    </row>
    <row r="9" spans="2:4" ht="21.75" customHeight="1" x14ac:dyDescent="0.25">
      <c r="B9" s="52" t="s">
        <v>68</v>
      </c>
      <c r="C9" s="55">
        <f>TIME(8,0,0)</f>
        <v>0.33333333333333331</v>
      </c>
      <c r="D9" s="53" t="s">
        <v>69</v>
      </c>
    </row>
    <row r="10" spans="2:4" ht="21.75" customHeight="1" x14ac:dyDescent="0.25">
      <c r="B10" s="52" t="s">
        <v>70</v>
      </c>
      <c r="C10" s="54">
        <v>5</v>
      </c>
      <c r="D10" s="53" t="s">
        <v>71</v>
      </c>
    </row>
    <row r="11" spans="2:4" ht="21.75" customHeight="1" x14ac:dyDescent="0.25">
      <c r="B11" s="52" t="s">
        <v>72</v>
      </c>
      <c r="C11" s="54">
        <v>30</v>
      </c>
      <c r="D11" s="53" t="s">
        <v>73</v>
      </c>
    </row>
    <row r="12" spans="2:4" ht="21.75" customHeight="1" x14ac:dyDescent="0.25">
      <c r="B12" s="52" t="s">
        <v>74</v>
      </c>
      <c r="C12" s="54">
        <v>0</v>
      </c>
      <c r="D12" s="53" t="s">
        <v>75</v>
      </c>
    </row>
    <row r="13" spans="2:4" ht="21.75" customHeight="1" x14ac:dyDescent="0.25">
      <c r="B13" s="52" t="s">
        <v>76</v>
      </c>
      <c r="C13" s="56">
        <v>0</v>
      </c>
      <c r="D13" s="53" t="s">
        <v>77</v>
      </c>
    </row>
    <row r="14" spans="2:4" ht="21.75" customHeight="1" x14ac:dyDescent="0.25">
      <c r="B14" s="52" t="s">
        <v>78</v>
      </c>
      <c r="C14" s="57">
        <f ca="1">TODAY()</f>
        <v>46173</v>
      </c>
      <c r="D14" s="53" t="s">
        <v>79</v>
      </c>
    </row>
    <row r="16" spans="2:4" ht="24" customHeight="1" x14ac:dyDescent="0.25">
      <c r="B16" s="74" t="s">
        <v>80</v>
      </c>
      <c r="C16" s="74"/>
      <c r="D16" s="74"/>
    </row>
    <row r="17" spans="2:4" ht="21.75" customHeight="1" x14ac:dyDescent="0.25">
      <c r="B17" s="78" t="s">
        <v>81</v>
      </c>
      <c r="C17" s="78"/>
      <c r="D17" s="78"/>
    </row>
    <row r="18" spans="2:4" ht="21.75" customHeight="1" x14ac:dyDescent="0.25">
      <c r="B18" s="35" t="s">
        <v>82</v>
      </c>
      <c r="C18" s="35" t="s">
        <v>33</v>
      </c>
      <c r="D18" s="35" t="s">
        <v>83</v>
      </c>
    </row>
    <row r="19" spans="2:4" ht="21.75" customHeight="1" x14ac:dyDescent="0.25">
      <c r="B19" s="58">
        <v>1</v>
      </c>
      <c r="C19" s="59" t="s">
        <v>42</v>
      </c>
      <c r="D19" s="53" t="s">
        <v>84</v>
      </c>
    </row>
    <row r="20" spans="2:4" ht="21.75" customHeight="1" x14ac:dyDescent="0.25">
      <c r="B20" s="58">
        <v>2</v>
      </c>
      <c r="C20" s="59" t="s">
        <v>13</v>
      </c>
      <c r="D20" s="53" t="s">
        <v>85</v>
      </c>
    </row>
    <row r="21" spans="2:4" ht="21.75" customHeight="1" x14ac:dyDescent="0.25">
      <c r="B21" s="58">
        <v>3</v>
      </c>
      <c r="C21" s="59" t="s">
        <v>14</v>
      </c>
      <c r="D21" s="53" t="s">
        <v>86</v>
      </c>
    </row>
    <row r="22" spans="2:4" ht="21.75" customHeight="1" x14ac:dyDescent="0.25">
      <c r="B22" s="58">
        <v>4</v>
      </c>
      <c r="C22" s="59" t="s">
        <v>41</v>
      </c>
      <c r="D22" s="53" t="s">
        <v>87</v>
      </c>
    </row>
    <row r="23" spans="2:4" ht="21.75" customHeight="1" x14ac:dyDescent="0.25">
      <c r="B23" s="58">
        <v>5</v>
      </c>
      <c r="C23" s="59" t="s">
        <v>88</v>
      </c>
      <c r="D23" s="53" t="s">
        <v>89</v>
      </c>
    </row>
    <row r="25" spans="2:4" ht="24" customHeight="1" x14ac:dyDescent="0.25">
      <c r="B25" s="74" t="s">
        <v>90</v>
      </c>
      <c r="C25" s="74"/>
      <c r="D25" s="74"/>
    </row>
    <row r="26" spans="2:4" ht="30" customHeight="1" x14ac:dyDescent="0.25">
      <c r="B26" s="78" t="s">
        <v>91</v>
      </c>
      <c r="C26" s="78"/>
      <c r="D26" s="78"/>
    </row>
    <row r="27" spans="2:4" ht="21.75" customHeight="1" x14ac:dyDescent="0.25">
      <c r="B27" s="35" t="s">
        <v>31</v>
      </c>
      <c r="C27" s="35" t="s">
        <v>92</v>
      </c>
      <c r="D27" s="35" t="s">
        <v>93</v>
      </c>
    </row>
    <row r="28" spans="2:4" ht="21.75" customHeight="1" x14ac:dyDescent="0.25">
      <c r="B28" s="60">
        <v>46023</v>
      </c>
      <c r="C28" s="59" t="s">
        <v>94</v>
      </c>
      <c r="D28" s="53" t="s">
        <v>95</v>
      </c>
    </row>
    <row r="29" spans="2:4" ht="21.75" customHeight="1" x14ac:dyDescent="0.25">
      <c r="B29" s="60">
        <v>46115</v>
      </c>
      <c r="C29" s="59" t="s">
        <v>96</v>
      </c>
      <c r="D29" s="53" t="s">
        <v>95</v>
      </c>
    </row>
    <row r="30" spans="2:4" ht="21.75" customHeight="1" x14ac:dyDescent="0.25">
      <c r="B30" s="60">
        <v>46118</v>
      </c>
      <c r="C30" s="59" t="s">
        <v>97</v>
      </c>
      <c r="D30" s="53" t="s">
        <v>95</v>
      </c>
    </row>
    <row r="31" spans="2:4" ht="21.75" customHeight="1" x14ac:dyDescent="0.25">
      <c r="B31" s="60">
        <v>46143</v>
      </c>
      <c r="C31" s="59" t="s">
        <v>98</v>
      </c>
      <c r="D31" s="53" t="s">
        <v>95</v>
      </c>
    </row>
    <row r="32" spans="2:4" ht="21.75" customHeight="1" x14ac:dyDescent="0.25">
      <c r="B32" s="60">
        <v>46156</v>
      </c>
      <c r="C32" s="59" t="s">
        <v>99</v>
      </c>
      <c r="D32" s="53" t="s">
        <v>95</v>
      </c>
    </row>
    <row r="33" spans="2:4" ht="21.75" customHeight="1" x14ac:dyDescent="0.25">
      <c r="B33" s="60">
        <v>46167</v>
      </c>
      <c r="C33" s="59" t="s">
        <v>100</v>
      </c>
      <c r="D33" s="53" t="s">
        <v>95</v>
      </c>
    </row>
    <row r="34" spans="2:4" ht="21.75" customHeight="1" x14ac:dyDescent="0.25">
      <c r="B34" s="60">
        <v>46298</v>
      </c>
      <c r="C34" s="59" t="s">
        <v>101</v>
      </c>
      <c r="D34" s="53" t="s">
        <v>95</v>
      </c>
    </row>
    <row r="35" spans="2:4" ht="21.75" customHeight="1" x14ac:dyDescent="0.25">
      <c r="B35" s="60">
        <v>46381</v>
      </c>
      <c r="C35" s="59" t="s">
        <v>102</v>
      </c>
      <c r="D35" s="53" t="s">
        <v>95</v>
      </c>
    </row>
    <row r="36" spans="2:4" ht="21.75" customHeight="1" x14ac:dyDescent="0.25">
      <c r="B36" s="60">
        <v>46382</v>
      </c>
      <c r="C36" s="59" t="s">
        <v>103</v>
      </c>
      <c r="D36" s="53" t="s">
        <v>95</v>
      </c>
    </row>
    <row r="37" spans="2:4" x14ac:dyDescent="0.25">
      <c r="B37" s="61"/>
      <c r="C37" s="62"/>
      <c r="D37" s="63"/>
    </row>
    <row r="38" spans="2:4" x14ac:dyDescent="0.25">
      <c r="B38" s="61"/>
      <c r="C38" s="62"/>
      <c r="D38" s="63"/>
    </row>
    <row r="39" spans="2:4" x14ac:dyDescent="0.25">
      <c r="B39" s="61"/>
      <c r="C39" s="62"/>
      <c r="D39" s="63"/>
    </row>
    <row r="40" spans="2:4" x14ac:dyDescent="0.25">
      <c r="B40" s="61"/>
      <c r="C40" s="62"/>
      <c r="D40" s="63"/>
    </row>
    <row r="41" spans="2:4" x14ac:dyDescent="0.25">
      <c r="B41" s="61"/>
      <c r="C41" s="62"/>
      <c r="D41" s="63"/>
    </row>
    <row r="43" spans="2:4" ht="24" customHeight="1" x14ac:dyDescent="0.25">
      <c r="B43" s="74" t="s">
        <v>104</v>
      </c>
      <c r="C43" s="74"/>
      <c r="D43" s="74"/>
    </row>
    <row r="44" spans="2:4" ht="21.75" customHeight="1" x14ac:dyDescent="0.25">
      <c r="B44" s="35" t="s">
        <v>105</v>
      </c>
      <c r="C44" s="35" t="s">
        <v>92</v>
      </c>
      <c r="D44" s="35" t="s">
        <v>83</v>
      </c>
    </row>
    <row r="45" spans="2:4" ht="21.75" customHeight="1" x14ac:dyDescent="0.25">
      <c r="B45" s="62"/>
      <c r="C45" s="64" t="s">
        <v>106</v>
      </c>
      <c r="D45" s="65" t="s">
        <v>107</v>
      </c>
    </row>
    <row r="46" spans="2:4" ht="21.75" customHeight="1" x14ac:dyDescent="0.25">
      <c r="B46" s="66"/>
      <c r="C46" s="64" t="s">
        <v>108</v>
      </c>
      <c r="D46" s="65" t="s">
        <v>109</v>
      </c>
    </row>
    <row r="47" spans="2:4" ht="21.75" customHeight="1" x14ac:dyDescent="0.25">
      <c r="B47" s="67"/>
      <c r="C47" s="64" t="s">
        <v>41</v>
      </c>
      <c r="D47" s="65" t="s">
        <v>110</v>
      </c>
    </row>
    <row r="48" spans="2:4" ht="21.75" customHeight="1" x14ac:dyDescent="0.25">
      <c r="B48" s="68"/>
      <c r="C48" s="64" t="s">
        <v>13</v>
      </c>
      <c r="D48" s="65" t="s">
        <v>111</v>
      </c>
    </row>
    <row r="49" spans="2:4" ht="21.75" customHeight="1" x14ac:dyDescent="0.25">
      <c r="B49" s="69"/>
      <c r="C49" s="64" t="s">
        <v>14</v>
      </c>
      <c r="D49" s="65" t="s">
        <v>112</v>
      </c>
    </row>
    <row r="50" spans="2:4" ht="21.75" customHeight="1" x14ac:dyDescent="0.25">
      <c r="B50" s="70"/>
      <c r="C50" s="64" t="s">
        <v>88</v>
      </c>
      <c r="D50" s="65" t="s">
        <v>113</v>
      </c>
    </row>
    <row r="52" spans="2:4" ht="24" customHeight="1" x14ac:dyDescent="0.25">
      <c r="B52" s="74" t="s">
        <v>114</v>
      </c>
      <c r="C52" s="74"/>
      <c r="D52" s="74"/>
    </row>
    <row r="53" spans="2:4" ht="18" customHeight="1" x14ac:dyDescent="0.25">
      <c r="B53" s="79" t="s">
        <v>115</v>
      </c>
      <c r="C53" s="79"/>
      <c r="D53" s="79"/>
    </row>
    <row r="54" spans="2:4" ht="18" customHeight="1" x14ac:dyDescent="0.25">
      <c r="B54" s="79" t="s">
        <v>116</v>
      </c>
      <c r="C54" s="79"/>
      <c r="D54" s="79"/>
    </row>
    <row r="55" spans="2:4" ht="18" customHeight="1" x14ac:dyDescent="0.25">
      <c r="B55" s="79" t="s">
        <v>117</v>
      </c>
      <c r="C55" s="79"/>
      <c r="D55" s="79"/>
    </row>
    <row r="56" spans="2:4" ht="18" customHeight="1" x14ac:dyDescent="0.25">
      <c r="B56" s="79" t="s">
        <v>118</v>
      </c>
      <c r="C56" s="79"/>
      <c r="D56" s="79"/>
    </row>
    <row r="57" spans="2:4" ht="18" customHeight="1" x14ac:dyDescent="0.25">
      <c r="B57" s="79" t="s">
        <v>119</v>
      </c>
      <c r="C57" s="79"/>
      <c r="D57" s="79"/>
    </row>
    <row r="58" spans="2:4" ht="18" customHeight="1" x14ac:dyDescent="0.25">
      <c r="B58" s="79" t="s">
        <v>120</v>
      </c>
      <c r="C58" s="79"/>
      <c r="D58" s="79"/>
    </row>
    <row r="59" spans="2:4" ht="18" customHeight="1" x14ac:dyDescent="0.25">
      <c r="B59" s="79" t="s">
        <v>121</v>
      </c>
      <c r="C59" s="79"/>
      <c r="D59" s="79"/>
    </row>
    <row r="60" spans="2:4" ht="18" customHeight="1" x14ac:dyDescent="0.25">
      <c r="B60" s="79" t="s">
        <v>122</v>
      </c>
      <c r="C60" s="79"/>
      <c r="D60" s="79"/>
    </row>
  </sheetData>
  <mergeCells count="17">
    <mergeCell ref="B59:D59"/>
    <mergeCell ref="B60:D60"/>
    <mergeCell ref="B54:D54"/>
    <mergeCell ref="B55:D55"/>
    <mergeCell ref="B56:D56"/>
    <mergeCell ref="B57:D57"/>
    <mergeCell ref="B58:D58"/>
    <mergeCell ref="B25:D25"/>
    <mergeCell ref="B26:D26"/>
    <mergeCell ref="B43:D43"/>
    <mergeCell ref="B52:D52"/>
    <mergeCell ref="B53:D53"/>
    <mergeCell ref="B2:D2"/>
    <mergeCell ref="B3:D3"/>
    <mergeCell ref="B5:D5"/>
    <mergeCell ref="B16:D16"/>
    <mergeCell ref="B17:D17"/>
  </mergeCells>
  <printOptions horizontalCentered="1"/>
  <pageMargins left="0.75" right="0.75" top="1" bottom="1" header="0.511811023622047" footer="0.511811023622047"/>
  <pageSetup paperSize="9"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Übersicht</vt:lpstr>
      <vt:lpstr>Zeiterfassung</vt:lpstr>
      <vt:lpstr>Annahmen</vt:lpstr>
      <vt:lpstr>Zeiterfassung!Drucktitel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1</cp:revision>
  <dcterms:created xsi:type="dcterms:W3CDTF">2026-05-31T08:56:58Z</dcterms:created>
  <dcterms:modified xsi:type="dcterms:W3CDTF">2026-05-31T09:30:22Z</dcterms:modified>
  <dc:language>en-US</dc:language>
</cp:coreProperties>
</file>