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sergi\Documents\SEO\SEO\AA_Webs\Excel Aleman\Generador\"/>
    </mc:Choice>
  </mc:AlternateContent>
  <xr:revisionPtr revIDLastSave="0" documentId="13_ncr:1_{0208920C-966D-429D-9A94-FA8BDDFF244A}" xr6:coauthVersionLast="47" xr6:coauthVersionMax="47" xr10:uidLastSave="{00000000-0000-0000-0000-000000000000}"/>
  <bookViews>
    <workbookView xWindow="-120" yWindow="-120" windowWidth="29040" windowHeight="15720" tabRatio="500" activeTab="1" xr2:uid="{00000000-000D-0000-FFFF-FFFF00000000}"/>
  </bookViews>
  <sheets>
    <sheet name="Tilgungsplan" sheetId="1" r:id="rId1"/>
    <sheet name="Diagramm" sheetId="2" r:id="rId2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13" i="2" l="1"/>
  <c r="D12" i="2"/>
  <c r="D11" i="2"/>
  <c r="D10" i="2"/>
  <c r="D9" i="2"/>
  <c r="D8" i="2"/>
  <c r="D7" i="2"/>
  <c r="D6" i="2"/>
  <c r="D5" i="2"/>
  <c r="I142" i="1"/>
  <c r="I141" i="1"/>
  <c r="D14" i="2" s="1"/>
  <c r="C141" i="1"/>
  <c r="C140" i="1"/>
  <c r="C139" i="1"/>
  <c r="C138" i="1"/>
  <c r="I129" i="1"/>
  <c r="I117" i="1"/>
  <c r="I105" i="1"/>
  <c r="I93" i="1"/>
  <c r="I81" i="1"/>
  <c r="I69" i="1"/>
  <c r="I57" i="1"/>
  <c r="I45" i="1"/>
  <c r="I33" i="1"/>
  <c r="E22" i="1"/>
  <c r="C19" i="1"/>
  <c r="C16" i="1"/>
  <c r="C15" i="1"/>
  <c r="C14" i="1"/>
  <c r="C13" i="1"/>
  <c r="F22" i="1" l="1"/>
  <c r="C133" i="1"/>
  <c r="C132" i="1"/>
  <c r="C130" i="1"/>
  <c r="C131" i="1"/>
  <c r="C129" i="1"/>
  <c r="C128" i="1"/>
  <c r="C127" i="1"/>
  <c r="C126" i="1"/>
  <c r="C125" i="1"/>
  <c r="C124" i="1"/>
  <c r="C123" i="1"/>
  <c r="C122" i="1"/>
  <c r="C121" i="1"/>
  <c r="C120" i="1"/>
  <c r="C119" i="1"/>
  <c r="C117" i="1"/>
  <c r="C116" i="1"/>
  <c r="C115" i="1"/>
  <c r="C113" i="1"/>
  <c r="C114" i="1"/>
  <c r="C112" i="1"/>
  <c r="C118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3" i="1"/>
  <c r="C92" i="1"/>
  <c r="C91" i="1"/>
  <c r="C90" i="1"/>
  <c r="C89" i="1"/>
  <c r="C88" i="1"/>
  <c r="C87" i="1"/>
  <c r="C86" i="1"/>
  <c r="C81" i="1"/>
  <c r="C80" i="1"/>
  <c r="C98" i="1"/>
  <c r="C97" i="1"/>
  <c r="C96" i="1"/>
  <c r="C95" i="1"/>
  <c r="C94" i="1"/>
  <c r="C85" i="1"/>
  <c r="C84" i="1"/>
  <c r="C83" i="1"/>
  <c r="C82" i="1"/>
  <c r="C79" i="1"/>
  <c r="C78" i="1"/>
  <c r="C77" i="1"/>
  <c r="C76" i="1"/>
  <c r="C75" i="1"/>
  <c r="C74" i="1"/>
  <c r="C73" i="1"/>
  <c r="C69" i="1"/>
  <c r="C68" i="1"/>
  <c r="C67" i="1"/>
  <c r="C55" i="1"/>
  <c r="C53" i="1"/>
  <c r="C51" i="1"/>
  <c r="C50" i="1"/>
  <c r="C47" i="1"/>
  <c r="C45" i="1"/>
  <c r="C43" i="1"/>
  <c r="C42" i="1"/>
  <c r="C72" i="1"/>
  <c r="C71" i="1"/>
  <c r="C70" i="1"/>
  <c r="C66" i="1"/>
  <c r="C65" i="1"/>
  <c r="C64" i="1"/>
  <c r="C63" i="1"/>
  <c r="C62" i="1"/>
  <c r="C61" i="1"/>
  <c r="C60" i="1"/>
  <c r="C57" i="1"/>
  <c r="C56" i="1"/>
  <c r="C54" i="1"/>
  <c r="C137" i="1"/>
  <c r="C49" i="1"/>
  <c r="C48" i="1"/>
  <c r="C59" i="1"/>
  <c r="C58" i="1"/>
  <c r="C44" i="1"/>
  <c r="C41" i="1"/>
  <c r="C33" i="1"/>
  <c r="C32" i="1"/>
  <c r="C31" i="1"/>
  <c r="C30" i="1"/>
  <c r="C29" i="1"/>
  <c r="C28" i="1"/>
  <c r="C22" i="1"/>
  <c r="C136" i="1"/>
  <c r="C52" i="1"/>
  <c r="C40" i="1"/>
  <c r="C39" i="1"/>
  <c r="C38" i="1"/>
  <c r="C37" i="1"/>
  <c r="C36" i="1"/>
  <c r="C35" i="1"/>
  <c r="C34" i="1"/>
  <c r="C135" i="1"/>
  <c r="C27" i="1"/>
  <c r="C26" i="1"/>
  <c r="C25" i="1"/>
  <c r="C24" i="1"/>
  <c r="C23" i="1"/>
  <c r="C134" i="1"/>
  <c r="C46" i="1"/>
  <c r="D22" i="1" l="1"/>
  <c r="C142" i="1"/>
  <c r="G22" i="1" l="1"/>
  <c r="E23" i="1" l="1"/>
  <c r="F23" i="1" l="1"/>
  <c r="D23" i="1"/>
  <c r="G23" i="1" l="1"/>
  <c r="E24" i="1" l="1"/>
  <c r="F24" i="1" l="1"/>
  <c r="D24" i="1"/>
  <c r="G24" i="1" l="1"/>
  <c r="E25" i="1" l="1"/>
  <c r="F25" i="1" l="1"/>
  <c r="D25" i="1"/>
  <c r="G25" i="1" l="1"/>
  <c r="E26" i="1" l="1"/>
  <c r="F26" i="1" l="1"/>
  <c r="D26" i="1"/>
  <c r="G26" i="1" s="1"/>
  <c r="E27" i="1" l="1"/>
  <c r="F27" i="1" l="1"/>
  <c r="D27" i="1"/>
  <c r="G27" i="1" s="1"/>
  <c r="E28" i="1" l="1"/>
  <c r="F28" i="1" l="1"/>
  <c r="D28" i="1"/>
  <c r="G28" i="1" s="1"/>
  <c r="E29" i="1" l="1"/>
  <c r="F29" i="1" l="1"/>
  <c r="D29" i="1"/>
  <c r="G29" i="1" s="1"/>
  <c r="E30" i="1" l="1"/>
  <c r="F30" i="1" l="1"/>
  <c r="D30" i="1"/>
  <c r="G30" i="1" s="1"/>
  <c r="E31" i="1" l="1"/>
  <c r="F31" i="1" l="1"/>
  <c r="D31" i="1"/>
  <c r="G31" i="1" s="1"/>
  <c r="E32" i="1" l="1"/>
  <c r="F32" i="1" l="1"/>
  <c r="D32" i="1"/>
  <c r="G32" i="1" s="1"/>
  <c r="E33" i="1" l="1"/>
  <c r="F33" i="1" l="1"/>
  <c r="B5" i="2"/>
  <c r="D33" i="1"/>
  <c r="G33" i="1" l="1"/>
  <c r="C5" i="2"/>
  <c r="E5" i="2" l="1"/>
  <c r="E34" i="1"/>
  <c r="F34" i="1" l="1"/>
  <c r="D34" i="1"/>
  <c r="G34" i="1" l="1"/>
  <c r="E35" i="1" l="1"/>
  <c r="F35" i="1" l="1"/>
  <c r="D35" i="1"/>
  <c r="G35" i="1" l="1"/>
  <c r="E36" i="1" l="1"/>
  <c r="F36" i="1" l="1"/>
  <c r="D36" i="1"/>
  <c r="G36" i="1" l="1"/>
  <c r="E37" i="1" l="1"/>
  <c r="F37" i="1" l="1"/>
  <c r="D37" i="1"/>
  <c r="G37" i="1" l="1"/>
  <c r="E38" i="1" l="1"/>
  <c r="F38" i="1" l="1"/>
  <c r="D38" i="1"/>
  <c r="G38" i="1" s="1"/>
  <c r="E39" i="1" l="1"/>
  <c r="F39" i="1" l="1"/>
  <c r="D39" i="1"/>
  <c r="G39" i="1" s="1"/>
  <c r="E40" i="1" l="1"/>
  <c r="F40" i="1" l="1"/>
  <c r="D40" i="1"/>
  <c r="G40" i="1" s="1"/>
  <c r="E41" i="1" l="1"/>
  <c r="F41" i="1" l="1"/>
  <c r="D41" i="1"/>
  <c r="G41" i="1" s="1"/>
  <c r="E42" i="1" l="1"/>
  <c r="F42" i="1" l="1"/>
  <c r="D42" i="1"/>
  <c r="G42" i="1" s="1"/>
  <c r="E43" i="1" l="1"/>
  <c r="F43" i="1" l="1"/>
  <c r="D43" i="1"/>
  <c r="G43" i="1" s="1"/>
  <c r="E44" i="1" l="1"/>
  <c r="F44" i="1" l="1"/>
  <c r="D44" i="1"/>
  <c r="G44" i="1" s="1"/>
  <c r="E45" i="1" l="1"/>
  <c r="F45" i="1" l="1"/>
  <c r="B6" i="2"/>
  <c r="D45" i="1"/>
  <c r="G45" i="1" l="1"/>
  <c r="C6" i="2"/>
  <c r="E46" i="1" l="1"/>
  <c r="E6" i="2"/>
  <c r="F46" i="1" l="1"/>
  <c r="D46" i="1"/>
  <c r="G46" i="1" l="1"/>
  <c r="E47" i="1" l="1"/>
  <c r="F47" i="1" l="1"/>
  <c r="D47" i="1"/>
  <c r="G47" i="1" l="1"/>
  <c r="E48" i="1" l="1"/>
  <c r="F48" i="1" l="1"/>
  <c r="D48" i="1"/>
  <c r="G48" i="1" l="1"/>
  <c r="E49" i="1" l="1"/>
  <c r="F49" i="1" l="1"/>
  <c r="D49" i="1"/>
  <c r="G49" i="1" l="1"/>
  <c r="E50" i="1" l="1"/>
  <c r="F50" i="1" l="1"/>
  <c r="D50" i="1"/>
  <c r="G50" i="1" s="1"/>
  <c r="E51" i="1" l="1"/>
  <c r="F51" i="1" l="1"/>
  <c r="D51" i="1"/>
  <c r="G51" i="1" s="1"/>
  <c r="E52" i="1" l="1"/>
  <c r="F52" i="1" l="1"/>
  <c r="D52" i="1"/>
  <c r="G52" i="1" s="1"/>
  <c r="E53" i="1" l="1"/>
  <c r="F53" i="1" l="1"/>
  <c r="D53" i="1"/>
  <c r="G53" i="1" s="1"/>
  <c r="E54" i="1" l="1"/>
  <c r="F54" i="1" l="1"/>
  <c r="D54" i="1"/>
  <c r="G54" i="1" s="1"/>
  <c r="E55" i="1" l="1"/>
  <c r="F55" i="1" l="1"/>
  <c r="D55" i="1"/>
  <c r="G55" i="1" s="1"/>
  <c r="E56" i="1" l="1"/>
  <c r="F56" i="1" l="1"/>
  <c r="D56" i="1"/>
  <c r="G56" i="1" s="1"/>
  <c r="E57" i="1" l="1"/>
  <c r="F57" i="1" l="1"/>
  <c r="B7" i="2"/>
  <c r="D57" i="1"/>
  <c r="G57" i="1" l="1"/>
  <c r="C7" i="2"/>
  <c r="E58" i="1" l="1"/>
  <c r="E7" i="2"/>
  <c r="F58" i="1" l="1"/>
  <c r="D58" i="1"/>
  <c r="G58" i="1" l="1"/>
  <c r="E59" i="1" l="1"/>
  <c r="F59" i="1" l="1"/>
  <c r="D59" i="1"/>
  <c r="G59" i="1" l="1"/>
  <c r="E60" i="1" l="1"/>
  <c r="F60" i="1" l="1"/>
  <c r="D60" i="1"/>
  <c r="G60" i="1" l="1"/>
  <c r="E61" i="1" l="1"/>
  <c r="F61" i="1" l="1"/>
  <c r="D61" i="1"/>
  <c r="G61" i="1" l="1"/>
  <c r="E62" i="1" l="1"/>
  <c r="F62" i="1" l="1"/>
  <c r="D62" i="1"/>
  <c r="G62" i="1" s="1"/>
  <c r="E63" i="1" l="1"/>
  <c r="F63" i="1" l="1"/>
  <c r="D63" i="1"/>
  <c r="G63" i="1" s="1"/>
  <c r="E64" i="1" l="1"/>
  <c r="F64" i="1" l="1"/>
  <c r="D64" i="1"/>
  <c r="G64" i="1" s="1"/>
  <c r="E65" i="1" l="1"/>
  <c r="F65" i="1" l="1"/>
  <c r="D65" i="1"/>
  <c r="G65" i="1" s="1"/>
  <c r="E66" i="1" l="1"/>
  <c r="F66" i="1" l="1"/>
  <c r="D66" i="1"/>
  <c r="G66" i="1" s="1"/>
  <c r="E67" i="1" l="1"/>
  <c r="F67" i="1" l="1"/>
  <c r="D67" i="1"/>
  <c r="G67" i="1" s="1"/>
  <c r="E68" i="1" l="1"/>
  <c r="F68" i="1" l="1"/>
  <c r="D68" i="1"/>
  <c r="G68" i="1" s="1"/>
  <c r="E69" i="1" l="1"/>
  <c r="F69" i="1" l="1"/>
  <c r="B8" i="2"/>
  <c r="D69" i="1"/>
  <c r="G69" i="1" l="1"/>
  <c r="C8" i="2"/>
  <c r="E70" i="1" l="1"/>
  <c r="E8" i="2"/>
  <c r="F70" i="1" l="1"/>
  <c r="D70" i="1"/>
  <c r="G70" i="1" l="1"/>
  <c r="E71" i="1" l="1"/>
  <c r="F71" i="1" l="1"/>
  <c r="D71" i="1"/>
  <c r="G71" i="1" l="1"/>
  <c r="E72" i="1" l="1"/>
  <c r="F72" i="1" l="1"/>
  <c r="D72" i="1"/>
  <c r="G72" i="1" l="1"/>
  <c r="E73" i="1" l="1"/>
  <c r="F73" i="1" l="1"/>
  <c r="D73" i="1"/>
  <c r="G73" i="1" l="1"/>
  <c r="E74" i="1" l="1"/>
  <c r="F74" i="1" l="1"/>
  <c r="D74" i="1"/>
  <c r="G74" i="1" s="1"/>
  <c r="E75" i="1" l="1"/>
  <c r="F75" i="1" l="1"/>
  <c r="D75" i="1"/>
  <c r="G75" i="1" s="1"/>
  <c r="E76" i="1" l="1"/>
  <c r="F76" i="1" l="1"/>
  <c r="D76" i="1"/>
  <c r="G76" i="1" s="1"/>
  <c r="E77" i="1" l="1"/>
  <c r="F77" i="1" l="1"/>
  <c r="D77" i="1"/>
  <c r="G77" i="1" s="1"/>
  <c r="E78" i="1" l="1"/>
  <c r="F78" i="1" l="1"/>
  <c r="D78" i="1"/>
  <c r="G78" i="1" s="1"/>
  <c r="E79" i="1" l="1"/>
  <c r="F79" i="1" l="1"/>
  <c r="D79" i="1"/>
  <c r="G79" i="1" s="1"/>
  <c r="E80" i="1" l="1"/>
  <c r="F80" i="1" l="1"/>
  <c r="D80" i="1"/>
  <c r="G80" i="1" s="1"/>
  <c r="E81" i="1" l="1"/>
  <c r="F81" i="1" l="1"/>
  <c r="B9" i="2"/>
  <c r="D81" i="1"/>
  <c r="G81" i="1" l="1"/>
  <c r="C9" i="2"/>
  <c r="E82" i="1" l="1"/>
  <c r="E9" i="2"/>
  <c r="F82" i="1" l="1"/>
  <c r="D82" i="1"/>
  <c r="G82" i="1" l="1"/>
  <c r="E83" i="1" l="1"/>
  <c r="F83" i="1" l="1"/>
  <c r="D83" i="1"/>
  <c r="G83" i="1" l="1"/>
  <c r="E84" i="1" l="1"/>
  <c r="F84" i="1" l="1"/>
  <c r="D84" i="1"/>
  <c r="G84" i="1" l="1"/>
  <c r="E85" i="1" l="1"/>
  <c r="F85" i="1" l="1"/>
  <c r="D85" i="1"/>
  <c r="G85" i="1" l="1"/>
  <c r="E86" i="1" l="1"/>
  <c r="F86" i="1" l="1"/>
  <c r="D86" i="1"/>
  <c r="G86" i="1" s="1"/>
  <c r="E87" i="1" l="1"/>
  <c r="F87" i="1" l="1"/>
  <c r="D87" i="1"/>
  <c r="G87" i="1" s="1"/>
  <c r="E88" i="1" l="1"/>
  <c r="F88" i="1" l="1"/>
  <c r="D88" i="1"/>
  <c r="G88" i="1" s="1"/>
  <c r="E89" i="1" l="1"/>
  <c r="F89" i="1" l="1"/>
  <c r="D89" i="1"/>
  <c r="G89" i="1" s="1"/>
  <c r="E90" i="1" l="1"/>
  <c r="F90" i="1" l="1"/>
  <c r="D90" i="1"/>
  <c r="G90" i="1" s="1"/>
  <c r="E91" i="1" l="1"/>
  <c r="F91" i="1" l="1"/>
  <c r="D91" i="1"/>
  <c r="G91" i="1" s="1"/>
  <c r="E92" i="1" l="1"/>
  <c r="F92" i="1" l="1"/>
  <c r="D92" i="1"/>
  <c r="G92" i="1" s="1"/>
  <c r="E93" i="1" l="1"/>
  <c r="F93" i="1" l="1"/>
  <c r="B10" i="2"/>
  <c r="D93" i="1"/>
  <c r="G93" i="1" l="1"/>
  <c r="C10" i="2"/>
  <c r="E94" i="1" l="1"/>
  <c r="E10" i="2"/>
  <c r="F94" i="1" l="1"/>
  <c r="D94" i="1"/>
  <c r="G94" i="1" l="1"/>
  <c r="E95" i="1" l="1"/>
  <c r="F95" i="1" l="1"/>
  <c r="D95" i="1"/>
  <c r="G95" i="1" l="1"/>
  <c r="E96" i="1" l="1"/>
  <c r="F96" i="1" l="1"/>
  <c r="D96" i="1"/>
  <c r="G96" i="1" l="1"/>
  <c r="E97" i="1" l="1"/>
  <c r="F97" i="1" l="1"/>
  <c r="D97" i="1"/>
  <c r="G97" i="1" l="1"/>
  <c r="E98" i="1" l="1"/>
  <c r="F98" i="1" l="1"/>
  <c r="D98" i="1"/>
  <c r="G98" i="1" s="1"/>
  <c r="E99" i="1" l="1"/>
  <c r="F99" i="1" l="1"/>
  <c r="D99" i="1"/>
  <c r="G99" i="1" s="1"/>
  <c r="E100" i="1" l="1"/>
  <c r="F100" i="1" l="1"/>
  <c r="D100" i="1"/>
  <c r="G100" i="1" s="1"/>
  <c r="E101" i="1" l="1"/>
  <c r="F101" i="1" l="1"/>
  <c r="D101" i="1"/>
  <c r="G101" i="1" s="1"/>
  <c r="E102" i="1" l="1"/>
  <c r="F102" i="1" l="1"/>
  <c r="D102" i="1"/>
  <c r="G102" i="1" s="1"/>
  <c r="E103" i="1" l="1"/>
  <c r="F103" i="1" l="1"/>
  <c r="D103" i="1"/>
  <c r="G103" i="1" s="1"/>
  <c r="E104" i="1" l="1"/>
  <c r="F104" i="1" l="1"/>
  <c r="D104" i="1"/>
  <c r="G104" i="1" s="1"/>
  <c r="E105" i="1" l="1"/>
  <c r="F105" i="1" l="1"/>
  <c r="B11" i="2"/>
  <c r="D105" i="1"/>
  <c r="G105" i="1" l="1"/>
  <c r="C11" i="2"/>
  <c r="E106" i="1" l="1"/>
  <c r="E11" i="2"/>
  <c r="F106" i="1" l="1"/>
  <c r="D106" i="1"/>
  <c r="G106" i="1" l="1"/>
  <c r="E107" i="1" l="1"/>
  <c r="F107" i="1" l="1"/>
  <c r="D107" i="1"/>
  <c r="G107" i="1" l="1"/>
  <c r="E108" i="1" l="1"/>
  <c r="F108" i="1" l="1"/>
  <c r="D108" i="1"/>
  <c r="G108" i="1" l="1"/>
  <c r="E109" i="1" l="1"/>
  <c r="F109" i="1" l="1"/>
  <c r="D109" i="1"/>
  <c r="G109" i="1" l="1"/>
  <c r="E110" i="1" l="1"/>
  <c r="F110" i="1" l="1"/>
  <c r="D110" i="1"/>
  <c r="G110" i="1" s="1"/>
  <c r="E111" i="1" l="1"/>
  <c r="F111" i="1" l="1"/>
  <c r="D111" i="1"/>
  <c r="G111" i="1" s="1"/>
  <c r="E112" i="1" l="1"/>
  <c r="F112" i="1" l="1"/>
  <c r="D112" i="1"/>
  <c r="G112" i="1" s="1"/>
  <c r="E113" i="1" l="1"/>
  <c r="F113" i="1" l="1"/>
  <c r="D113" i="1"/>
  <c r="G113" i="1" s="1"/>
  <c r="E114" i="1" l="1"/>
  <c r="F114" i="1" l="1"/>
  <c r="D114" i="1"/>
  <c r="G114" i="1" s="1"/>
  <c r="E115" i="1" l="1"/>
  <c r="F115" i="1" l="1"/>
  <c r="D115" i="1"/>
  <c r="G115" i="1" s="1"/>
  <c r="E116" i="1" l="1"/>
  <c r="F116" i="1" l="1"/>
  <c r="D116" i="1"/>
  <c r="G116" i="1" s="1"/>
  <c r="E117" i="1" l="1"/>
  <c r="D117" i="1" l="1"/>
  <c r="B12" i="2"/>
  <c r="F117" i="1"/>
  <c r="G117" i="1" l="1"/>
  <c r="C12" i="2"/>
  <c r="E118" i="1" l="1"/>
  <c r="E12" i="2"/>
  <c r="F118" i="1" l="1"/>
  <c r="D118" i="1"/>
  <c r="G118" i="1" l="1"/>
  <c r="E119" i="1" l="1"/>
  <c r="F119" i="1" l="1"/>
  <c r="D119" i="1"/>
  <c r="G119" i="1" l="1"/>
  <c r="E120" i="1" l="1"/>
  <c r="F120" i="1" l="1"/>
  <c r="D120" i="1"/>
  <c r="G120" i="1" l="1"/>
  <c r="E121" i="1" l="1"/>
  <c r="F121" i="1" l="1"/>
  <c r="D121" i="1"/>
  <c r="G121" i="1" l="1"/>
  <c r="E122" i="1" l="1"/>
  <c r="F122" i="1" l="1"/>
  <c r="D122" i="1"/>
  <c r="G122" i="1" s="1"/>
  <c r="E123" i="1" l="1"/>
  <c r="F123" i="1" l="1"/>
  <c r="D123" i="1"/>
  <c r="G123" i="1" s="1"/>
  <c r="E124" i="1" l="1"/>
  <c r="F124" i="1" l="1"/>
  <c r="D124" i="1"/>
  <c r="G124" i="1" s="1"/>
  <c r="E125" i="1" l="1"/>
  <c r="F125" i="1" l="1"/>
  <c r="D125" i="1"/>
  <c r="G125" i="1" s="1"/>
  <c r="E126" i="1" l="1"/>
  <c r="F126" i="1" l="1"/>
  <c r="D126" i="1"/>
  <c r="G126" i="1" s="1"/>
  <c r="E127" i="1" l="1"/>
  <c r="F127" i="1" l="1"/>
  <c r="D127" i="1"/>
  <c r="G127" i="1" s="1"/>
  <c r="E128" i="1" l="1"/>
  <c r="F128" i="1" l="1"/>
  <c r="D128" i="1"/>
  <c r="G128" i="1" s="1"/>
  <c r="E129" i="1" l="1"/>
  <c r="F129" i="1" l="1"/>
  <c r="B13" i="2"/>
  <c r="D129" i="1"/>
  <c r="G129" i="1" l="1"/>
  <c r="C13" i="2"/>
  <c r="E13" i="2" l="1"/>
  <c r="E130" i="1"/>
  <c r="F130" i="1" l="1"/>
  <c r="D130" i="1"/>
  <c r="G130" i="1" l="1"/>
  <c r="E131" i="1" l="1"/>
  <c r="F131" i="1" l="1"/>
  <c r="D131" i="1"/>
  <c r="G131" i="1" l="1"/>
  <c r="E132" i="1" l="1"/>
  <c r="F132" i="1" l="1"/>
  <c r="D132" i="1"/>
  <c r="G132" i="1" l="1"/>
  <c r="E133" i="1" l="1"/>
  <c r="F133" i="1" l="1"/>
  <c r="D133" i="1"/>
  <c r="G133" i="1" l="1"/>
  <c r="E134" i="1" l="1"/>
  <c r="F134" i="1" l="1"/>
  <c r="D134" i="1"/>
  <c r="G134" i="1" s="1"/>
  <c r="E135" i="1" l="1"/>
  <c r="F135" i="1" l="1"/>
  <c r="D135" i="1"/>
  <c r="G135" i="1" s="1"/>
  <c r="E136" i="1" l="1"/>
  <c r="F136" i="1" l="1"/>
  <c r="D136" i="1"/>
  <c r="G136" i="1" s="1"/>
  <c r="E137" i="1" l="1"/>
  <c r="F137" i="1" l="1"/>
  <c r="D137" i="1"/>
  <c r="G137" i="1" s="1"/>
  <c r="E138" i="1" l="1"/>
  <c r="F138" i="1" l="1"/>
  <c r="D138" i="1"/>
  <c r="G138" i="1" s="1"/>
  <c r="E139" i="1" l="1"/>
  <c r="F139" i="1" l="1"/>
  <c r="D139" i="1"/>
  <c r="G139" i="1" s="1"/>
  <c r="E140" i="1" l="1"/>
  <c r="F140" i="1" l="1"/>
  <c r="D140" i="1"/>
  <c r="G140" i="1" s="1"/>
  <c r="E141" i="1" s="1"/>
  <c r="F141" i="1" s="1"/>
  <c r="B14" i="2" l="1"/>
  <c r="E142" i="1"/>
  <c r="C17" i="1"/>
  <c r="D141" i="1"/>
  <c r="G141" i="1" l="1"/>
  <c r="C14" i="2"/>
  <c r="D142" i="1"/>
  <c r="E14" i="2" l="1"/>
  <c r="C18" i="1"/>
</calcChain>
</file>

<file path=xl/sharedStrings.xml><?xml version="1.0" encoding="utf-8"?>
<sst xmlns="http://schemas.openxmlformats.org/spreadsheetml/2006/main" count="45" uniqueCount="41">
  <si>
    <t>TILGUNGSPLAN – ANNUITÄTENDARLEHEN</t>
  </si>
  <si>
    <t>Monatliche Rate – Zins- und Tilgungsanteile – Restschuldentwicklung</t>
  </si>
  <si>
    <t>DARLEHENSDATEN – EINGABE</t>
  </si>
  <si>
    <t>Darlehensbetrag (€):</t>
  </si>
  <si>
    <t>Nominalzinssatz p.a. (%):</t>
  </si>
  <si>
    <t>Anfängliche Tilgung p.a. (%):</t>
  </si>
  <si>
    <t>Darlehensbeginn:</t>
  </si>
  <si>
    <t>01.01.2024</t>
  </si>
  <si>
    <t>Zinsbindung (Jahre):</t>
  </si>
  <si>
    <t>Sondertilgung p.a. (€):</t>
  </si>
  <si>
    <t>BERECHNETE ERGEBNISSE</t>
  </si>
  <si>
    <t>Monatliche Annuitätenrate:</t>
  </si>
  <si>
    <t>Anfangstilgung je Monat:</t>
  </si>
  <si>
    <t>Anfangszins je Monat:</t>
  </si>
  <si>
    <t>Gesamtlaufzeit (Monate):</t>
  </si>
  <si>
    <t>Gesamtzinslast (Zinsbindung):</t>
  </si>
  <si>
    <t>Restschuld nach Zinsbindung:</t>
  </si>
  <si>
    <t>Effektiver Jahreszins (ca.):</t>
  </si>
  <si>
    <t>⚠  Blaue Werte = Eingaben (anpassbar)  |  Schwarze Werte = Berechnungen  |  Sondertilgung jährlich im Dezember</t>
  </si>
  <si>
    <t>Nr.</t>
  </si>
  <si>
    <t>Monat</t>
  </si>
  <si>
    <t>Annuität (€)</t>
  </si>
  <si>
    <t>Tilgung (€)</t>
  </si>
  <si>
    <t>Zinsen (€)</t>
  </si>
  <si>
    <t>Zinsen kum. (€)</t>
  </si>
  <si>
    <t>Restschuld (€)</t>
  </si>
  <si>
    <t>Sondertilgung (€)</t>
  </si>
  <si>
    <t>SUMMEN</t>
  </si>
  <si>
    <t>Annuitätendarlehen 250.000 € | Zinssatz 3,85 % p.a. | Tilgung 2,00 % p.a. | Zinsbindung 10 Jahre</t>
  </si>
  <si>
    <t>Jahr</t>
  </si>
  <si>
    <t>Jahr 1</t>
  </si>
  <si>
    <t>Jahr 2</t>
  </si>
  <si>
    <t>Jahr 3</t>
  </si>
  <si>
    <t>Jahr 4</t>
  </si>
  <si>
    <t>Jahr 5</t>
  </si>
  <si>
    <t>Jahr 6</t>
  </si>
  <si>
    <t>Jahr 7</t>
  </si>
  <si>
    <t>Jahr 8</t>
  </si>
  <si>
    <t>Jahr 9</t>
  </si>
  <si>
    <t>Jahr 10</t>
  </si>
  <si>
    <t>TILGUNGSPLAN – GRAFISCHE ÜBERSICHT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</si>
</sst>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\ [$€-407]"/>
    <numFmt numFmtId="165" formatCode="#,##0.00\ [$€-407]"/>
    <numFmt numFmtId="166" formatCode="mmm\ yyyy"/>
  </numFmts>
  <fonts count="12" x14ac:knownFonts="1">
    <font>
      <sz val="11"/>
      <color theme="1"/>
      <name val="Calibri"/>
      <family val="2"/>
      <charset val="1"/>
    </font>
    <font>
      <b/>
      <sz val="18"/>
      <color rgb="FFFFFFFF"/>
      <name val="Arial"/>
      <charset val="1"/>
    </font>
    <font>
      <sz val="9"/>
      <color rgb="FFBDD7EE"/>
      <name val="Arial"/>
      <charset val="1"/>
    </font>
    <font>
      <b/>
      <sz val="10"/>
      <color rgb="FFFFFFFF"/>
      <name val="Arial"/>
      <charset val="1"/>
    </font>
    <font>
      <b/>
      <sz val="10"/>
      <color rgb="FF000000"/>
      <name val="Arial"/>
      <charset val="1"/>
    </font>
    <font>
      <sz val="10"/>
      <color rgb="FF0000FF"/>
      <name val="Arial"/>
      <charset val="1"/>
    </font>
    <font>
      <sz val="10"/>
      <color rgb="FF000000"/>
      <name val="Arial"/>
      <charset val="1"/>
    </font>
    <font>
      <i/>
      <sz val="8"/>
      <color rgb="FF595959"/>
      <name val="Arial"/>
      <charset val="1"/>
    </font>
    <font>
      <b/>
      <sz val="9"/>
      <color rgb="FFFFFFFF"/>
      <name val="Arial"/>
      <charset val="1"/>
    </font>
    <font>
      <sz val="8"/>
      <color rgb="FF595959"/>
      <name val="Arial"/>
      <charset val="1"/>
    </font>
    <font>
      <sz val="9"/>
      <color rgb="FF000000"/>
      <name val="Arial"/>
      <charset val="1"/>
    </font>
    <font>
      <b/>
      <sz val="16"/>
      <color rgb="FFFFFFFF"/>
      <name val="Arial"/>
      <charset val="1"/>
    </font>
  </fonts>
  <fills count="8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  <fill>
      <patternFill patternType="solid">
        <fgColor rgb="FF2E75B6"/>
        <bgColor rgb="FF0066CC"/>
      </patternFill>
    </fill>
    <fill>
      <patternFill patternType="solid">
        <fgColor rgb="FFFFFFFF"/>
        <bgColor rgb="FFF9F9F9"/>
      </patternFill>
    </fill>
    <fill>
      <patternFill patternType="solid">
        <fgColor rgb="FFDEEAF1"/>
        <bgColor rgb="FFF2F2F2"/>
      </patternFill>
    </fill>
    <fill>
      <patternFill patternType="solid">
        <fgColor rgb="FFFFE699"/>
        <bgColor rgb="FFFFCC99"/>
      </patternFill>
    </fill>
    <fill>
      <patternFill patternType="solid">
        <fgColor rgb="FFF2F2F2"/>
        <bgColor rgb="FFF9F9F9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1" fillId="2" borderId="0" xfId="0" applyFont="1" applyFill="1" applyAlignment="1">
      <alignment horizontal="center" vertical="center"/>
    </xf>
    <xf numFmtId="0" fontId="7" fillId="6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left" vertical="center"/>
    </xf>
    <xf numFmtId="0" fontId="0" fillId="3" borderId="0" xfId="0" applyFill="1"/>
    <xf numFmtId="0" fontId="2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3" borderId="0" xfId="0" applyFill="1"/>
    <xf numFmtId="0" fontId="0" fillId="4" borderId="1" xfId="0" applyFill="1" applyBorder="1"/>
    <xf numFmtId="0" fontId="4" fillId="4" borderId="1" xfId="0" applyFont="1" applyFill="1" applyBorder="1" applyAlignment="1">
      <alignment horizontal="left" vertical="center"/>
    </xf>
    <xf numFmtId="164" fontId="5" fillId="4" borderId="1" xfId="0" applyNumberFormat="1" applyFont="1" applyFill="1" applyBorder="1" applyAlignment="1">
      <alignment horizontal="right" vertical="center"/>
    </xf>
    <xf numFmtId="0" fontId="0" fillId="5" borderId="1" xfId="0" applyFill="1" applyBorder="1"/>
    <xf numFmtId="0" fontId="4" fillId="5" borderId="1" xfId="0" applyFont="1" applyFill="1" applyBorder="1" applyAlignment="1">
      <alignment horizontal="left" vertical="center"/>
    </xf>
    <xf numFmtId="10" fontId="5" fillId="5" borderId="1" xfId="0" applyNumberFormat="1" applyFont="1" applyFill="1" applyBorder="1" applyAlignment="1">
      <alignment horizontal="right" vertical="center"/>
    </xf>
    <xf numFmtId="10" fontId="5" fillId="4" borderId="1" xfId="0" applyNumberFormat="1" applyFont="1" applyFill="1" applyBorder="1" applyAlignment="1">
      <alignment horizontal="right" vertical="center"/>
    </xf>
    <xf numFmtId="0" fontId="5" fillId="5" borderId="1" xfId="0" applyFont="1" applyFill="1" applyBorder="1" applyAlignment="1">
      <alignment horizontal="right" vertical="center"/>
    </xf>
    <xf numFmtId="3" fontId="5" fillId="4" borderId="1" xfId="0" applyNumberFormat="1" applyFont="1" applyFill="1" applyBorder="1" applyAlignment="1">
      <alignment horizontal="right" vertical="center"/>
    </xf>
    <xf numFmtId="164" fontId="5" fillId="5" borderId="1" xfId="0" applyNumberFormat="1" applyFont="1" applyFill="1" applyBorder="1" applyAlignment="1">
      <alignment horizontal="right" vertical="center"/>
    </xf>
    <xf numFmtId="165" fontId="6" fillId="4" borderId="1" xfId="0" applyNumberFormat="1" applyFont="1" applyFill="1" applyBorder="1" applyAlignment="1">
      <alignment horizontal="right" vertical="center"/>
    </xf>
    <xf numFmtId="165" fontId="6" fillId="5" borderId="1" xfId="0" applyNumberFormat="1" applyFont="1" applyFill="1" applyBorder="1" applyAlignment="1">
      <alignment horizontal="right" vertical="center"/>
    </xf>
    <xf numFmtId="3" fontId="6" fillId="5" borderId="1" xfId="0" applyNumberFormat="1" applyFont="1" applyFill="1" applyBorder="1" applyAlignment="1">
      <alignment horizontal="right" vertical="center"/>
    </xf>
    <xf numFmtId="10" fontId="6" fillId="4" borderId="1" xfId="0" applyNumberFormat="1" applyFont="1" applyFill="1" applyBorder="1" applyAlignment="1">
      <alignment horizontal="right" vertical="center"/>
    </xf>
    <xf numFmtId="0" fontId="0" fillId="6" borderId="0" xfId="0" applyFill="1"/>
    <xf numFmtId="0" fontId="8" fillId="3" borderId="1" xfId="0" applyFont="1" applyFill="1" applyBorder="1" applyAlignment="1">
      <alignment horizontal="center" vertical="center" wrapText="1"/>
    </xf>
    <xf numFmtId="0" fontId="0" fillId="3" borderId="1" xfId="0" applyFill="1" applyBorder="1"/>
    <xf numFmtId="0" fontId="9" fillId="7" borderId="1" xfId="0" applyFont="1" applyFill="1" applyBorder="1" applyAlignment="1">
      <alignment horizontal="center" vertical="center"/>
    </xf>
    <xf numFmtId="166" fontId="10" fillId="7" borderId="1" xfId="0" applyNumberFormat="1" applyFont="1" applyFill="1" applyBorder="1" applyAlignment="1">
      <alignment horizontal="center" vertical="center"/>
    </xf>
    <xf numFmtId="165" fontId="10" fillId="7" borderId="1" xfId="0" applyNumberFormat="1" applyFont="1" applyFill="1" applyBorder="1" applyAlignment="1">
      <alignment horizontal="right" vertical="center"/>
    </xf>
    <xf numFmtId="0" fontId="0" fillId="7" borderId="1" xfId="0" applyFill="1" applyBorder="1"/>
    <xf numFmtId="0" fontId="9" fillId="4" borderId="1" xfId="0" applyFont="1" applyFill="1" applyBorder="1" applyAlignment="1">
      <alignment horizontal="center" vertical="center"/>
    </xf>
    <xf numFmtId="166" fontId="10" fillId="4" borderId="1" xfId="0" applyNumberFormat="1" applyFont="1" applyFill="1" applyBorder="1" applyAlignment="1">
      <alignment horizontal="center" vertical="center"/>
    </xf>
    <xf numFmtId="165" fontId="10" fillId="4" borderId="1" xfId="0" applyNumberFormat="1" applyFont="1" applyFill="1" applyBorder="1" applyAlignment="1">
      <alignment horizontal="right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right" vertical="center"/>
    </xf>
    <xf numFmtId="165" fontId="8" fillId="2" borderId="1" xfId="0" applyNumberFormat="1" applyFont="1" applyFill="1" applyBorder="1" applyAlignment="1">
      <alignment horizontal="right"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78787"/>
      <rgbColor rgb="FF9999FF"/>
      <rgbColor rgb="FF993366"/>
      <rgbColor rgb="FFF9F9F9"/>
      <rgbColor rgb="FFDEEAF1"/>
      <rgbColor rgb="FF660066"/>
      <rgbColor rgb="FFFF8080"/>
      <rgbColor rgb="FF0066CC"/>
      <rgbColor rgb="FFBDD7E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2F2F2"/>
      <rgbColor rgb="FFD9D9D9"/>
      <rgbColor rgb="FFFFE699"/>
      <rgbColor rgb="FF99CCFF"/>
      <rgbColor rgb="FFFF99CC"/>
      <rgbColor rgb="FFCC99FF"/>
      <rgbColor rgb="FFFFCC99"/>
      <rgbColor rgb="FF2E75B6"/>
      <rgbColor rgb="FF33CCCC"/>
      <rgbColor rgb="FF99CC00"/>
      <rgbColor rgb="FFFFCC00"/>
      <rgbColor rgb="FFFF9900"/>
      <rgbColor rgb="FFED7D31"/>
      <rgbColor rgb="FF595959"/>
      <rgbColor rgb="FF969696"/>
      <rgbColor rgb="FF1F3864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c:style val="2"/>
  <c:chart>
    <c:title>
      <c:tx>
        <c:rich>
          <a:bodyPr rot="0"/>
          <a:lstStyle/>
          <a:p>
            <a:pPr>
              <a:defRPr sz="1800" b="1" strike="noStrike" spc="-1">
                <a:solidFill>
                  <a:srgbClr val="000000"/>
                </a:solidFill>
                <a:latin typeface="Calibri"/>
              </a:defRPr>
            </a:pPr>
            <a:r>
              <a:rPr lang="de-DE" sz="1800" b="1" strike="noStrike" spc="-1">
                <a:solidFill>
                  <a:srgbClr val="000000"/>
                </a:solidFill>
                <a:latin typeface="Calibri"/>
              </a:rPr>
              <a:t>Zins- und Tilgungsanteile pro Jahr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Diagramm!$B$4</c:f>
              <c:strCache>
                <c:ptCount val="1"/>
                <c:pt idx="0">
                  <c:v>Zinsen (€)</c:v>
                </c:pt>
              </c:strCache>
            </c:strRef>
          </c:tx>
          <c:spPr>
            <a:solidFill>
              <a:srgbClr val="ED7D31"/>
            </a:solidFill>
            <a:ln w="9360">
              <a:solidFill>
                <a:srgbClr val="F9F9F9"/>
              </a:solidFill>
              <a:round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rial"/>
                  </a:defRPr>
                </a:pPr>
                <a:endParaRPr lang="de-DE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Diagramm!$A$5:$A$14</c:f>
              <c:strCache>
                <c:ptCount val="10"/>
                <c:pt idx="0">
                  <c:v>Jahr 1</c:v>
                </c:pt>
                <c:pt idx="1">
                  <c:v>Jahr 2</c:v>
                </c:pt>
                <c:pt idx="2">
                  <c:v>Jahr 3</c:v>
                </c:pt>
                <c:pt idx="3">
                  <c:v>Jahr 4</c:v>
                </c:pt>
                <c:pt idx="4">
                  <c:v>Jahr 5</c:v>
                </c:pt>
                <c:pt idx="5">
                  <c:v>Jahr 6</c:v>
                </c:pt>
                <c:pt idx="6">
                  <c:v>Jahr 7</c:v>
                </c:pt>
                <c:pt idx="7">
                  <c:v>Jahr 8</c:v>
                </c:pt>
                <c:pt idx="8">
                  <c:v>Jahr 9</c:v>
                </c:pt>
                <c:pt idx="9">
                  <c:v>Jahr 10</c:v>
                </c:pt>
              </c:strCache>
            </c:strRef>
          </c:cat>
          <c:val>
            <c:numRef>
              <c:f>Diagramm!$B$5:$B$14</c:f>
              <c:numCache>
                <c:formatCode>#,##0.00\ [$€-407]</c:formatCode>
                <c:ptCount val="10"/>
                <c:pt idx="0">
                  <c:v>9258.739999999998</c:v>
                </c:pt>
                <c:pt idx="1">
                  <c:v>8243.74</c:v>
                </c:pt>
                <c:pt idx="2">
                  <c:v>7188.9899999999989</c:v>
                </c:pt>
                <c:pt idx="3">
                  <c:v>6092.89</c:v>
                </c:pt>
                <c:pt idx="4">
                  <c:v>4953.8499999999995</c:v>
                </c:pt>
                <c:pt idx="5">
                  <c:v>3770.1600000000003</c:v>
                </c:pt>
                <c:pt idx="6">
                  <c:v>2540.1</c:v>
                </c:pt>
                <c:pt idx="7">
                  <c:v>1261.8300000000002</c:v>
                </c:pt>
                <c:pt idx="8">
                  <c:v>-66.529999999999973</c:v>
                </c:pt>
                <c:pt idx="9">
                  <c:v>-1446.9400000000003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971-446A-99A9-21A2551FFBF6}"/>
            </c:ext>
          </c:extLst>
        </c:ser>
        <c:ser>
          <c:idx val="1"/>
          <c:order val="1"/>
          <c:tx>
            <c:strRef>
              <c:f>Diagramm!$C$4</c:f>
              <c:strCache>
                <c:ptCount val="1"/>
                <c:pt idx="0">
                  <c:v>Tilgung (€)</c:v>
                </c:pt>
              </c:strCache>
            </c:strRef>
          </c:tx>
          <c:spPr>
            <a:solidFill>
              <a:srgbClr val="2E75B6"/>
            </a:solidFill>
            <a:ln w="9360">
              <a:solidFill>
                <a:srgbClr val="F9F9F9"/>
              </a:solidFill>
              <a:round/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rial"/>
                  </a:defRPr>
                </a:pPr>
                <a:endParaRPr lang="de-DE"/>
              </a:p>
            </c:txPr>
            <c:dLblPos val="ct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Diagramm!$A$5:$A$14</c:f>
              <c:strCache>
                <c:ptCount val="10"/>
                <c:pt idx="0">
                  <c:v>Jahr 1</c:v>
                </c:pt>
                <c:pt idx="1">
                  <c:v>Jahr 2</c:v>
                </c:pt>
                <c:pt idx="2">
                  <c:v>Jahr 3</c:v>
                </c:pt>
                <c:pt idx="3">
                  <c:v>Jahr 4</c:v>
                </c:pt>
                <c:pt idx="4">
                  <c:v>Jahr 5</c:v>
                </c:pt>
                <c:pt idx="5">
                  <c:v>Jahr 6</c:v>
                </c:pt>
                <c:pt idx="6">
                  <c:v>Jahr 7</c:v>
                </c:pt>
                <c:pt idx="7">
                  <c:v>Jahr 8</c:v>
                </c:pt>
                <c:pt idx="8">
                  <c:v>Jahr 9</c:v>
                </c:pt>
                <c:pt idx="9">
                  <c:v>Jahr 10</c:v>
                </c:pt>
              </c:strCache>
            </c:strRef>
          </c:cat>
          <c:val>
            <c:numRef>
              <c:f>Diagramm!$C$5:$C$14</c:f>
              <c:numCache>
                <c:formatCode>#,##0.00\ [$€-407]</c:formatCode>
                <c:ptCount val="10"/>
                <c:pt idx="0">
                  <c:v>20901.34</c:v>
                </c:pt>
                <c:pt idx="1">
                  <c:v>21916.339999999997</c:v>
                </c:pt>
                <c:pt idx="2">
                  <c:v>22971.09</c:v>
                </c:pt>
                <c:pt idx="3">
                  <c:v>24067.19</c:v>
                </c:pt>
                <c:pt idx="4">
                  <c:v>25206.23</c:v>
                </c:pt>
                <c:pt idx="5">
                  <c:v>26389.919999999998</c:v>
                </c:pt>
                <c:pt idx="6">
                  <c:v>27619.98</c:v>
                </c:pt>
                <c:pt idx="7">
                  <c:v>28898.25</c:v>
                </c:pt>
                <c:pt idx="8">
                  <c:v>30226.61</c:v>
                </c:pt>
                <c:pt idx="9">
                  <c:v>31607.02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971-446A-99A9-21A2551FFB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2857890"/>
        <c:axId val="78437002"/>
      </c:barChart>
      <c:catAx>
        <c:axId val="32857890"/>
        <c:scaling>
          <c:orientation val="minMax"/>
        </c:scaling>
        <c:delete val="0"/>
        <c:axPos val="b"/>
        <c:title>
          <c:tx>
            <c:rich>
              <a:bodyPr rot="0"/>
              <a:lstStyle/>
              <a:p>
                <a:pPr>
                  <a:defRPr sz="1000" b="1" strike="noStrike" spc="-1">
                    <a:solidFill>
                      <a:srgbClr val="000000"/>
                    </a:solidFill>
                    <a:latin typeface="Calibri"/>
                  </a:defRPr>
                </a:pPr>
                <a:r>
                  <a:rPr lang="de-DE" sz="1000" b="1" strike="noStrike" spc="-1">
                    <a:solidFill>
                      <a:srgbClr val="000000"/>
                    </a:solidFill>
                    <a:latin typeface="Calibri"/>
                  </a:rPr>
                  <a:t>Jahr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</a:defRPr>
            </a:pPr>
            <a:endParaRPr lang="de-DE"/>
          </a:p>
        </c:txPr>
        <c:crossAx val="78437002"/>
        <c:crosses val="autoZero"/>
        <c:auto val="1"/>
        <c:lblAlgn val="ctr"/>
        <c:lblOffset val="100"/>
        <c:noMultiLvlLbl val="0"/>
      </c:catAx>
      <c:valAx>
        <c:axId val="78437002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sz="1000" b="1" strike="noStrike" spc="-1">
                    <a:solidFill>
                      <a:srgbClr val="000000"/>
                    </a:solidFill>
                    <a:latin typeface="Calibri"/>
                  </a:defRPr>
                </a:pPr>
                <a:r>
                  <a:rPr lang="de-DE" sz="1000" b="1" strike="noStrike" spc="-1">
                    <a:solidFill>
                      <a:srgbClr val="000000"/>
                    </a:solidFill>
                    <a:latin typeface="Calibri"/>
                  </a:rPr>
                  <a:t>Betrag (€)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#,##0.00\ [$€-407]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</a:defRPr>
            </a:pPr>
            <a:endParaRPr lang="de-DE"/>
          </a:p>
        </c:txPr>
        <c:crossAx val="32857890"/>
        <c:crosses val="autoZero"/>
        <c:crossBetween val="between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sz="1000" b="0" strike="noStrike" spc="-1">
              <a:solidFill>
                <a:srgbClr val="000000"/>
              </a:solidFill>
              <a:latin typeface="Calibri"/>
            </a:defRPr>
          </a:pPr>
          <a:endParaRPr lang="de-DE"/>
        </a:p>
      </c:txPr>
    </c:legend>
    <c:plotVisOnly val="1"/>
    <c:dispBlanksAs val="gap"/>
    <c:showDLblsOverMax val="1"/>
  </c:chart>
  <c:spPr>
    <a:solidFill>
      <a:srgbClr val="FFFFCC"/>
    </a:solidFill>
    <a:ln w="9360">
      <a:solidFill>
        <a:srgbClr val="D9D9D9"/>
      </a:solidFill>
      <a:round/>
    </a:ln>
  </c:sp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c:style val="2"/>
  <c:chart>
    <c:title>
      <c:tx>
        <c:rich>
          <a:bodyPr rot="0"/>
          <a:lstStyle/>
          <a:p>
            <a:pPr>
              <a:defRPr sz="1800" b="1" strike="noStrike" spc="-1">
                <a:solidFill>
                  <a:srgbClr val="000000"/>
                </a:solidFill>
                <a:latin typeface="Calibri"/>
              </a:defRPr>
            </a:pPr>
            <a:r>
              <a:rPr lang="de-DE" sz="1800" b="1" strike="noStrike" spc="-1">
                <a:solidFill>
                  <a:srgbClr val="000000"/>
                </a:solidFill>
                <a:latin typeface="Calibri"/>
              </a:rPr>
              <a:t>Restschuldentwicklung über Zinsbindungsdauer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Diagramm!$E$4</c:f>
              <c:strCache>
                <c:ptCount val="1"/>
                <c:pt idx="0">
                  <c:v>Restschuld (€)</c:v>
                </c:pt>
              </c:strCache>
            </c:strRef>
          </c:tx>
          <c:spPr>
            <a:ln w="28080">
              <a:solidFill>
                <a:srgbClr val="1F3864"/>
              </a:solidFill>
              <a:round/>
            </a:ln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wrap="square"/>
              <a:lstStyle/>
              <a:p>
                <a:pPr>
                  <a:defRPr sz="1000" b="0" strike="noStrike" spc="-1">
                    <a:solidFill>
                      <a:srgbClr val="000000"/>
                    </a:solidFill>
                    <a:latin typeface="Arial"/>
                  </a:defRPr>
                </a:pPr>
                <a:endParaRPr lang="de-DE"/>
              </a:p>
            </c:txPr>
            <c:dLblPos val="r"/>
            <c:showLegendKey val="0"/>
            <c:showVal val="0"/>
            <c:showCatName val="0"/>
            <c:showSerName val="0"/>
            <c:showPercent val="0"/>
            <c:showBubbleSize val="1"/>
            <c:separator>; </c:separator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Diagramm!$A$5:$A$14</c:f>
              <c:strCache>
                <c:ptCount val="10"/>
                <c:pt idx="0">
                  <c:v>Jahr 1</c:v>
                </c:pt>
                <c:pt idx="1">
                  <c:v>Jahr 2</c:v>
                </c:pt>
                <c:pt idx="2">
                  <c:v>Jahr 3</c:v>
                </c:pt>
                <c:pt idx="3">
                  <c:v>Jahr 4</c:v>
                </c:pt>
                <c:pt idx="4">
                  <c:v>Jahr 5</c:v>
                </c:pt>
                <c:pt idx="5">
                  <c:v>Jahr 6</c:v>
                </c:pt>
                <c:pt idx="6">
                  <c:v>Jahr 7</c:v>
                </c:pt>
                <c:pt idx="7">
                  <c:v>Jahr 8</c:v>
                </c:pt>
                <c:pt idx="8">
                  <c:v>Jahr 9</c:v>
                </c:pt>
                <c:pt idx="9">
                  <c:v>Jahr 10</c:v>
                </c:pt>
              </c:strCache>
            </c:strRef>
          </c:cat>
          <c:val>
            <c:numRef>
              <c:f>Diagramm!$E$5:$E$14</c:f>
              <c:numCache>
                <c:formatCode>#,##0.00\ [$€-407]</c:formatCode>
                <c:ptCount val="10"/>
                <c:pt idx="0">
                  <c:v>224098.66</c:v>
                </c:pt>
                <c:pt idx="1">
                  <c:v>197182.32</c:v>
                </c:pt>
                <c:pt idx="2">
                  <c:v>169211.23</c:v>
                </c:pt>
                <c:pt idx="3">
                  <c:v>140144.04</c:v>
                </c:pt>
                <c:pt idx="4">
                  <c:v>109937.81</c:v>
                </c:pt>
                <c:pt idx="5">
                  <c:v>78547.89</c:v>
                </c:pt>
                <c:pt idx="6">
                  <c:v>45927.91</c:v>
                </c:pt>
                <c:pt idx="7">
                  <c:v>12029.66</c:v>
                </c:pt>
                <c:pt idx="8">
                  <c:v>-23196.95</c:v>
                </c:pt>
                <c:pt idx="9">
                  <c:v>-59803.97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4CAA-465B-8BF4-6891481585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 w="0">
              <a:noFill/>
            </a:ln>
          </c:spPr>
        </c:hiLowLines>
        <c:smooth val="0"/>
        <c:axId val="51672009"/>
        <c:axId val="8473403"/>
      </c:lineChart>
      <c:catAx>
        <c:axId val="51672009"/>
        <c:scaling>
          <c:orientation val="minMax"/>
        </c:scaling>
        <c:delete val="0"/>
        <c:axPos val="b"/>
        <c:title>
          <c:tx>
            <c:rich>
              <a:bodyPr rot="0"/>
              <a:lstStyle/>
              <a:p>
                <a:pPr>
                  <a:defRPr sz="1000" b="1" strike="noStrike" spc="-1">
                    <a:solidFill>
                      <a:srgbClr val="000000"/>
                    </a:solidFill>
                    <a:latin typeface="Calibri"/>
                  </a:defRPr>
                </a:pPr>
                <a:r>
                  <a:rPr lang="de-DE" sz="1000" b="1" strike="noStrike" spc="-1">
                    <a:solidFill>
                      <a:srgbClr val="000000"/>
                    </a:solidFill>
                    <a:latin typeface="Calibri"/>
                  </a:rPr>
                  <a:t>Jahr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</a:defRPr>
            </a:pPr>
            <a:endParaRPr lang="de-DE"/>
          </a:p>
        </c:txPr>
        <c:crossAx val="8473403"/>
        <c:crosses val="autoZero"/>
        <c:auto val="1"/>
        <c:lblAlgn val="ctr"/>
        <c:lblOffset val="100"/>
        <c:noMultiLvlLbl val="0"/>
      </c:catAx>
      <c:valAx>
        <c:axId val="8473403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sz="1000" b="1" strike="noStrike" spc="-1">
                    <a:solidFill>
                      <a:srgbClr val="000000"/>
                    </a:solidFill>
                    <a:latin typeface="Calibri"/>
                  </a:defRPr>
                </a:pPr>
                <a:r>
                  <a:rPr lang="de-DE" sz="1000" b="1" strike="noStrike" spc="-1">
                    <a:solidFill>
                      <a:srgbClr val="000000"/>
                    </a:solidFill>
                    <a:latin typeface="Calibri"/>
                  </a:rPr>
                  <a:t>Restschuld (€)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#,##0.00\ [$€-407]" sourceLinked="0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sz="1000" b="0" strike="noStrike" spc="-1">
                <a:solidFill>
                  <a:srgbClr val="000000"/>
                </a:solidFill>
                <a:latin typeface="Calibri"/>
              </a:defRPr>
            </a:pPr>
            <a:endParaRPr lang="de-DE"/>
          </a:p>
        </c:txPr>
        <c:crossAx val="51672009"/>
        <c:crosses val="autoZero"/>
        <c:crossBetween val="between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sz="1000" b="0" strike="noStrike" spc="-1">
              <a:solidFill>
                <a:srgbClr val="000000"/>
              </a:solidFill>
              <a:latin typeface="Calibri"/>
            </a:defRPr>
          </a:pPr>
          <a:endParaRPr lang="de-DE"/>
        </a:p>
      </c:txPr>
    </c:legend>
    <c:plotVisOnly val="1"/>
    <c:dispBlanksAs val="zero"/>
    <c:showDLblsOverMax val="1"/>
  </c:chart>
  <c:spPr>
    <a:solidFill>
      <a:srgbClr val="FFFFCC"/>
    </a:solidFill>
    <a:ln w="9360">
      <a:solidFill>
        <a:srgbClr val="D9D9D9"/>
      </a:solidFill>
      <a:round/>
    </a:ln>
  </c:spPr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16</xdr:row>
      <xdr:rowOff>0</xdr:rowOff>
    </xdr:from>
    <xdr:to>
      <xdr:col>6</xdr:col>
      <xdr:colOff>161924</xdr:colOff>
      <xdr:row>38</xdr:row>
      <xdr:rowOff>128520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6</xdr:col>
      <xdr:colOff>314325</xdr:colOff>
      <xdr:row>16</xdr:row>
      <xdr:rowOff>0</xdr:rowOff>
    </xdr:from>
    <xdr:to>
      <xdr:col>12</xdr:col>
      <xdr:colOff>840600</xdr:colOff>
      <xdr:row>38</xdr:row>
      <xdr:rowOff>128520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2"/>
  <sheetViews>
    <sheetView showGridLines="0" zoomScaleNormal="100" workbookViewId="0">
      <selection activeCell="D16" sqref="D16"/>
    </sheetView>
  </sheetViews>
  <sheetFormatPr baseColWidth="10" defaultColWidth="8.7109375" defaultRowHeight="15" x14ac:dyDescent="0.25"/>
  <cols>
    <col min="1" max="1" width="6" customWidth="1"/>
    <col min="2" max="2" width="22" customWidth="1"/>
    <col min="3" max="5" width="20" customWidth="1"/>
    <col min="6" max="7" width="22" customWidth="1"/>
    <col min="8" max="8" width="5" customWidth="1"/>
    <col min="9" max="9" width="20" customWidth="1"/>
  </cols>
  <sheetData>
    <row r="1" spans="1:9" ht="48" customHeight="1" x14ac:dyDescent="0.25">
      <c r="A1" s="6" t="s">
        <v>0</v>
      </c>
      <c r="B1" s="6"/>
      <c r="C1" s="6"/>
      <c r="D1" s="6"/>
      <c r="E1" s="6"/>
      <c r="F1" s="6"/>
      <c r="G1" s="6"/>
      <c r="H1" s="6"/>
      <c r="I1" s="6"/>
    </row>
    <row r="2" spans="1:9" ht="18" customHeight="1" x14ac:dyDescent="0.25">
      <c r="A2" s="5" t="s">
        <v>1</v>
      </c>
      <c r="B2" s="5"/>
      <c r="C2" s="5"/>
      <c r="D2" s="5"/>
      <c r="E2" s="5"/>
      <c r="F2" s="5"/>
      <c r="G2" s="5"/>
      <c r="H2" s="5"/>
      <c r="I2" s="5"/>
    </row>
    <row r="3" spans="1:9" ht="6" customHeight="1" x14ac:dyDescent="0.25">
      <c r="A3" s="4"/>
      <c r="B3" s="4"/>
      <c r="C3" s="4"/>
      <c r="D3" s="4"/>
      <c r="E3" s="4"/>
      <c r="F3" s="4"/>
      <c r="G3" s="4"/>
      <c r="H3" s="4"/>
      <c r="I3" s="4"/>
    </row>
    <row r="4" spans="1:9" ht="21.75" customHeight="1" x14ac:dyDescent="0.25">
      <c r="A4" s="7"/>
      <c r="B4" s="3" t="s">
        <v>2</v>
      </c>
      <c r="C4" s="3"/>
      <c r="D4" s="3"/>
      <c r="E4" s="3"/>
      <c r="F4" s="3"/>
      <c r="G4" s="3"/>
      <c r="H4" s="3"/>
      <c r="I4" s="3"/>
    </row>
    <row r="5" spans="1:9" ht="19.5" customHeight="1" x14ac:dyDescent="0.25">
      <c r="A5" s="8"/>
      <c r="B5" s="9" t="s">
        <v>3</v>
      </c>
      <c r="C5" s="10">
        <v>250000</v>
      </c>
      <c r="D5" s="8"/>
      <c r="E5" s="8"/>
      <c r="F5" s="8"/>
      <c r="G5" s="8"/>
      <c r="H5" s="8"/>
      <c r="I5" s="8"/>
    </row>
    <row r="6" spans="1:9" ht="19.5" customHeight="1" x14ac:dyDescent="0.25">
      <c r="A6" s="11"/>
      <c r="B6" s="12" t="s">
        <v>4</v>
      </c>
      <c r="C6" s="13">
        <v>3.85E-2</v>
      </c>
      <c r="D6" s="11"/>
      <c r="E6" s="11"/>
      <c r="F6" s="11"/>
      <c r="G6" s="11"/>
      <c r="H6" s="11"/>
      <c r="I6" s="11"/>
    </row>
    <row r="7" spans="1:9" ht="19.5" customHeight="1" x14ac:dyDescent="0.25">
      <c r="A7" s="8"/>
      <c r="B7" s="9" t="s">
        <v>5</v>
      </c>
      <c r="C7" s="14">
        <v>0.02</v>
      </c>
      <c r="D7" s="8"/>
      <c r="E7" s="8"/>
      <c r="F7" s="8"/>
      <c r="G7" s="8"/>
      <c r="H7" s="8"/>
      <c r="I7" s="8"/>
    </row>
    <row r="8" spans="1:9" ht="19.5" customHeight="1" x14ac:dyDescent="0.25">
      <c r="A8" s="11"/>
      <c r="B8" s="12" t="s">
        <v>6</v>
      </c>
      <c r="C8" s="15" t="s">
        <v>7</v>
      </c>
      <c r="D8" s="11"/>
      <c r="E8" s="11"/>
      <c r="F8" s="11"/>
      <c r="G8" s="11"/>
      <c r="H8" s="11"/>
      <c r="I8" s="11"/>
    </row>
    <row r="9" spans="1:9" ht="19.5" customHeight="1" x14ac:dyDescent="0.25">
      <c r="A9" s="8"/>
      <c r="B9" s="9" t="s">
        <v>8</v>
      </c>
      <c r="C9" s="16">
        <v>10</v>
      </c>
      <c r="D9" s="8"/>
      <c r="E9" s="8"/>
      <c r="F9" s="8"/>
      <c r="G9" s="8"/>
      <c r="H9" s="8"/>
      <c r="I9" s="8"/>
    </row>
    <row r="10" spans="1:9" ht="19.5" customHeight="1" x14ac:dyDescent="0.25">
      <c r="A10" s="11"/>
      <c r="B10" s="12" t="s">
        <v>9</v>
      </c>
      <c r="C10" s="17">
        <v>5000</v>
      </c>
      <c r="D10" s="11"/>
      <c r="E10" s="11"/>
      <c r="F10" s="11"/>
      <c r="G10" s="11"/>
      <c r="H10" s="11"/>
      <c r="I10" s="11"/>
    </row>
    <row r="11" spans="1:9" ht="7.5" customHeight="1" x14ac:dyDescent="0.25"/>
    <row r="12" spans="1:9" ht="21.75" customHeight="1" x14ac:dyDescent="0.25">
      <c r="A12" s="7"/>
      <c r="B12" s="3" t="s">
        <v>10</v>
      </c>
      <c r="C12" s="3"/>
      <c r="D12" s="3"/>
      <c r="E12" s="3"/>
      <c r="F12" s="3"/>
      <c r="G12" s="3"/>
      <c r="H12" s="3"/>
      <c r="I12" s="3"/>
    </row>
    <row r="13" spans="1:9" ht="19.5" customHeight="1" x14ac:dyDescent="0.25">
      <c r="A13" s="8"/>
      <c r="B13" s="9" t="s">
        <v>11</v>
      </c>
      <c r="C13" s="18">
        <f>ROUND(C5*(C6/12)/(1-(1+C6/12)^(-(C9*12))),2)</f>
        <v>2513.34</v>
      </c>
      <c r="D13" s="8"/>
      <c r="E13" s="8"/>
      <c r="F13" s="8"/>
      <c r="G13" s="8"/>
      <c r="H13" s="8"/>
      <c r="I13" s="8"/>
    </row>
    <row r="14" spans="1:9" ht="19.5" customHeight="1" x14ac:dyDescent="0.25">
      <c r="A14" s="11"/>
      <c r="B14" s="12" t="s">
        <v>12</v>
      </c>
      <c r="C14" s="19">
        <f>ROUND(C5*C7/12,2)</f>
        <v>416.67</v>
      </c>
      <c r="D14" s="11"/>
      <c r="E14" s="11"/>
      <c r="F14" s="11"/>
      <c r="G14" s="11"/>
      <c r="H14" s="11"/>
      <c r="I14" s="11"/>
    </row>
    <row r="15" spans="1:9" ht="19.5" customHeight="1" x14ac:dyDescent="0.25">
      <c r="A15" s="8"/>
      <c r="B15" s="9" t="s">
        <v>13</v>
      </c>
      <c r="C15" s="18">
        <f>ROUND(C5*C6/12,2)</f>
        <v>802.08</v>
      </c>
      <c r="D15" s="8"/>
      <c r="E15" s="8"/>
      <c r="F15" s="8"/>
      <c r="G15" s="8"/>
      <c r="H15" s="8"/>
      <c r="I15" s="8"/>
    </row>
    <row r="16" spans="1:9" ht="19.5" customHeight="1" x14ac:dyDescent="0.25">
      <c r="A16" s="11"/>
      <c r="B16" s="12" t="s">
        <v>14</v>
      </c>
      <c r="C16" s="20">
        <f>C9*12</f>
        <v>120</v>
      </c>
      <c r="D16" s="11"/>
      <c r="E16" s="11"/>
      <c r="F16" s="11"/>
      <c r="G16" s="11"/>
      <c r="H16" s="11"/>
      <c r="I16" s="11"/>
    </row>
    <row r="17" spans="1:9" ht="19.5" customHeight="1" x14ac:dyDescent="0.25">
      <c r="A17" s="8"/>
      <c r="B17" s="9" t="s">
        <v>15</v>
      </c>
      <c r="C17" s="18">
        <f>SUM(E22:E141)</f>
        <v>41796.830000000009</v>
      </c>
      <c r="D17" s="8"/>
      <c r="E17" s="8"/>
      <c r="F17" s="8"/>
      <c r="G17" s="8"/>
      <c r="H17" s="8"/>
      <c r="I17" s="8"/>
    </row>
    <row r="18" spans="1:9" ht="19.5" customHeight="1" x14ac:dyDescent="0.25">
      <c r="A18" s="11"/>
      <c r="B18" s="12" t="s">
        <v>16</v>
      </c>
      <c r="C18" s="19">
        <f>G141</f>
        <v>-59803.97</v>
      </c>
      <c r="D18" s="11"/>
      <c r="E18" s="11"/>
      <c r="F18" s="11"/>
      <c r="G18" s="11"/>
      <c r="H18" s="11"/>
      <c r="I18" s="11"/>
    </row>
    <row r="19" spans="1:9" ht="19.5" customHeight="1" x14ac:dyDescent="0.25">
      <c r="A19" s="8"/>
      <c r="B19" s="9" t="s">
        <v>17</v>
      </c>
      <c r="C19" s="21">
        <f>(1+C6/12)^12-1</f>
        <v>3.9186682727665678E-2</v>
      </c>
      <c r="D19" s="8"/>
      <c r="E19" s="8"/>
      <c r="F19" s="8"/>
      <c r="G19" s="8"/>
      <c r="H19" s="8"/>
      <c r="I19" s="8"/>
    </row>
    <row r="20" spans="1:9" ht="15.75" customHeight="1" x14ac:dyDescent="0.25">
      <c r="A20" s="22"/>
      <c r="B20" s="2" t="s">
        <v>18</v>
      </c>
      <c r="C20" s="2"/>
      <c r="D20" s="2"/>
      <c r="E20" s="2"/>
      <c r="F20" s="2"/>
      <c r="G20" s="2"/>
      <c r="H20" s="2"/>
      <c r="I20" s="2"/>
    </row>
    <row r="21" spans="1:9" ht="30" customHeight="1" x14ac:dyDescent="0.25">
      <c r="A21" s="23" t="s">
        <v>19</v>
      </c>
      <c r="B21" s="23" t="s">
        <v>20</v>
      </c>
      <c r="C21" s="23" t="s">
        <v>21</v>
      </c>
      <c r="D21" s="23" t="s">
        <v>22</v>
      </c>
      <c r="E21" s="23" t="s">
        <v>23</v>
      </c>
      <c r="F21" s="23" t="s">
        <v>24</v>
      </c>
      <c r="G21" s="23" t="s">
        <v>25</v>
      </c>
      <c r="H21" s="24"/>
      <c r="I21" s="23" t="s">
        <v>26</v>
      </c>
    </row>
    <row r="22" spans="1:9" ht="15" customHeight="1" x14ac:dyDescent="0.25">
      <c r="A22" s="25">
        <v>1</v>
      </c>
      <c r="B22" s="26">
        <v>45323</v>
      </c>
      <c r="C22" s="27">
        <f t="shared" ref="C22:C53" si="0">$C$13</f>
        <v>2513.34</v>
      </c>
      <c r="D22" s="27">
        <f t="shared" ref="D22:D53" si="1">ROUND(C22-E22,2)</f>
        <v>1711.26</v>
      </c>
      <c r="E22" s="27">
        <f>ROUND($C$5*$C$6/12,2)</f>
        <v>802.08</v>
      </c>
      <c r="F22" s="27">
        <f>E22</f>
        <v>802.08</v>
      </c>
      <c r="G22" s="27">
        <f>ROUND($C$5-D22-I22,2)</f>
        <v>248288.74</v>
      </c>
      <c r="H22" s="28"/>
      <c r="I22" s="27">
        <v>0</v>
      </c>
    </row>
    <row r="23" spans="1:9" ht="15" customHeight="1" x14ac:dyDescent="0.25">
      <c r="A23" s="29">
        <v>2</v>
      </c>
      <c r="B23" s="30">
        <v>45352</v>
      </c>
      <c r="C23" s="31">
        <f t="shared" si="0"/>
        <v>2513.34</v>
      </c>
      <c r="D23" s="31">
        <f t="shared" si="1"/>
        <v>1716.75</v>
      </c>
      <c r="E23" s="31">
        <f t="shared" ref="E23:E54" si="2">ROUND(G22*$C$6/12,2)</f>
        <v>796.59</v>
      </c>
      <c r="F23" s="31">
        <f t="shared" ref="F23:F54" si="3">F22+E23</f>
        <v>1598.67</v>
      </c>
      <c r="G23" s="31">
        <f t="shared" ref="G23:G54" si="4">ROUND(G22-D23-I23,2)</f>
        <v>246571.99</v>
      </c>
      <c r="H23" s="8"/>
      <c r="I23" s="31">
        <v>0</v>
      </c>
    </row>
    <row r="24" spans="1:9" ht="15" customHeight="1" x14ac:dyDescent="0.25">
      <c r="A24" s="25">
        <v>3</v>
      </c>
      <c r="B24" s="26">
        <v>45383</v>
      </c>
      <c r="C24" s="27">
        <f t="shared" si="0"/>
        <v>2513.34</v>
      </c>
      <c r="D24" s="27">
        <f t="shared" si="1"/>
        <v>1722.25</v>
      </c>
      <c r="E24" s="27">
        <f t="shared" si="2"/>
        <v>791.09</v>
      </c>
      <c r="F24" s="27">
        <f t="shared" si="3"/>
        <v>2389.7600000000002</v>
      </c>
      <c r="G24" s="27">
        <f t="shared" si="4"/>
        <v>244849.74</v>
      </c>
      <c r="H24" s="28"/>
      <c r="I24" s="27">
        <v>0</v>
      </c>
    </row>
    <row r="25" spans="1:9" ht="15" customHeight="1" x14ac:dyDescent="0.25">
      <c r="A25" s="29">
        <v>4</v>
      </c>
      <c r="B25" s="30">
        <v>45413</v>
      </c>
      <c r="C25" s="31">
        <f t="shared" si="0"/>
        <v>2513.34</v>
      </c>
      <c r="D25" s="31">
        <f t="shared" si="1"/>
        <v>1727.78</v>
      </c>
      <c r="E25" s="31">
        <f t="shared" si="2"/>
        <v>785.56</v>
      </c>
      <c r="F25" s="31">
        <f t="shared" si="3"/>
        <v>3175.32</v>
      </c>
      <c r="G25" s="31">
        <f t="shared" si="4"/>
        <v>243121.96</v>
      </c>
      <c r="H25" s="8"/>
      <c r="I25" s="31">
        <v>0</v>
      </c>
    </row>
    <row r="26" spans="1:9" ht="15" customHeight="1" x14ac:dyDescent="0.25">
      <c r="A26" s="25">
        <v>5</v>
      </c>
      <c r="B26" s="26">
        <v>45444</v>
      </c>
      <c r="C26" s="27">
        <f t="shared" si="0"/>
        <v>2513.34</v>
      </c>
      <c r="D26" s="27">
        <f t="shared" si="1"/>
        <v>1733.32</v>
      </c>
      <c r="E26" s="27">
        <f t="shared" si="2"/>
        <v>780.02</v>
      </c>
      <c r="F26" s="27">
        <f t="shared" si="3"/>
        <v>3955.34</v>
      </c>
      <c r="G26" s="27">
        <f t="shared" si="4"/>
        <v>241388.64</v>
      </c>
      <c r="H26" s="28"/>
      <c r="I26" s="27">
        <v>0</v>
      </c>
    </row>
    <row r="27" spans="1:9" ht="15" customHeight="1" x14ac:dyDescent="0.25">
      <c r="A27" s="29">
        <v>6</v>
      </c>
      <c r="B27" s="30">
        <v>45474</v>
      </c>
      <c r="C27" s="31">
        <f t="shared" si="0"/>
        <v>2513.34</v>
      </c>
      <c r="D27" s="31">
        <f t="shared" si="1"/>
        <v>1738.88</v>
      </c>
      <c r="E27" s="31">
        <f t="shared" si="2"/>
        <v>774.46</v>
      </c>
      <c r="F27" s="31">
        <f t="shared" si="3"/>
        <v>4729.8</v>
      </c>
      <c r="G27" s="31">
        <f t="shared" si="4"/>
        <v>239649.76</v>
      </c>
      <c r="H27" s="8"/>
      <c r="I27" s="31">
        <v>0</v>
      </c>
    </row>
    <row r="28" spans="1:9" ht="15" customHeight="1" x14ac:dyDescent="0.25">
      <c r="A28" s="25">
        <v>7</v>
      </c>
      <c r="B28" s="26">
        <v>45505</v>
      </c>
      <c r="C28" s="27">
        <f t="shared" si="0"/>
        <v>2513.34</v>
      </c>
      <c r="D28" s="27">
        <f t="shared" si="1"/>
        <v>1744.46</v>
      </c>
      <c r="E28" s="27">
        <f t="shared" si="2"/>
        <v>768.88</v>
      </c>
      <c r="F28" s="27">
        <f t="shared" si="3"/>
        <v>5498.68</v>
      </c>
      <c r="G28" s="27">
        <f t="shared" si="4"/>
        <v>237905.3</v>
      </c>
      <c r="H28" s="28"/>
      <c r="I28" s="27">
        <v>0</v>
      </c>
    </row>
    <row r="29" spans="1:9" ht="15" customHeight="1" x14ac:dyDescent="0.25">
      <c r="A29" s="29">
        <v>8</v>
      </c>
      <c r="B29" s="30">
        <v>45536</v>
      </c>
      <c r="C29" s="31">
        <f t="shared" si="0"/>
        <v>2513.34</v>
      </c>
      <c r="D29" s="31">
        <f t="shared" si="1"/>
        <v>1750.06</v>
      </c>
      <c r="E29" s="31">
        <f t="shared" si="2"/>
        <v>763.28</v>
      </c>
      <c r="F29" s="31">
        <f t="shared" si="3"/>
        <v>6261.96</v>
      </c>
      <c r="G29" s="31">
        <f t="shared" si="4"/>
        <v>236155.24</v>
      </c>
      <c r="H29" s="8"/>
      <c r="I29" s="31">
        <v>0</v>
      </c>
    </row>
    <row r="30" spans="1:9" ht="15" customHeight="1" x14ac:dyDescent="0.25">
      <c r="A30" s="25">
        <v>9</v>
      </c>
      <c r="B30" s="26">
        <v>45566</v>
      </c>
      <c r="C30" s="27">
        <f t="shared" si="0"/>
        <v>2513.34</v>
      </c>
      <c r="D30" s="27">
        <f t="shared" si="1"/>
        <v>1755.68</v>
      </c>
      <c r="E30" s="27">
        <f t="shared" si="2"/>
        <v>757.66</v>
      </c>
      <c r="F30" s="27">
        <f t="shared" si="3"/>
        <v>7019.62</v>
      </c>
      <c r="G30" s="27">
        <f t="shared" si="4"/>
        <v>234399.56</v>
      </c>
      <c r="H30" s="28"/>
      <c r="I30" s="27">
        <v>0</v>
      </c>
    </row>
    <row r="31" spans="1:9" ht="15" customHeight="1" x14ac:dyDescent="0.25">
      <c r="A31" s="29">
        <v>10</v>
      </c>
      <c r="B31" s="30">
        <v>45597</v>
      </c>
      <c r="C31" s="31">
        <f t="shared" si="0"/>
        <v>2513.34</v>
      </c>
      <c r="D31" s="31">
        <f t="shared" si="1"/>
        <v>1761.31</v>
      </c>
      <c r="E31" s="31">
        <f t="shared" si="2"/>
        <v>752.03</v>
      </c>
      <c r="F31" s="31">
        <f t="shared" si="3"/>
        <v>7771.65</v>
      </c>
      <c r="G31" s="31">
        <f t="shared" si="4"/>
        <v>232638.25</v>
      </c>
      <c r="H31" s="8"/>
      <c r="I31" s="31">
        <v>0</v>
      </c>
    </row>
    <row r="32" spans="1:9" ht="15" customHeight="1" x14ac:dyDescent="0.25">
      <c r="A32" s="25">
        <v>11</v>
      </c>
      <c r="B32" s="26">
        <v>45627</v>
      </c>
      <c r="C32" s="27">
        <f t="shared" si="0"/>
        <v>2513.34</v>
      </c>
      <c r="D32" s="27">
        <f t="shared" si="1"/>
        <v>1766.96</v>
      </c>
      <c r="E32" s="27">
        <f t="shared" si="2"/>
        <v>746.38</v>
      </c>
      <c r="F32" s="27">
        <f t="shared" si="3"/>
        <v>8518.0299999999988</v>
      </c>
      <c r="G32" s="27">
        <f t="shared" si="4"/>
        <v>230871.29</v>
      </c>
      <c r="H32" s="28"/>
      <c r="I32" s="27">
        <v>0</v>
      </c>
    </row>
    <row r="33" spans="1:9" ht="15" customHeight="1" x14ac:dyDescent="0.25">
      <c r="A33" s="29">
        <v>12</v>
      </c>
      <c r="B33" s="30">
        <v>45658</v>
      </c>
      <c r="C33" s="31">
        <f t="shared" si="0"/>
        <v>2513.34</v>
      </c>
      <c r="D33" s="31">
        <f t="shared" si="1"/>
        <v>1772.63</v>
      </c>
      <c r="E33" s="31">
        <f t="shared" si="2"/>
        <v>740.71</v>
      </c>
      <c r="F33" s="31">
        <f t="shared" si="3"/>
        <v>9258.739999999998</v>
      </c>
      <c r="G33" s="31">
        <f t="shared" si="4"/>
        <v>224098.66</v>
      </c>
      <c r="H33" s="8"/>
      <c r="I33" s="31">
        <f>$C$10</f>
        <v>5000</v>
      </c>
    </row>
    <row r="34" spans="1:9" ht="15" customHeight="1" x14ac:dyDescent="0.25">
      <c r="A34" s="25">
        <v>13</v>
      </c>
      <c r="B34" s="26">
        <v>45689</v>
      </c>
      <c r="C34" s="27">
        <f t="shared" si="0"/>
        <v>2513.34</v>
      </c>
      <c r="D34" s="27">
        <f t="shared" si="1"/>
        <v>1794.36</v>
      </c>
      <c r="E34" s="27">
        <f t="shared" si="2"/>
        <v>718.98</v>
      </c>
      <c r="F34" s="27">
        <f t="shared" si="3"/>
        <v>9977.7199999999975</v>
      </c>
      <c r="G34" s="27">
        <f t="shared" si="4"/>
        <v>222304.3</v>
      </c>
      <c r="H34" s="28"/>
      <c r="I34" s="27">
        <v>0</v>
      </c>
    </row>
    <row r="35" spans="1:9" ht="15" customHeight="1" x14ac:dyDescent="0.25">
      <c r="A35" s="29">
        <v>14</v>
      </c>
      <c r="B35" s="30">
        <v>45717</v>
      </c>
      <c r="C35" s="31">
        <f t="shared" si="0"/>
        <v>2513.34</v>
      </c>
      <c r="D35" s="31">
        <f t="shared" si="1"/>
        <v>1800.11</v>
      </c>
      <c r="E35" s="31">
        <f t="shared" si="2"/>
        <v>713.23</v>
      </c>
      <c r="F35" s="31">
        <f t="shared" si="3"/>
        <v>10690.949999999997</v>
      </c>
      <c r="G35" s="31">
        <f t="shared" si="4"/>
        <v>220504.19</v>
      </c>
      <c r="H35" s="8"/>
      <c r="I35" s="31">
        <v>0</v>
      </c>
    </row>
    <row r="36" spans="1:9" ht="15" customHeight="1" x14ac:dyDescent="0.25">
      <c r="A36" s="25">
        <v>15</v>
      </c>
      <c r="B36" s="26">
        <v>45748</v>
      </c>
      <c r="C36" s="27">
        <f t="shared" si="0"/>
        <v>2513.34</v>
      </c>
      <c r="D36" s="27">
        <f t="shared" si="1"/>
        <v>1805.89</v>
      </c>
      <c r="E36" s="27">
        <f t="shared" si="2"/>
        <v>707.45</v>
      </c>
      <c r="F36" s="27">
        <f t="shared" si="3"/>
        <v>11398.399999999998</v>
      </c>
      <c r="G36" s="27">
        <f t="shared" si="4"/>
        <v>218698.3</v>
      </c>
      <c r="H36" s="28"/>
      <c r="I36" s="27">
        <v>0</v>
      </c>
    </row>
    <row r="37" spans="1:9" ht="15" customHeight="1" x14ac:dyDescent="0.25">
      <c r="A37" s="29">
        <v>16</v>
      </c>
      <c r="B37" s="30">
        <v>45778</v>
      </c>
      <c r="C37" s="31">
        <f t="shared" si="0"/>
        <v>2513.34</v>
      </c>
      <c r="D37" s="31">
        <f t="shared" si="1"/>
        <v>1811.68</v>
      </c>
      <c r="E37" s="31">
        <f t="shared" si="2"/>
        <v>701.66</v>
      </c>
      <c r="F37" s="31">
        <f t="shared" si="3"/>
        <v>12100.059999999998</v>
      </c>
      <c r="G37" s="31">
        <f t="shared" si="4"/>
        <v>216886.62</v>
      </c>
      <c r="H37" s="8"/>
      <c r="I37" s="31">
        <v>0</v>
      </c>
    </row>
    <row r="38" spans="1:9" ht="15" customHeight="1" x14ac:dyDescent="0.25">
      <c r="A38" s="25">
        <v>17</v>
      </c>
      <c r="B38" s="26">
        <v>45809</v>
      </c>
      <c r="C38" s="27">
        <f t="shared" si="0"/>
        <v>2513.34</v>
      </c>
      <c r="D38" s="27">
        <f t="shared" si="1"/>
        <v>1817.5</v>
      </c>
      <c r="E38" s="27">
        <f t="shared" si="2"/>
        <v>695.84</v>
      </c>
      <c r="F38" s="27">
        <f t="shared" si="3"/>
        <v>12795.899999999998</v>
      </c>
      <c r="G38" s="27">
        <f t="shared" si="4"/>
        <v>215069.12</v>
      </c>
      <c r="H38" s="28"/>
      <c r="I38" s="27">
        <v>0</v>
      </c>
    </row>
    <row r="39" spans="1:9" ht="15" customHeight="1" x14ac:dyDescent="0.25">
      <c r="A39" s="29">
        <v>18</v>
      </c>
      <c r="B39" s="30">
        <v>45839</v>
      </c>
      <c r="C39" s="31">
        <f t="shared" si="0"/>
        <v>2513.34</v>
      </c>
      <c r="D39" s="31">
        <f t="shared" si="1"/>
        <v>1823.33</v>
      </c>
      <c r="E39" s="31">
        <f t="shared" si="2"/>
        <v>690.01</v>
      </c>
      <c r="F39" s="31">
        <f t="shared" si="3"/>
        <v>13485.909999999998</v>
      </c>
      <c r="G39" s="31">
        <f t="shared" si="4"/>
        <v>213245.79</v>
      </c>
      <c r="H39" s="8"/>
      <c r="I39" s="31">
        <v>0</v>
      </c>
    </row>
    <row r="40" spans="1:9" ht="15" customHeight="1" x14ac:dyDescent="0.25">
      <c r="A40" s="25">
        <v>19</v>
      </c>
      <c r="B40" s="26">
        <v>45870</v>
      </c>
      <c r="C40" s="27">
        <f t="shared" si="0"/>
        <v>2513.34</v>
      </c>
      <c r="D40" s="27">
        <f t="shared" si="1"/>
        <v>1829.18</v>
      </c>
      <c r="E40" s="27">
        <f t="shared" si="2"/>
        <v>684.16</v>
      </c>
      <c r="F40" s="27">
        <f t="shared" si="3"/>
        <v>14170.069999999998</v>
      </c>
      <c r="G40" s="27">
        <f t="shared" si="4"/>
        <v>211416.61</v>
      </c>
      <c r="H40" s="28"/>
      <c r="I40" s="27">
        <v>0</v>
      </c>
    </row>
    <row r="41" spans="1:9" ht="15" customHeight="1" x14ac:dyDescent="0.25">
      <c r="A41" s="29">
        <v>20</v>
      </c>
      <c r="B41" s="30">
        <v>45901</v>
      </c>
      <c r="C41" s="31">
        <f t="shared" si="0"/>
        <v>2513.34</v>
      </c>
      <c r="D41" s="31">
        <f t="shared" si="1"/>
        <v>1835.05</v>
      </c>
      <c r="E41" s="31">
        <f t="shared" si="2"/>
        <v>678.29</v>
      </c>
      <c r="F41" s="31">
        <f t="shared" si="3"/>
        <v>14848.359999999997</v>
      </c>
      <c r="G41" s="31">
        <f t="shared" si="4"/>
        <v>209581.56</v>
      </c>
      <c r="H41" s="8"/>
      <c r="I41" s="31">
        <v>0</v>
      </c>
    </row>
    <row r="42" spans="1:9" ht="15" customHeight="1" x14ac:dyDescent="0.25">
      <c r="A42" s="25">
        <v>21</v>
      </c>
      <c r="B42" s="26">
        <v>45931</v>
      </c>
      <c r="C42" s="27">
        <f t="shared" si="0"/>
        <v>2513.34</v>
      </c>
      <c r="D42" s="27">
        <f t="shared" si="1"/>
        <v>1840.93</v>
      </c>
      <c r="E42" s="27">
        <f t="shared" si="2"/>
        <v>672.41</v>
      </c>
      <c r="F42" s="27">
        <f t="shared" si="3"/>
        <v>15520.769999999997</v>
      </c>
      <c r="G42" s="27">
        <f t="shared" si="4"/>
        <v>207740.63</v>
      </c>
      <c r="H42" s="28"/>
      <c r="I42" s="27">
        <v>0</v>
      </c>
    </row>
    <row r="43" spans="1:9" ht="15" customHeight="1" x14ac:dyDescent="0.25">
      <c r="A43" s="29">
        <v>22</v>
      </c>
      <c r="B43" s="30">
        <v>45962</v>
      </c>
      <c r="C43" s="31">
        <f t="shared" si="0"/>
        <v>2513.34</v>
      </c>
      <c r="D43" s="31">
        <f t="shared" si="1"/>
        <v>1846.84</v>
      </c>
      <c r="E43" s="31">
        <f t="shared" si="2"/>
        <v>666.5</v>
      </c>
      <c r="F43" s="31">
        <f t="shared" si="3"/>
        <v>16187.269999999997</v>
      </c>
      <c r="G43" s="31">
        <f t="shared" si="4"/>
        <v>205893.79</v>
      </c>
      <c r="H43" s="8"/>
      <c r="I43" s="31">
        <v>0</v>
      </c>
    </row>
    <row r="44" spans="1:9" ht="15" customHeight="1" x14ac:dyDescent="0.25">
      <c r="A44" s="25">
        <v>23</v>
      </c>
      <c r="B44" s="26">
        <v>45992</v>
      </c>
      <c r="C44" s="27">
        <f t="shared" si="0"/>
        <v>2513.34</v>
      </c>
      <c r="D44" s="27">
        <f t="shared" si="1"/>
        <v>1852.76</v>
      </c>
      <c r="E44" s="27">
        <f t="shared" si="2"/>
        <v>660.58</v>
      </c>
      <c r="F44" s="27">
        <f t="shared" si="3"/>
        <v>16847.849999999999</v>
      </c>
      <c r="G44" s="27">
        <f t="shared" si="4"/>
        <v>204041.03</v>
      </c>
      <c r="H44" s="28"/>
      <c r="I44" s="27">
        <v>0</v>
      </c>
    </row>
    <row r="45" spans="1:9" ht="15" customHeight="1" x14ac:dyDescent="0.25">
      <c r="A45" s="29">
        <v>24</v>
      </c>
      <c r="B45" s="30">
        <v>46023</v>
      </c>
      <c r="C45" s="31">
        <f t="shared" si="0"/>
        <v>2513.34</v>
      </c>
      <c r="D45" s="31">
        <f t="shared" si="1"/>
        <v>1858.71</v>
      </c>
      <c r="E45" s="31">
        <f t="shared" si="2"/>
        <v>654.63</v>
      </c>
      <c r="F45" s="31">
        <f t="shared" si="3"/>
        <v>17502.48</v>
      </c>
      <c r="G45" s="31">
        <f t="shared" si="4"/>
        <v>197182.32</v>
      </c>
      <c r="H45" s="8"/>
      <c r="I45" s="31">
        <f>$C$10</f>
        <v>5000</v>
      </c>
    </row>
    <row r="46" spans="1:9" ht="15" customHeight="1" x14ac:dyDescent="0.25">
      <c r="A46" s="25">
        <v>25</v>
      </c>
      <c r="B46" s="26">
        <v>46054</v>
      </c>
      <c r="C46" s="27">
        <f t="shared" si="0"/>
        <v>2513.34</v>
      </c>
      <c r="D46" s="27">
        <f t="shared" si="1"/>
        <v>1880.71</v>
      </c>
      <c r="E46" s="27">
        <f t="shared" si="2"/>
        <v>632.63</v>
      </c>
      <c r="F46" s="27">
        <f t="shared" si="3"/>
        <v>18135.11</v>
      </c>
      <c r="G46" s="27">
        <f t="shared" si="4"/>
        <v>195301.61</v>
      </c>
      <c r="H46" s="28"/>
      <c r="I46" s="27">
        <v>0</v>
      </c>
    </row>
    <row r="47" spans="1:9" ht="15" customHeight="1" x14ac:dyDescent="0.25">
      <c r="A47" s="29">
        <v>26</v>
      </c>
      <c r="B47" s="30">
        <v>46082</v>
      </c>
      <c r="C47" s="31">
        <f t="shared" si="0"/>
        <v>2513.34</v>
      </c>
      <c r="D47" s="31">
        <f t="shared" si="1"/>
        <v>1886.75</v>
      </c>
      <c r="E47" s="31">
        <f t="shared" si="2"/>
        <v>626.59</v>
      </c>
      <c r="F47" s="31">
        <f t="shared" si="3"/>
        <v>18761.7</v>
      </c>
      <c r="G47" s="31">
        <f t="shared" si="4"/>
        <v>193414.86</v>
      </c>
      <c r="H47" s="8"/>
      <c r="I47" s="31">
        <v>0</v>
      </c>
    </row>
    <row r="48" spans="1:9" ht="15" customHeight="1" x14ac:dyDescent="0.25">
      <c r="A48" s="25">
        <v>27</v>
      </c>
      <c r="B48" s="26">
        <v>46113</v>
      </c>
      <c r="C48" s="27">
        <f t="shared" si="0"/>
        <v>2513.34</v>
      </c>
      <c r="D48" s="27">
        <f t="shared" si="1"/>
        <v>1892.8</v>
      </c>
      <c r="E48" s="27">
        <f t="shared" si="2"/>
        <v>620.54</v>
      </c>
      <c r="F48" s="27">
        <f t="shared" si="3"/>
        <v>19382.240000000002</v>
      </c>
      <c r="G48" s="27">
        <f t="shared" si="4"/>
        <v>191522.06</v>
      </c>
      <c r="H48" s="28"/>
      <c r="I48" s="27">
        <v>0</v>
      </c>
    </row>
    <row r="49" spans="1:9" ht="15" customHeight="1" x14ac:dyDescent="0.25">
      <c r="A49" s="29">
        <v>28</v>
      </c>
      <c r="B49" s="30">
        <v>46143</v>
      </c>
      <c r="C49" s="31">
        <f t="shared" si="0"/>
        <v>2513.34</v>
      </c>
      <c r="D49" s="31">
        <f t="shared" si="1"/>
        <v>1898.87</v>
      </c>
      <c r="E49" s="31">
        <f t="shared" si="2"/>
        <v>614.47</v>
      </c>
      <c r="F49" s="31">
        <f t="shared" si="3"/>
        <v>19996.710000000003</v>
      </c>
      <c r="G49" s="31">
        <f t="shared" si="4"/>
        <v>189623.19</v>
      </c>
      <c r="H49" s="8"/>
      <c r="I49" s="31">
        <v>0</v>
      </c>
    </row>
    <row r="50" spans="1:9" ht="15" customHeight="1" x14ac:dyDescent="0.25">
      <c r="A50" s="25">
        <v>29</v>
      </c>
      <c r="B50" s="26">
        <v>46174</v>
      </c>
      <c r="C50" s="27">
        <f t="shared" si="0"/>
        <v>2513.34</v>
      </c>
      <c r="D50" s="27">
        <f t="shared" si="1"/>
        <v>1904.97</v>
      </c>
      <c r="E50" s="27">
        <f t="shared" si="2"/>
        <v>608.37</v>
      </c>
      <c r="F50" s="27">
        <f t="shared" si="3"/>
        <v>20605.080000000002</v>
      </c>
      <c r="G50" s="27">
        <f t="shared" si="4"/>
        <v>187718.22</v>
      </c>
      <c r="H50" s="28"/>
      <c r="I50" s="27">
        <v>0</v>
      </c>
    </row>
    <row r="51" spans="1:9" ht="15" customHeight="1" x14ac:dyDescent="0.25">
      <c r="A51" s="29">
        <v>30</v>
      </c>
      <c r="B51" s="30">
        <v>46204</v>
      </c>
      <c r="C51" s="31">
        <f t="shared" si="0"/>
        <v>2513.34</v>
      </c>
      <c r="D51" s="31">
        <f t="shared" si="1"/>
        <v>1911.08</v>
      </c>
      <c r="E51" s="31">
        <f t="shared" si="2"/>
        <v>602.26</v>
      </c>
      <c r="F51" s="31">
        <f t="shared" si="3"/>
        <v>21207.34</v>
      </c>
      <c r="G51" s="31">
        <f t="shared" si="4"/>
        <v>185807.14</v>
      </c>
      <c r="H51" s="8"/>
      <c r="I51" s="31">
        <v>0</v>
      </c>
    </row>
    <row r="52" spans="1:9" ht="15" customHeight="1" x14ac:dyDescent="0.25">
      <c r="A52" s="25">
        <v>31</v>
      </c>
      <c r="B52" s="26">
        <v>46235</v>
      </c>
      <c r="C52" s="27">
        <f t="shared" si="0"/>
        <v>2513.34</v>
      </c>
      <c r="D52" s="27">
        <f t="shared" si="1"/>
        <v>1917.21</v>
      </c>
      <c r="E52" s="27">
        <f t="shared" si="2"/>
        <v>596.13</v>
      </c>
      <c r="F52" s="27">
        <f t="shared" si="3"/>
        <v>21803.47</v>
      </c>
      <c r="G52" s="27">
        <f t="shared" si="4"/>
        <v>183889.93</v>
      </c>
      <c r="H52" s="28"/>
      <c r="I52" s="27">
        <v>0</v>
      </c>
    </row>
    <row r="53" spans="1:9" ht="15" customHeight="1" x14ac:dyDescent="0.25">
      <c r="A53" s="29">
        <v>32</v>
      </c>
      <c r="B53" s="30">
        <v>46266</v>
      </c>
      <c r="C53" s="31">
        <f t="shared" si="0"/>
        <v>2513.34</v>
      </c>
      <c r="D53" s="31">
        <f t="shared" si="1"/>
        <v>1923.36</v>
      </c>
      <c r="E53" s="31">
        <f t="shared" si="2"/>
        <v>589.98</v>
      </c>
      <c r="F53" s="31">
        <f t="shared" si="3"/>
        <v>22393.45</v>
      </c>
      <c r="G53" s="31">
        <f t="shared" si="4"/>
        <v>181966.57</v>
      </c>
      <c r="H53" s="8"/>
      <c r="I53" s="31">
        <v>0</v>
      </c>
    </row>
    <row r="54" spans="1:9" ht="15" customHeight="1" x14ac:dyDescent="0.25">
      <c r="A54" s="25">
        <v>33</v>
      </c>
      <c r="B54" s="26">
        <v>46296</v>
      </c>
      <c r="C54" s="27">
        <f t="shared" ref="C54:C85" si="5">$C$13</f>
        <v>2513.34</v>
      </c>
      <c r="D54" s="27">
        <f t="shared" ref="D54:D85" si="6">ROUND(C54-E54,2)</f>
        <v>1929.53</v>
      </c>
      <c r="E54" s="27">
        <f t="shared" si="2"/>
        <v>583.80999999999995</v>
      </c>
      <c r="F54" s="27">
        <f t="shared" si="3"/>
        <v>22977.260000000002</v>
      </c>
      <c r="G54" s="27">
        <f t="shared" si="4"/>
        <v>180037.04</v>
      </c>
      <c r="H54" s="28"/>
      <c r="I54" s="27">
        <v>0</v>
      </c>
    </row>
    <row r="55" spans="1:9" ht="15" customHeight="1" x14ac:dyDescent="0.25">
      <c r="A55" s="29">
        <v>34</v>
      </c>
      <c r="B55" s="30">
        <v>46327</v>
      </c>
      <c r="C55" s="31">
        <f t="shared" si="5"/>
        <v>2513.34</v>
      </c>
      <c r="D55" s="31">
        <f t="shared" si="6"/>
        <v>1935.72</v>
      </c>
      <c r="E55" s="31">
        <f t="shared" ref="E55:E86" si="7">ROUND(G54*$C$6/12,2)</f>
        <v>577.62</v>
      </c>
      <c r="F55" s="31">
        <f t="shared" ref="F55:F86" si="8">F54+E55</f>
        <v>23554.880000000001</v>
      </c>
      <c r="G55" s="31">
        <f t="shared" ref="G55:G86" si="9">ROUND(G54-D55-I55,2)</f>
        <v>178101.32</v>
      </c>
      <c r="H55" s="8"/>
      <c r="I55" s="31">
        <v>0</v>
      </c>
    </row>
    <row r="56" spans="1:9" ht="15" customHeight="1" x14ac:dyDescent="0.25">
      <c r="A56" s="25">
        <v>35</v>
      </c>
      <c r="B56" s="26">
        <v>46357</v>
      </c>
      <c r="C56" s="27">
        <f t="shared" si="5"/>
        <v>2513.34</v>
      </c>
      <c r="D56" s="27">
        <f t="shared" si="6"/>
        <v>1941.93</v>
      </c>
      <c r="E56" s="27">
        <f t="shared" si="7"/>
        <v>571.41</v>
      </c>
      <c r="F56" s="27">
        <f t="shared" si="8"/>
        <v>24126.29</v>
      </c>
      <c r="G56" s="27">
        <f t="shared" si="9"/>
        <v>176159.39</v>
      </c>
      <c r="H56" s="28"/>
      <c r="I56" s="27">
        <v>0</v>
      </c>
    </row>
    <row r="57" spans="1:9" ht="15" customHeight="1" x14ac:dyDescent="0.25">
      <c r="A57" s="29">
        <v>36</v>
      </c>
      <c r="B57" s="30">
        <v>46388</v>
      </c>
      <c r="C57" s="31">
        <f t="shared" si="5"/>
        <v>2513.34</v>
      </c>
      <c r="D57" s="31">
        <f t="shared" si="6"/>
        <v>1948.16</v>
      </c>
      <c r="E57" s="31">
        <f t="shared" si="7"/>
        <v>565.17999999999995</v>
      </c>
      <c r="F57" s="31">
        <f t="shared" si="8"/>
        <v>24691.47</v>
      </c>
      <c r="G57" s="31">
        <f t="shared" si="9"/>
        <v>169211.23</v>
      </c>
      <c r="H57" s="8"/>
      <c r="I57" s="31">
        <f>$C$10</f>
        <v>5000</v>
      </c>
    </row>
    <row r="58" spans="1:9" ht="15" customHeight="1" x14ac:dyDescent="0.25">
      <c r="A58" s="25">
        <v>37</v>
      </c>
      <c r="B58" s="26">
        <v>46419</v>
      </c>
      <c r="C58" s="27">
        <f t="shared" si="5"/>
        <v>2513.34</v>
      </c>
      <c r="D58" s="27">
        <f t="shared" si="6"/>
        <v>1970.45</v>
      </c>
      <c r="E58" s="27">
        <f t="shared" si="7"/>
        <v>542.89</v>
      </c>
      <c r="F58" s="27">
        <f t="shared" si="8"/>
        <v>25234.36</v>
      </c>
      <c r="G58" s="27">
        <f t="shared" si="9"/>
        <v>167240.78</v>
      </c>
      <c r="H58" s="28"/>
      <c r="I58" s="27">
        <v>0</v>
      </c>
    </row>
    <row r="59" spans="1:9" ht="15" customHeight="1" x14ac:dyDescent="0.25">
      <c r="A59" s="29">
        <v>38</v>
      </c>
      <c r="B59" s="30">
        <v>46447</v>
      </c>
      <c r="C59" s="31">
        <f t="shared" si="5"/>
        <v>2513.34</v>
      </c>
      <c r="D59" s="31">
        <f t="shared" si="6"/>
        <v>1976.78</v>
      </c>
      <c r="E59" s="31">
        <f t="shared" si="7"/>
        <v>536.55999999999995</v>
      </c>
      <c r="F59" s="31">
        <f t="shared" si="8"/>
        <v>25770.920000000002</v>
      </c>
      <c r="G59" s="31">
        <f t="shared" si="9"/>
        <v>165264</v>
      </c>
      <c r="H59" s="8"/>
      <c r="I59" s="31">
        <v>0</v>
      </c>
    </row>
    <row r="60" spans="1:9" ht="15" customHeight="1" x14ac:dyDescent="0.25">
      <c r="A60" s="25">
        <v>39</v>
      </c>
      <c r="B60" s="26">
        <v>46478</v>
      </c>
      <c r="C60" s="27">
        <f t="shared" si="5"/>
        <v>2513.34</v>
      </c>
      <c r="D60" s="27">
        <f t="shared" si="6"/>
        <v>1983.12</v>
      </c>
      <c r="E60" s="27">
        <f t="shared" si="7"/>
        <v>530.22</v>
      </c>
      <c r="F60" s="27">
        <f t="shared" si="8"/>
        <v>26301.140000000003</v>
      </c>
      <c r="G60" s="27">
        <f t="shared" si="9"/>
        <v>163280.88</v>
      </c>
      <c r="H60" s="28"/>
      <c r="I60" s="27">
        <v>0</v>
      </c>
    </row>
    <row r="61" spans="1:9" ht="15" customHeight="1" x14ac:dyDescent="0.25">
      <c r="A61" s="29">
        <v>40</v>
      </c>
      <c r="B61" s="30">
        <v>46508</v>
      </c>
      <c r="C61" s="31">
        <f t="shared" si="5"/>
        <v>2513.34</v>
      </c>
      <c r="D61" s="31">
        <f t="shared" si="6"/>
        <v>1989.48</v>
      </c>
      <c r="E61" s="31">
        <f t="shared" si="7"/>
        <v>523.86</v>
      </c>
      <c r="F61" s="31">
        <f t="shared" si="8"/>
        <v>26825.000000000004</v>
      </c>
      <c r="G61" s="31">
        <f t="shared" si="9"/>
        <v>161291.4</v>
      </c>
      <c r="H61" s="8"/>
      <c r="I61" s="31">
        <v>0</v>
      </c>
    </row>
    <row r="62" spans="1:9" ht="15" customHeight="1" x14ac:dyDescent="0.25">
      <c r="A62" s="25">
        <v>41</v>
      </c>
      <c r="B62" s="26">
        <v>46539</v>
      </c>
      <c r="C62" s="27">
        <f t="shared" si="5"/>
        <v>2513.34</v>
      </c>
      <c r="D62" s="27">
        <f t="shared" si="6"/>
        <v>1995.86</v>
      </c>
      <c r="E62" s="27">
        <f t="shared" si="7"/>
        <v>517.48</v>
      </c>
      <c r="F62" s="27">
        <f t="shared" si="8"/>
        <v>27342.480000000003</v>
      </c>
      <c r="G62" s="27">
        <f t="shared" si="9"/>
        <v>159295.54</v>
      </c>
      <c r="H62" s="28"/>
      <c r="I62" s="27">
        <v>0</v>
      </c>
    </row>
    <row r="63" spans="1:9" ht="15" customHeight="1" x14ac:dyDescent="0.25">
      <c r="A63" s="29">
        <v>42</v>
      </c>
      <c r="B63" s="30">
        <v>46569</v>
      </c>
      <c r="C63" s="31">
        <f t="shared" si="5"/>
        <v>2513.34</v>
      </c>
      <c r="D63" s="31">
        <f t="shared" si="6"/>
        <v>2002.27</v>
      </c>
      <c r="E63" s="31">
        <f t="shared" si="7"/>
        <v>511.07</v>
      </c>
      <c r="F63" s="31">
        <f t="shared" si="8"/>
        <v>27853.550000000003</v>
      </c>
      <c r="G63" s="31">
        <f t="shared" si="9"/>
        <v>157293.26999999999</v>
      </c>
      <c r="H63" s="8"/>
      <c r="I63" s="31">
        <v>0</v>
      </c>
    </row>
    <row r="64" spans="1:9" ht="15" customHeight="1" x14ac:dyDescent="0.25">
      <c r="A64" s="25">
        <v>43</v>
      </c>
      <c r="B64" s="26">
        <v>46600</v>
      </c>
      <c r="C64" s="27">
        <f t="shared" si="5"/>
        <v>2513.34</v>
      </c>
      <c r="D64" s="27">
        <f t="shared" si="6"/>
        <v>2008.69</v>
      </c>
      <c r="E64" s="27">
        <f t="shared" si="7"/>
        <v>504.65</v>
      </c>
      <c r="F64" s="27">
        <f t="shared" si="8"/>
        <v>28358.200000000004</v>
      </c>
      <c r="G64" s="27">
        <f t="shared" si="9"/>
        <v>155284.57999999999</v>
      </c>
      <c r="H64" s="28"/>
      <c r="I64" s="27">
        <v>0</v>
      </c>
    </row>
    <row r="65" spans="1:9" ht="15" customHeight="1" x14ac:dyDescent="0.25">
      <c r="A65" s="29">
        <v>44</v>
      </c>
      <c r="B65" s="30">
        <v>46631</v>
      </c>
      <c r="C65" s="31">
        <f t="shared" si="5"/>
        <v>2513.34</v>
      </c>
      <c r="D65" s="31">
        <f t="shared" si="6"/>
        <v>2015.14</v>
      </c>
      <c r="E65" s="31">
        <f t="shared" si="7"/>
        <v>498.2</v>
      </c>
      <c r="F65" s="31">
        <f t="shared" si="8"/>
        <v>28856.400000000005</v>
      </c>
      <c r="G65" s="31">
        <f t="shared" si="9"/>
        <v>153269.44</v>
      </c>
      <c r="H65" s="8"/>
      <c r="I65" s="31">
        <v>0</v>
      </c>
    </row>
    <row r="66" spans="1:9" ht="15" customHeight="1" x14ac:dyDescent="0.25">
      <c r="A66" s="25">
        <v>45</v>
      </c>
      <c r="B66" s="26">
        <v>46661</v>
      </c>
      <c r="C66" s="27">
        <f t="shared" si="5"/>
        <v>2513.34</v>
      </c>
      <c r="D66" s="27">
        <f t="shared" si="6"/>
        <v>2021.6</v>
      </c>
      <c r="E66" s="27">
        <f t="shared" si="7"/>
        <v>491.74</v>
      </c>
      <c r="F66" s="27">
        <f t="shared" si="8"/>
        <v>29348.140000000007</v>
      </c>
      <c r="G66" s="27">
        <f t="shared" si="9"/>
        <v>151247.84</v>
      </c>
      <c r="H66" s="28"/>
      <c r="I66" s="27">
        <v>0</v>
      </c>
    </row>
    <row r="67" spans="1:9" ht="15" customHeight="1" x14ac:dyDescent="0.25">
      <c r="A67" s="29">
        <v>46</v>
      </c>
      <c r="B67" s="30">
        <v>46692</v>
      </c>
      <c r="C67" s="31">
        <f t="shared" si="5"/>
        <v>2513.34</v>
      </c>
      <c r="D67" s="31">
        <f t="shared" si="6"/>
        <v>2028.09</v>
      </c>
      <c r="E67" s="31">
        <f t="shared" si="7"/>
        <v>485.25</v>
      </c>
      <c r="F67" s="31">
        <f t="shared" si="8"/>
        <v>29833.390000000007</v>
      </c>
      <c r="G67" s="31">
        <f t="shared" si="9"/>
        <v>149219.75</v>
      </c>
      <c r="H67" s="8"/>
      <c r="I67" s="31">
        <v>0</v>
      </c>
    </row>
    <row r="68" spans="1:9" ht="15" customHeight="1" x14ac:dyDescent="0.25">
      <c r="A68" s="25">
        <v>47</v>
      </c>
      <c r="B68" s="26">
        <v>46722</v>
      </c>
      <c r="C68" s="27">
        <f t="shared" si="5"/>
        <v>2513.34</v>
      </c>
      <c r="D68" s="27">
        <f t="shared" si="6"/>
        <v>2034.59</v>
      </c>
      <c r="E68" s="27">
        <f t="shared" si="7"/>
        <v>478.75</v>
      </c>
      <c r="F68" s="27">
        <f t="shared" si="8"/>
        <v>30312.140000000007</v>
      </c>
      <c r="G68" s="27">
        <f t="shared" si="9"/>
        <v>147185.16</v>
      </c>
      <c r="H68" s="28"/>
      <c r="I68" s="27">
        <v>0</v>
      </c>
    </row>
    <row r="69" spans="1:9" ht="15" customHeight="1" x14ac:dyDescent="0.25">
      <c r="A69" s="29">
        <v>48</v>
      </c>
      <c r="B69" s="30">
        <v>46753</v>
      </c>
      <c r="C69" s="31">
        <f t="shared" si="5"/>
        <v>2513.34</v>
      </c>
      <c r="D69" s="31">
        <f t="shared" si="6"/>
        <v>2041.12</v>
      </c>
      <c r="E69" s="31">
        <f t="shared" si="7"/>
        <v>472.22</v>
      </c>
      <c r="F69" s="31">
        <f t="shared" si="8"/>
        <v>30784.360000000008</v>
      </c>
      <c r="G69" s="31">
        <f t="shared" si="9"/>
        <v>140144.04</v>
      </c>
      <c r="H69" s="8"/>
      <c r="I69" s="31">
        <f>$C$10</f>
        <v>5000</v>
      </c>
    </row>
    <row r="70" spans="1:9" ht="15" customHeight="1" x14ac:dyDescent="0.25">
      <c r="A70" s="25">
        <v>49</v>
      </c>
      <c r="B70" s="26">
        <v>46784</v>
      </c>
      <c r="C70" s="27">
        <f t="shared" si="5"/>
        <v>2513.34</v>
      </c>
      <c r="D70" s="27">
        <f t="shared" si="6"/>
        <v>2063.71</v>
      </c>
      <c r="E70" s="27">
        <f t="shared" si="7"/>
        <v>449.63</v>
      </c>
      <c r="F70" s="27">
        <f t="shared" si="8"/>
        <v>31233.990000000009</v>
      </c>
      <c r="G70" s="27">
        <f t="shared" si="9"/>
        <v>138080.32999999999</v>
      </c>
      <c r="H70" s="28"/>
      <c r="I70" s="27">
        <v>0</v>
      </c>
    </row>
    <row r="71" spans="1:9" ht="15" customHeight="1" x14ac:dyDescent="0.25">
      <c r="A71" s="29">
        <v>50</v>
      </c>
      <c r="B71" s="30">
        <v>46813</v>
      </c>
      <c r="C71" s="31">
        <f t="shared" si="5"/>
        <v>2513.34</v>
      </c>
      <c r="D71" s="31">
        <f t="shared" si="6"/>
        <v>2070.33</v>
      </c>
      <c r="E71" s="31">
        <f t="shared" si="7"/>
        <v>443.01</v>
      </c>
      <c r="F71" s="31">
        <f t="shared" si="8"/>
        <v>31677.000000000007</v>
      </c>
      <c r="G71" s="31">
        <f t="shared" si="9"/>
        <v>136010</v>
      </c>
      <c r="H71" s="8"/>
      <c r="I71" s="31">
        <v>0</v>
      </c>
    </row>
    <row r="72" spans="1:9" ht="15" customHeight="1" x14ac:dyDescent="0.25">
      <c r="A72" s="25">
        <v>51</v>
      </c>
      <c r="B72" s="26">
        <v>46844</v>
      </c>
      <c r="C72" s="27">
        <f t="shared" si="5"/>
        <v>2513.34</v>
      </c>
      <c r="D72" s="27">
        <f t="shared" si="6"/>
        <v>2076.9699999999998</v>
      </c>
      <c r="E72" s="27">
        <f t="shared" si="7"/>
        <v>436.37</v>
      </c>
      <c r="F72" s="27">
        <f t="shared" si="8"/>
        <v>32113.370000000006</v>
      </c>
      <c r="G72" s="27">
        <f t="shared" si="9"/>
        <v>133933.03</v>
      </c>
      <c r="H72" s="28"/>
      <c r="I72" s="27">
        <v>0</v>
      </c>
    </row>
    <row r="73" spans="1:9" ht="15" customHeight="1" x14ac:dyDescent="0.25">
      <c r="A73" s="29">
        <v>52</v>
      </c>
      <c r="B73" s="30">
        <v>46874</v>
      </c>
      <c r="C73" s="31">
        <f t="shared" si="5"/>
        <v>2513.34</v>
      </c>
      <c r="D73" s="31">
        <f t="shared" si="6"/>
        <v>2083.64</v>
      </c>
      <c r="E73" s="31">
        <f t="shared" si="7"/>
        <v>429.7</v>
      </c>
      <c r="F73" s="31">
        <f t="shared" si="8"/>
        <v>32543.070000000007</v>
      </c>
      <c r="G73" s="31">
        <f t="shared" si="9"/>
        <v>131849.39000000001</v>
      </c>
      <c r="H73" s="8"/>
      <c r="I73" s="31">
        <v>0</v>
      </c>
    </row>
    <row r="74" spans="1:9" ht="15" customHeight="1" x14ac:dyDescent="0.25">
      <c r="A74" s="25">
        <v>53</v>
      </c>
      <c r="B74" s="26">
        <v>46905</v>
      </c>
      <c r="C74" s="27">
        <f t="shared" si="5"/>
        <v>2513.34</v>
      </c>
      <c r="D74" s="27">
        <f t="shared" si="6"/>
        <v>2090.3200000000002</v>
      </c>
      <c r="E74" s="27">
        <f t="shared" si="7"/>
        <v>423.02</v>
      </c>
      <c r="F74" s="27">
        <f t="shared" si="8"/>
        <v>32966.090000000004</v>
      </c>
      <c r="G74" s="27">
        <f t="shared" si="9"/>
        <v>129759.07</v>
      </c>
      <c r="H74" s="28"/>
      <c r="I74" s="27">
        <v>0</v>
      </c>
    </row>
    <row r="75" spans="1:9" ht="15" customHeight="1" x14ac:dyDescent="0.25">
      <c r="A75" s="29">
        <v>54</v>
      </c>
      <c r="B75" s="30">
        <v>46935</v>
      </c>
      <c r="C75" s="31">
        <f t="shared" si="5"/>
        <v>2513.34</v>
      </c>
      <c r="D75" s="31">
        <f t="shared" si="6"/>
        <v>2097.0300000000002</v>
      </c>
      <c r="E75" s="31">
        <f t="shared" si="7"/>
        <v>416.31</v>
      </c>
      <c r="F75" s="31">
        <f t="shared" si="8"/>
        <v>33382.400000000001</v>
      </c>
      <c r="G75" s="31">
        <f t="shared" si="9"/>
        <v>127662.04</v>
      </c>
      <c r="H75" s="8"/>
      <c r="I75" s="31">
        <v>0</v>
      </c>
    </row>
    <row r="76" spans="1:9" ht="15" customHeight="1" x14ac:dyDescent="0.25">
      <c r="A76" s="25">
        <v>55</v>
      </c>
      <c r="B76" s="26">
        <v>46966</v>
      </c>
      <c r="C76" s="27">
        <f t="shared" si="5"/>
        <v>2513.34</v>
      </c>
      <c r="D76" s="27">
        <f t="shared" si="6"/>
        <v>2103.7600000000002</v>
      </c>
      <c r="E76" s="27">
        <f t="shared" si="7"/>
        <v>409.58</v>
      </c>
      <c r="F76" s="27">
        <f t="shared" si="8"/>
        <v>33791.980000000003</v>
      </c>
      <c r="G76" s="27">
        <f t="shared" si="9"/>
        <v>125558.28</v>
      </c>
      <c r="H76" s="28"/>
      <c r="I76" s="27">
        <v>0</v>
      </c>
    </row>
    <row r="77" spans="1:9" ht="15" customHeight="1" x14ac:dyDescent="0.25">
      <c r="A77" s="29">
        <v>56</v>
      </c>
      <c r="B77" s="30">
        <v>46997</v>
      </c>
      <c r="C77" s="31">
        <f t="shared" si="5"/>
        <v>2513.34</v>
      </c>
      <c r="D77" s="31">
        <f t="shared" si="6"/>
        <v>2110.5100000000002</v>
      </c>
      <c r="E77" s="31">
        <f t="shared" si="7"/>
        <v>402.83</v>
      </c>
      <c r="F77" s="31">
        <f t="shared" si="8"/>
        <v>34194.810000000005</v>
      </c>
      <c r="G77" s="31">
        <f t="shared" si="9"/>
        <v>123447.77</v>
      </c>
      <c r="H77" s="8"/>
      <c r="I77" s="31">
        <v>0</v>
      </c>
    </row>
    <row r="78" spans="1:9" ht="15" customHeight="1" x14ac:dyDescent="0.25">
      <c r="A78" s="25">
        <v>57</v>
      </c>
      <c r="B78" s="26">
        <v>47027</v>
      </c>
      <c r="C78" s="27">
        <f t="shared" si="5"/>
        <v>2513.34</v>
      </c>
      <c r="D78" s="27">
        <f t="shared" si="6"/>
        <v>2117.2800000000002</v>
      </c>
      <c r="E78" s="27">
        <f t="shared" si="7"/>
        <v>396.06</v>
      </c>
      <c r="F78" s="27">
        <f t="shared" si="8"/>
        <v>34590.870000000003</v>
      </c>
      <c r="G78" s="27">
        <f t="shared" si="9"/>
        <v>121330.49</v>
      </c>
      <c r="H78" s="28"/>
      <c r="I78" s="27">
        <v>0</v>
      </c>
    </row>
    <row r="79" spans="1:9" ht="15" customHeight="1" x14ac:dyDescent="0.25">
      <c r="A79" s="29">
        <v>58</v>
      </c>
      <c r="B79" s="30">
        <v>47058</v>
      </c>
      <c r="C79" s="31">
        <f t="shared" si="5"/>
        <v>2513.34</v>
      </c>
      <c r="D79" s="31">
        <f t="shared" si="6"/>
        <v>2124.0700000000002</v>
      </c>
      <c r="E79" s="31">
        <f t="shared" si="7"/>
        <v>389.27</v>
      </c>
      <c r="F79" s="31">
        <f t="shared" si="8"/>
        <v>34980.14</v>
      </c>
      <c r="G79" s="31">
        <f t="shared" si="9"/>
        <v>119206.42</v>
      </c>
      <c r="H79" s="8"/>
      <c r="I79" s="31">
        <v>0</v>
      </c>
    </row>
    <row r="80" spans="1:9" ht="15" customHeight="1" x14ac:dyDescent="0.25">
      <c r="A80" s="25">
        <v>59</v>
      </c>
      <c r="B80" s="26">
        <v>47088</v>
      </c>
      <c r="C80" s="27">
        <f t="shared" si="5"/>
        <v>2513.34</v>
      </c>
      <c r="D80" s="27">
        <f t="shared" si="6"/>
        <v>2130.89</v>
      </c>
      <c r="E80" s="27">
        <f t="shared" si="7"/>
        <v>382.45</v>
      </c>
      <c r="F80" s="27">
        <f t="shared" si="8"/>
        <v>35362.589999999997</v>
      </c>
      <c r="G80" s="27">
        <f t="shared" si="9"/>
        <v>117075.53</v>
      </c>
      <c r="H80" s="28"/>
      <c r="I80" s="27">
        <v>0</v>
      </c>
    </row>
    <row r="81" spans="1:9" ht="15" customHeight="1" x14ac:dyDescent="0.25">
      <c r="A81" s="29">
        <v>60</v>
      </c>
      <c r="B81" s="30">
        <v>47119</v>
      </c>
      <c r="C81" s="31">
        <f t="shared" si="5"/>
        <v>2513.34</v>
      </c>
      <c r="D81" s="31">
        <f t="shared" si="6"/>
        <v>2137.7199999999998</v>
      </c>
      <c r="E81" s="31">
        <f t="shared" si="7"/>
        <v>375.62</v>
      </c>
      <c r="F81" s="31">
        <f t="shared" si="8"/>
        <v>35738.21</v>
      </c>
      <c r="G81" s="31">
        <f t="shared" si="9"/>
        <v>109937.81</v>
      </c>
      <c r="H81" s="8"/>
      <c r="I81" s="31">
        <f>$C$10</f>
        <v>5000</v>
      </c>
    </row>
    <row r="82" spans="1:9" ht="15" customHeight="1" x14ac:dyDescent="0.25">
      <c r="A82" s="25">
        <v>61</v>
      </c>
      <c r="B82" s="26">
        <v>47150</v>
      </c>
      <c r="C82" s="27">
        <f t="shared" si="5"/>
        <v>2513.34</v>
      </c>
      <c r="D82" s="27">
        <f t="shared" si="6"/>
        <v>2160.62</v>
      </c>
      <c r="E82" s="27">
        <f t="shared" si="7"/>
        <v>352.72</v>
      </c>
      <c r="F82" s="27">
        <f t="shared" si="8"/>
        <v>36090.93</v>
      </c>
      <c r="G82" s="27">
        <f t="shared" si="9"/>
        <v>107777.19</v>
      </c>
      <c r="H82" s="28"/>
      <c r="I82" s="27">
        <v>0</v>
      </c>
    </row>
    <row r="83" spans="1:9" ht="15" customHeight="1" x14ac:dyDescent="0.25">
      <c r="A83" s="29">
        <v>62</v>
      </c>
      <c r="B83" s="30">
        <v>47178</v>
      </c>
      <c r="C83" s="31">
        <f t="shared" si="5"/>
        <v>2513.34</v>
      </c>
      <c r="D83" s="31">
        <f t="shared" si="6"/>
        <v>2167.5500000000002</v>
      </c>
      <c r="E83" s="31">
        <f t="shared" si="7"/>
        <v>345.79</v>
      </c>
      <c r="F83" s="31">
        <f t="shared" si="8"/>
        <v>36436.720000000001</v>
      </c>
      <c r="G83" s="31">
        <f t="shared" si="9"/>
        <v>105609.64</v>
      </c>
      <c r="H83" s="8"/>
      <c r="I83" s="31">
        <v>0</v>
      </c>
    </row>
    <row r="84" spans="1:9" ht="15" customHeight="1" x14ac:dyDescent="0.25">
      <c r="A84" s="25">
        <v>63</v>
      </c>
      <c r="B84" s="26">
        <v>47209</v>
      </c>
      <c r="C84" s="27">
        <f t="shared" si="5"/>
        <v>2513.34</v>
      </c>
      <c r="D84" s="27">
        <f t="shared" si="6"/>
        <v>2174.5100000000002</v>
      </c>
      <c r="E84" s="27">
        <f t="shared" si="7"/>
        <v>338.83</v>
      </c>
      <c r="F84" s="27">
        <f t="shared" si="8"/>
        <v>36775.550000000003</v>
      </c>
      <c r="G84" s="27">
        <f t="shared" si="9"/>
        <v>103435.13</v>
      </c>
      <c r="H84" s="28"/>
      <c r="I84" s="27">
        <v>0</v>
      </c>
    </row>
    <row r="85" spans="1:9" ht="15" customHeight="1" x14ac:dyDescent="0.25">
      <c r="A85" s="29">
        <v>64</v>
      </c>
      <c r="B85" s="30">
        <v>47239</v>
      </c>
      <c r="C85" s="31">
        <f t="shared" si="5"/>
        <v>2513.34</v>
      </c>
      <c r="D85" s="31">
        <f t="shared" si="6"/>
        <v>2181.4899999999998</v>
      </c>
      <c r="E85" s="31">
        <f t="shared" si="7"/>
        <v>331.85</v>
      </c>
      <c r="F85" s="31">
        <f t="shared" si="8"/>
        <v>37107.4</v>
      </c>
      <c r="G85" s="31">
        <f t="shared" si="9"/>
        <v>101253.64</v>
      </c>
      <c r="H85" s="8"/>
      <c r="I85" s="31">
        <v>0</v>
      </c>
    </row>
    <row r="86" spans="1:9" ht="15" customHeight="1" x14ac:dyDescent="0.25">
      <c r="A86" s="25">
        <v>65</v>
      </c>
      <c r="B86" s="26">
        <v>47270</v>
      </c>
      <c r="C86" s="27">
        <f t="shared" ref="C86:C117" si="10">$C$13</f>
        <v>2513.34</v>
      </c>
      <c r="D86" s="27">
        <f t="shared" ref="D86:D117" si="11">ROUND(C86-E86,2)</f>
        <v>2188.48</v>
      </c>
      <c r="E86" s="27">
        <f t="shared" si="7"/>
        <v>324.86</v>
      </c>
      <c r="F86" s="27">
        <f t="shared" si="8"/>
        <v>37432.26</v>
      </c>
      <c r="G86" s="27">
        <f t="shared" si="9"/>
        <v>99065.16</v>
      </c>
      <c r="H86" s="28"/>
      <c r="I86" s="27">
        <v>0</v>
      </c>
    </row>
    <row r="87" spans="1:9" ht="15" customHeight="1" x14ac:dyDescent="0.25">
      <c r="A87" s="29">
        <v>66</v>
      </c>
      <c r="B87" s="30">
        <v>47300</v>
      </c>
      <c r="C87" s="31">
        <f t="shared" si="10"/>
        <v>2513.34</v>
      </c>
      <c r="D87" s="31">
        <f t="shared" si="11"/>
        <v>2195.5100000000002</v>
      </c>
      <c r="E87" s="31">
        <f t="shared" ref="E87:E118" si="12">ROUND(G86*$C$6/12,2)</f>
        <v>317.83</v>
      </c>
      <c r="F87" s="31">
        <f t="shared" ref="F87:F118" si="13">F86+E87</f>
        <v>37750.090000000004</v>
      </c>
      <c r="G87" s="31">
        <f t="shared" ref="G87:G118" si="14">ROUND(G86-D87-I87,2)</f>
        <v>96869.65</v>
      </c>
      <c r="H87" s="8"/>
      <c r="I87" s="31">
        <v>0</v>
      </c>
    </row>
    <row r="88" spans="1:9" ht="15" customHeight="1" x14ac:dyDescent="0.25">
      <c r="A88" s="25">
        <v>67</v>
      </c>
      <c r="B88" s="26">
        <v>47331</v>
      </c>
      <c r="C88" s="27">
        <f t="shared" si="10"/>
        <v>2513.34</v>
      </c>
      <c r="D88" s="27">
        <f t="shared" si="11"/>
        <v>2202.5500000000002</v>
      </c>
      <c r="E88" s="27">
        <f t="shared" si="12"/>
        <v>310.79000000000002</v>
      </c>
      <c r="F88" s="27">
        <f t="shared" si="13"/>
        <v>38060.880000000005</v>
      </c>
      <c r="G88" s="27">
        <f t="shared" si="14"/>
        <v>94667.1</v>
      </c>
      <c r="H88" s="28"/>
      <c r="I88" s="27">
        <v>0</v>
      </c>
    </row>
    <row r="89" spans="1:9" ht="15" customHeight="1" x14ac:dyDescent="0.25">
      <c r="A89" s="29">
        <v>68</v>
      </c>
      <c r="B89" s="30">
        <v>47362</v>
      </c>
      <c r="C89" s="31">
        <f t="shared" si="10"/>
        <v>2513.34</v>
      </c>
      <c r="D89" s="31">
        <f t="shared" si="11"/>
        <v>2209.62</v>
      </c>
      <c r="E89" s="31">
        <f t="shared" si="12"/>
        <v>303.72000000000003</v>
      </c>
      <c r="F89" s="31">
        <f t="shared" si="13"/>
        <v>38364.600000000006</v>
      </c>
      <c r="G89" s="31">
        <f t="shared" si="14"/>
        <v>92457.48</v>
      </c>
      <c r="H89" s="8"/>
      <c r="I89" s="31">
        <v>0</v>
      </c>
    </row>
    <row r="90" spans="1:9" ht="15" customHeight="1" x14ac:dyDescent="0.25">
      <c r="A90" s="25">
        <v>69</v>
      </c>
      <c r="B90" s="26">
        <v>47392</v>
      </c>
      <c r="C90" s="27">
        <f t="shared" si="10"/>
        <v>2513.34</v>
      </c>
      <c r="D90" s="27">
        <f t="shared" si="11"/>
        <v>2216.71</v>
      </c>
      <c r="E90" s="27">
        <f t="shared" si="12"/>
        <v>296.63</v>
      </c>
      <c r="F90" s="27">
        <f t="shared" si="13"/>
        <v>38661.230000000003</v>
      </c>
      <c r="G90" s="27">
        <f t="shared" si="14"/>
        <v>90240.77</v>
      </c>
      <c r="H90" s="28"/>
      <c r="I90" s="27">
        <v>0</v>
      </c>
    </row>
    <row r="91" spans="1:9" ht="15" customHeight="1" x14ac:dyDescent="0.25">
      <c r="A91" s="29">
        <v>70</v>
      </c>
      <c r="B91" s="30">
        <v>47423</v>
      </c>
      <c r="C91" s="31">
        <f t="shared" si="10"/>
        <v>2513.34</v>
      </c>
      <c r="D91" s="31">
        <f t="shared" si="11"/>
        <v>2223.8200000000002</v>
      </c>
      <c r="E91" s="31">
        <f t="shared" si="12"/>
        <v>289.52</v>
      </c>
      <c r="F91" s="31">
        <f t="shared" si="13"/>
        <v>38950.75</v>
      </c>
      <c r="G91" s="31">
        <f t="shared" si="14"/>
        <v>88016.95</v>
      </c>
      <c r="H91" s="8"/>
      <c r="I91" s="31">
        <v>0</v>
      </c>
    </row>
    <row r="92" spans="1:9" ht="15" customHeight="1" x14ac:dyDescent="0.25">
      <c r="A92" s="25">
        <v>71</v>
      </c>
      <c r="B92" s="26">
        <v>47453</v>
      </c>
      <c r="C92" s="27">
        <f t="shared" si="10"/>
        <v>2513.34</v>
      </c>
      <c r="D92" s="27">
        <f t="shared" si="11"/>
        <v>2230.9499999999998</v>
      </c>
      <c r="E92" s="27">
        <f t="shared" si="12"/>
        <v>282.39</v>
      </c>
      <c r="F92" s="27">
        <f t="shared" si="13"/>
        <v>39233.14</v>
      </c>
      <c r="G92" s="27">
        <f t="shared" si="14"/>
        <v>85786</v>
      </c>
      <c r="H92" s="28"/>
      <c r="I92" s="27">
        <v>0</v>
      </c>
    </row>
    <row r="93" spans="1:9" ht="15" customHeight="1" x14ac:dyDescent="0.25">
      <c r="A93" s="29">
        <v>72</v>
      </c>
      <c r="B93" s="30">
        <v>47484</v>
      </c>
      <c r="C93" s="31">
        <f t="shared" si="10"/>
        <v>2513.34</v>
      </c>
      <c r="D93" s="31">
        <f t="shared" si="11"/>
        <v>2238.11</v>
      </c>
      <c r="E93" s="31">
        <f t="shared" si="12"/>
        <v>275.23</v>
      </c>
      <c r="F93" s="31">
        <f t="shared" si="13"/>
        <v>39508.370000000003</v>
      </c>
      <c r="G93" s="31">
        <f t="shared" si="14"/>
        <v>78547.89</v>
      </c>
      <c r="H93" s="8"/>
      <c r="I93" s="31">
        <f>$C$10</f>
        <v>5000</v>
      </c>
    </row>
    <row r="94" spans="1:9" ht="15" customHeight="1" x14ac:dyDescent="0.25">
      <c r="A94" s="25">
        <v>73</v>
      </c>
      <c r="B94" s="26">
        <v>47515</v>
      </c>
      <c r="C94" s="27">
        <f t="shared" si="10"/>
        <v>2513.34</v>
      </c>
      <c r="D94" s="27">
        <f t="shared" si="11"/>
        <v>2261.33</v>
      </c>
      <c r="E94" s="27">
        <f t="shared" si="12"/>
        <v>252.01</v>
      </c>
      <c r="F94" s="27">
        <f t="shared" si="13"/>
        <v>39760.380000000005</v>
      </c>
      <c r="G94" s="27">
        <f t="shared" si="14"/>
        <v>76286.559999999998</v>
      </c>
      <c r="H94" s="28"/>
      <c r="I94" s="27">
        <v>0</v>
      </c>
    </row>
    <row r="95" spans="1:9" ht="15" customHeight="1" x14ac:dyDescent="0.25">
      <c r="A95" s="29">
        <v>74</v>
      </c>
      <c r="B95" s="30">
        <v>47543</v>
      </c>
      <c r="C95" s="31">
        <f t="shared" si="10"/>
        <v>2513.34</v>
      </c>
      <c r="D95" s="31">
        <f t="shared" si="11"/>
        <v>2268.59</v>
      </c>
      <c r="E95" s="31">
        <f t="shared" si="12"/>
        <v>244.75</v>
      </c>
      <c r="F95" s="31">
        <f t="shared" si="13"/>
        <v>40005.130000000005</v>
      </c>
      <c r="G95" s="31">
        <f t="shared" si="14"/>
        <v>74017.97</v>
      </c>
      <c r="H95" s="8"/>
      <c r="I95" s="31">
        <v>0</v>
      </c>
    </row>
    <row r="96" spans="1:9" ht="15" customHeight="1" x14ac:dyDescent="0.25">
      <c r="A96" s="25">
        <v>75</v>
      </c>
      <c r="B96" s="26">
        <v>47574</v>
      </c>
      <c r="C96" s="27">
        <f t="shared" si="10"/>
        <v>2513.34</v>
      </c>
      <c r="D96" s="27">
        <f t="shared" si="11"/>
        <v>2275.87</v>
      </c>
      <c r="E96" s="27">
        <f t="shared" si="12"/>
        <v>237.47</v>
      </c>
      <c r="F96" s="27">
        <f t="shared" si="13"/>
        <v>40242.600000000006</v>
      </c>
      <c r="G96" s="27">
        <f t="shared" si="14"/>
        <v>71742.100000000006</v>
      </c>
      <c r="H96" s="28"/>
      <c r="I96" s="27">
        <v>0</v>
      </c>
    </row>
    <row r="97" spans="1:9" ht="15" customHeight="1" x14ac:dyDescent="0.25">
      <c r="A97" s="29">
        <v>76</v>
      </c>
      <c r="B97" s="30">
        <v>47604</v>
      </c>
      <c r="C97" s="31">
        <f t="shared" si="10"/>
        <v>2513.34</v>
      </c>
      <c r="D97" s="31">
        <f t="shared" si="11"/>
        <v>2283.17</v>
      </c>
      <c r="E97" s="31">
        <f t="shared" si="12"/>
        <v>230.17</v>
      </c>
      <c r="F97" s="31">
        <f t="shared" si="13"/>
        <v>40472.770000000004</v>
      </c>
      <c r="G97" s="31">
        <f t="shared" si="14"/>
        <v>69458.929999999993</v>
      </c>
      <c r="H97" s="8"/>
      <c r="I97" s="31">
        <v>0</v>
      </c>
    </row>
    <row r="98" spans="1:9" ht="15" customHeight="1" x14ac:dyDescent="0.25">
      <c r="A98" s="25">
        <v>77</v>
      </c>
      <c r="B98" s="26">
        <v>47635</v>
      </c>
      <c r="C98" s="27">
        <f t="shared" si="10"/>
        <v>2513.34</v>
      </c>
      <c r="D98" s="27">
        <f t="shared" si="11"/>
        <v>2290.4899999999998</v>
      </c>
      <c r="E98" s="27">
        <f t="shared" si="12"/>
        <v>222.85</v>
      </c>
      <c r="F98" s="27">
        <f t="shared" si="13"/>
        <v>40695.620000000003</v>
      </c>
      <c r="G98" s="27">
        <f t="shared" si="14"/>
        <v>67168.44</v>
      </c>
      <c r="H98" s="28"/>
      <c r="I98" s="27">
        <v>0</v>
      </c>
    </row>
    <row r="99" spans="1:9" ht="15" customHeight="1" x14ac:dyDescent="0.25">
      <c r="A99" s="29">
        <v>78</v>
      </c>
      <c r="B99" s="30">
        <v>47665</v>
      </c>
      <c r="C99" s="31">
        <f t="shared" si="10"/>
        <v>2513.34</v>
      </c>
      <c r="D99" s="31">
        <f t="shared" si="11"/>
        <v>2297.84</v>
      </c>
      <c r="E99" s="31">
        <f t="shared" si="12"/>
        <v>215.5</v>
      </c>
      <c r="F99" s="31">
        <f t="shared" si="13"/>
        <v>40911.120000000003</v>
      </c>
      <c r="G99" s="31">
        <f t="shared" si="14"/>
        <v>64870.6</v>
      </c>
      <c r="H99" s="8"/>
      <c r="I99" s="31">
        <v>0</v>
      </c>
    </row>
    <row r="100" spans="1:9" ht="15" customHeight="1" x14ac:dyDescent="0.25">
      <c r="A100" s="25">
        <v>79</v>
      </c>
      <c r="B100" s="26">
        <v>47696</v>
      </c>
      <c r="C100" s="27">
        <f t="shared" si="10"/>
        <v>2513.34</v>
      </c>
      <c r="D100" s="27">
        <f t="shared" si="11"/>
        <v>2305.21</v>
      </c>
      <c r="E100" s="27">
        <f t="shared" si="12"/>
        <v>208.13</v>
      </c>
      <c r="F100" s="27">
        <f t="shared" si="13"/>
        <v>41119.25</v>
      </c>
      <c r="G100" s="27">
        <f t="shared" si="14"/>
        <v>62565.39</v>
      </c>
      <c r="H100" s="28"/>
      <c r="I100" s="27">
        <v>0</v>
      </c>
    </row>
    <row r="101" spans="1:9" ht="15" customHeight="1" x14ac:dyDescent="0.25">
      <c r="A101" s="29">
        <v>80</v>
      </c>
      <c r="B101" s="30">
        <v>47727</v>
      </c>
      <c r="C101" s="31">
        <f t="shared" si="10"/>
        <v>2513.34</v>
      </c>
      <c r="D101" s="31">
        <f t="shared" si="11"/>
        <v>2312.61</v>
      </c>
      <c r="E101" s="31">
        <f t="shared" si="12"/>
        <v>200.73</v>
      </c>
      <c r="F101" s="31">
        <f t="shared" si="13"/>
        <v>41319.980000000003</v>
      </c>
      <c r="G101" s="31">
        <f t="shared" si="14"/>
        <v>60252.78</v>
      </c>
      <c r="H101" s="8"/>
      <c r="I101" s="31">
        <v>0</v>
      </c>
    </row>
    <row r="102" spans="1:9" ht="15" customHeight="1" x14ac:dyDescent="0.25">
      <c r="A102" s="25">
        <v>81</v>
      </c>
      <c r="B102" s="26">
        <v>47757</v>
      </c>
      <c r="C102" s="27">
        <f t="shared" si="10"/>
        <v>2513.34</v>
      </c>
      <c r="D102" s="27">
        <f t="shared" si="11"/>
        <v>2320.0300000000002</v>
      </c>
      <c r="E102" s="27">
        <f t="shared" si="12"/>
        <v>193.31</v>
      </c>
      <c r="F102" s="27">
        <f t="shared" si="13"/>
        <v>41513.29</v>
      </c>
      <c r="G102" s="27">
        <f t="shared" si="14"/>
        <v>57932.75</v>
      </c>
      <c r="H102" s="28"/>
      <c r="I102" s="27">
        <v>0</v>
      </c>
    </row>
    <row r="103" spans="1:9" ht="15" customHeight="1" x14ac:dyDescent="0.25">
      <c r="A103" s="29">
        <v>82</v>
      </c>
      <c r="B103" s="30">
        <v>47788</v>
      </c>
      <c r="C103" s="31">
        <f t="shared" si="10"/>
        <v>2513.34</v>
      </c>
      <c r="D103" s="31">
        <f t="shared" si="11"/>
        <v>2327.4699999999998</v>
      </c>
      <c r="E103" s="31">
        <f t="shared" si="12"/>
        <v>185.87</v>
      </c>
      <c r="F103" s="31">
        <f t="shared" si="13"/>
        <v>41699.160000000003</v>
      </c>
      <c r="G103" s="31">
        <f t="shared" si="14"/>
        <v>55605.279999999999</v>
      </c>
      <c r="H103" s="8"/>
      <c r="I103" s="31">
        <v>0</v>
      </c>
    </row>
    <row r="104" spans="1:9" ht="15" customHeight="1" x14ac:dyDescent="0.25">
      <c r="A104" s="25">
        <v>83</v>
      </c>
      <c r="B104" s="26">
        <v>47818</v>
      </c>
      <c r="C104" s="27">
        <f t="shared" si="10"/>
        <v>2513.34</v>
      </c>
      <c r="D104" s="27">
        <f t="shared" si="11"/>
        <v>2334.94</v>
      </c>
      <c r="E104" s="27">
        <f t="shared" si="12"/>
        <v>178.4</v>
      </c>
      <c r="F104" s="27">
        <f t="shared" si="13"/>
        <v>41877.560000000005</v>
      </c>
      <c r="G104" s="27">
        <f t="shared" si="14"/>
        <v>53270.34</v>
      </c>
      <c r="H104" s="28"/>
      <c r="I104" s="27">
        <v>0</v>
      </c>
    </row>
    <row r="105" spans="1:9" ht="15" customHeight="1" x14ac:dyDescent="0.25">
      <c r="A105" s="29">
        <v>84</v>
      </c>
      <c r="B105" s="30">
        <v>47849</v>
      </c>
      <c r="C105" s="31">
        <f t="shared" si="10"/>
        <v>2513.34</v>
      </c>
      <c r="D105" s="31">
        <f t="shared" si="11"/>
        <v>2342.4299999999998</v>
      </c>
      <c r="E105" s="31">
        <f t="shared" si="12"/>
        <v>170.91</v>
      </c>
      <c r="F105" s="31">
        <f t="shared" si="13"/>
        <v>42048.470000000008</v>
      </c>
      <c r="G105" s="31">
        <f t="shared" si="14"/>
        <v>45927.91</v>
      </c>
      <c r="H105" s="8"/>
      <c r="I105" s="31">
        <f>$C$10</f>
        <v>5000</v>
      </c>
    </row>
    <row r="106" spans="1:9" ht="15" customHeight="1" x14ac:dyDescent="0.25">
      <c r="A106" s="25">
        <v>85</v>
      </c>
      <c r="B106" s="26">
        <v>47880</v>
      </c>
      <c r="C106" s="27">
        <f t="shared" si="10"/>
        <v>2513.34</v>
      </c>
      <c r="D106" s="27">
        <f t="shared" si="11"/>
        <v>2365.9899999999998</v>
      </c>
      <c r="E106" s="27">
        <f t="shared" si="12"/>
        <v>147.35</v>
      </c>
      <c r="F106" s="27">
        <f t="shared" si="13"/>
        <v>42195.820000000007</v>
      </c>
      <c r="G106" s="27">
        <f t="shared" si="14"/>
        <v>43561.919999999998</v>
      </c>
      <c r="H106" s="28"/>
      <c r="I106" s="27">
        <v>0</v>
      </c>
    </row>
    <row r="107" spans="1:9" ht="15" customHeight="1" x14ac:dyDescent="0.25">
      <c r="A107" s="29">
        <v>86</v>
      </c>
      <c r="B107" s="30">
        <v>47908</v>
      </c>
      <c r="C107" s="31">
        <f t="shared" si="10"/>
        <v>2513.34</v>
      </c>
      <c r="D107" s="31">
        <f t="shared" si="11"/>
        <v>2373.58</v>
      </c>
      <c r="E107" s="31">
        <f t="shared" si="12"/>
        <v>139.76</v>
      </c>
      <c r="F107" s="31">
        <f t="shared" si="13"/>
        <v>42335.580000000009</v>
      </c>
      <c r="G107" s="31">
        <f t="shared" si="14"/>
        <v>41188.339999999997</v>
      </c>
      <c r="H107" s="8"/>
      <c r="I107" s="31">
        <v>0</v>
      </c>
    </row>
    <row r="108" spans="1:9" ht="15" customHeight="1" x14ac:dyDescent="0.25">
      <c r="A108" s="25">
        <v>87</v>
      </c>
      <c r="B108" s="26">
        <v>47939</v>
      </c>
      <c r="C108" s="27">
        <f t="shared" si="10"/>
        <v>2513.34</v>
      </c>
      <c r="D108" s="27">
        <f t="shared" si="11"/>
        <v>2381.19</v>
      </c>
      <c r="E108" s="27">
        <f t="shared" si="12"/>
        <v>132.15</v>
      </c>
      <c r="F108" s="27">
        <f t="shared" si="13"/>
        <v>42467.73000000001</v>
      </c>
      <c r="G108" s="27">
        <f t="shared" si="14"/>
        <v>38807.15</v>
      </c>
      <c r="H108" s="28"/>
      <c r="I108" s="27">
        <v>0</v>
      </c>
    </row>
    <row r="109" spans="1:9" ht="15" customHeight="1" x14ac:dyDescent="0.25">
      <c r="A109" s="29">
        <v>88</v>
      </c>
      <c r="B109" s="30">
        <v>47969</v>
      </c>
      <c r="C109" s="31">
        <f t="shared" si="10"/>
        <v>2513.34</v>
      </c>
      <c r="D109" s="31">
        <f t="shared" si="11"/>
        <v>2388.83</v>
      </c>
      <c r="E109" s="31">
        <f t="shared" si="12"/>
        <v>124.51</v>
      </c>
      <c r="F109" s="31">
        <f t="shared" si="13"/>
        <v>42592.240000000013</v>
      </c>
      <c r="G109" s="31">
        <f t="shared" si="14"/>
        <v>36418.32</v>
      </c>
      <c r="H109" s="8"/>
      <c r="I109" s="31">
        <v>0</v>
      </c>
    </row>
    <row r="110" spans="1:9" ht="15" customHeight="1" x14ac:dyDescent="0.25">
      <c r="A110" s="25">
        <v>89</v>
      </c>
      <c r="B110" s="26">
        <v>48000</v>
      </c>
      <c r="C110" s="27">
        <f t="shared" si="10"/>
        <v>2513.34</v>
      </c>
      <c r="D110" s="27">
        <f t="shared" si="11"/>
        <v>2396.5</v>
      </c>
      <c r="E110" s="27">
        <f t="shared" si="12"/>
        <v>116.84</v>
      </c>
      <c r="F110" s="27">
        <f t="shared" si="13"/>
        <v>42709.080000000009</v>
      </c>
      <c r="G110" s="27">
        <f t="shared" si="14"/>
        <v>34021.82</v>
      </c>
      <c r="H110" s="28"/>
      <c r="I110" s="27">
        <v>0</v>
      </c>
    </row>
    <row r="111" spans="1:9" ht="15" customHeight="1" x14ac:dyDescent="0.25">
      <c r="A111" s="29">
        <v>90</v>
      </c>
      <c r="B111" s="30">
        <v>48030</v>
      </c>
      <c r="C111" s="31">
        <f t="shared" si="10"/>
        <v>2513.34</v>
      </c>
      <c r="D111" s="31">
        <f t="shared" si="11"/>
        <v>2404.19</v>
      </c>
      <c r="E111" s="31">
        <f t="shared" si="12"/>
        <v>109.15</v>
      </c>
      <c r="F111" s="31">
        <f t="shared" si="13"/>
        <v>42818.23000000001</v>
      </c>
      <c r="G111" s="31">
        <f t="shared" si="14"/>
        <v>31617.63</v>
      </c>
      <c r="H111" s="8"/>
      <c r="I111" s="31">
        <v>0</v>
      </c>
    </row>
    <row r="112" spans="1:9" ht="15" customHeight="1" x14ac:dyDescent="0.25">
      <c r="A112" s="25">
        <v>91</v>
      </c>
      <c r="B112" s="26">
        <v>48061</v>
      </c>
      <c r="C112" s="27">
        <f t="shared" si="10"/>
        <v>2513.34</v>
      </c>
      <c r="D112" s="27">
        <f t="shared" si="11"/>
        <v>2411.9</v>
      </c>
      <c r="E112" s="27">
        <f t="shared" si="12"/>
        <v>101.44</v>
      </c>
      <c r="F112" s="27">
        <f t="shared" si="13"/>
        <v>42919.670000000013</v>
      </c>
      <c r="G112" s="27">
        <f t="shared" si="14"/>
        <v>29205.73</v>
      </c>
      <c r="H112" s="28"/>
      <c r="I112" s="27">
        <v>0</v>
      </c>
    </row>
    <row r="113" spans="1:9" ht="15" customHeight="1" x14ac:dyDescent="0.25">
      <c r="A113" s="29">
        <v>92</v>
      </c>
      <c r="B113" s="30">
        <v>48092</v>
      </c>
      <c r="C113" s="31">
        <f t="shared" si="10"/>
        <v>2513.34</v>
      </c>
      <c r="D113" s="31">
        <f t="shared" si="11"/>
        <v>2419.64</v>
      </c>
      <c r="E113" s="31">
        <f t="shared" si="12"/>
        <v>93.7</v>
      </c>
      <c r="F113" s="31">
        <f t="shared" si="13"/>
        <v>43013.37000000001</v>
      </c>
      <c r="G113" s="31">
        <f t="shared" si="14"/>
        <v>26786.09</v>
      </c>
      <c r="H113" s="8"/>
      <c r="I113" s="31">
        <v>0</v>
      </c>
    </row>
    <row r="114" spans="1:9" ht="15" customHeight="1" x14ac:dyDescent="0.25">
      <c r="A114" s="25">
        <v>93</v>
      </c>
      <c r="B114" s="26">
        <v>48122</v>
      </c>
      <c r="C114" s="27">
        <f t="shared" si="10"/>
        <v>2513.34</v>
      </c>
      <c r="D114" s="27">
        <f t="shared" si="11"/>
        <v>2427.4</v>
      </c>
      <c r="E114" s="27">
        <f t="shared" si="12"/>
        <v>85.94</v>
      </c>
      <c r="F114" s="27">
        <f t="shared" si="13"/>
        <v>43099.310000000012</v>
      </c>
      <c r="G114" s="27">
        <f t="shared" si="14"/>
        <v>24358.69</v>
      </c>
      <c r="H114" s="28"/>
      <c r="I114" s="27">
        <v>0</v>
      </c>
    </row>
    <row r="115" spans="1:9" ht="15" customHeight="1" x14ac:dyDescent="0.25">
      <c r="A115" s="29">
        <v>94</v>
      </c>
      <c r="B115" s="30">
        <v>48153</v>
      </c>
      <c r="C115" s="31">
        <f t="shared" si="10"/>
        <v>2513.34</v>
      </c>
      <c r="D115" s="31">
        <f t="shared" si="11"/>
        <v>2435.19</v>
      </c>
      <c r="E115" s="31">
        <f t="shared" si="12"/>
        <v>78.150000000000006</v>
      </c>
      <c r="F115" s="31">
        <f t="shared" si="13"/>
        <v>43177.460000000014</v>
      </c>
      <c r="G115" s="31">
        <f t="shared" si="14"/>
        <v>21923.5</v>
      </c>
      <c r="H115" s="8"/>
      <c r="I115" s="31">
        <v>0</v>
      </c>
    </row>
    <row r="116" spans="1:9" ht="15" customHeight="1" x14ac:dyDescent="0.25">
      <c r="A116" s="25">
        <v>95</v>
      </c>
      <c r="B116" s="26">
        <v>48183</v>
      </c>
      <c r="C116" s="27">
        <f t="shared" si="10"/>
        <v>2513.34</v>
      </c>
      <c r="D116" s="27">
        <f t="shared" si="11"/>
        <v>2443</v>
      </c>
      <c r="E116" s="27">
        <f t="shared" si="12"/>
        <v>70.34</v>
      </c>
      <c r="F116" s="27">
        <f t="shared" si="13"/>
        <v>43247.80000000001</v>
      </c>
      <c r="G116" s="27">
        <f t="shared" si="14"/>
        <v>19480.5</v>
      </c>
      <c r="H116" s="28"/>
      <c r="I116" s="27">
        <v>0</v>
      </c>
    </row>
    <row r="117" spans="1:9" ht="15" customHeight="1" x14ac:dyDescent="0.25">
      <c r="A117" s="29">
        <v>96</v>
      </c>
      <c r="B117" s="30">
        <v>48214</v>
      </c>
      <c r="C117" s="31">
        <f t="shared" si="10"/>
        <v>2513.34</v>
      </c>
      <c r="D117" s="31">
        <f t="shared" si="11"/>
        <v>2450.84</v>
      </c>
      <c r="E117" s="31">
        <f t="shared" si="12"/>
        <v>62.5</v>
      </c>
      <c r="F117" s="31">
        <f t="shared" si="13"/>
        <v>43310.30000000001</v>
      </c>
      <c r="G117" s="31">
        <f t="shared" si="14"/>
        <v>12029.66</v>
      </c>
      <c r="H117" s="8"/>
      <c r="I117" s="31">
        <f>$C$10</f>
        <v>5000</v>
      </c>
    </row>
    <row r="118" spans="1:9" ht="15" customHeight="1" x14ac:dyDescent="0.25">
      <c r="A118" s="25">
        <v>97</v>
      </c>
      <c r="B118" s="26">
        <v>48245</v>
      </c>
      <c r="C118" s="27">
        <f t="shared" ref="C118:C141" si="15">$C$13</f>
        <v>2513.34</v>
      </c>
      <c r="D118" s="27">
        <f t="shared" ref="D118:D149" si="16">ROUND(C118-E118,2)</f>
        <v>2474.7399999999998</v>
      </c>
      <c r="E118" s="27">
        <f t="shared" si="12"/>
        <v>38.6</v>
      </c>
      <c r="F118" s="27">
        <f t="shared" si="13"/>
        <v>43348.900000000009</v>
      </c>
      <c r="G118" s="27">
        <f t="shared" si="14"/>
        <v>9554.92</v>
      </c>
      <c r="H118" s="28"/>
      <c r="I118" s="27">
        <v>0</v>
      </c>
    </row>
    <row r="119" spans="1:9" ht="15" customHeight="1" x14ac:dyDescent="0.25">
      <c r="A119" s="29">
        <v>98</v>
      </c>
      <c r="B119" s="30">
        <v>48274</v>
      </c>
      <c r="C119" s="31">
        <f t="shared" si="15"/>
        <v>2513.34</v>
      </c>
      <c r="D119" s="31">
        <f t="shared" si="16"/>
        <v>2482.6799999999998</v>
      </c>
      <c r="E119" s="31">
        <f t="shared" ref="E119:E141" si="17">ROUND(G118*$C$6/12,2)</f>
        <v>30.66</v>
      </c>
      <c r="F119" s="31">
        <f t="shared" ref="F119:F150" si="18">F118+E119</f>
        <v>43379.560000000012</v>
      </c>
      <c r="G119" s="31">
        <f t="shared" ref="G119:G141" si="19">ROUND(G118-D119-I119,2)</f>
        <v>7072.24</v>
      </c>
      <c r="H119" s="8"/>
      <c r="I119" s="31">
        <v>0</v>
      </c>
    </row>
    <row r="120" spans="1:9" ht="15" customHeight="1" x14ac:dyDescent="0.25">
      <c r="A120" s="25">
        <v>99</v>
      </c>
      <c r="B120" s="26">
        <v>48305</v>
      </c>
      <c r="C120" s="27">
        <f t="shared" si="15"/>
        <v>2513.34</v>
      </c>
      <c r="D120" s="27">
        <f t="shared" si="16"/>
        <v>2490.65</v>
      </c>
      <c r="E120" s="27">
        <f t="shared" si="17"/>
        <v>22.69</v>
      </c>
      <c r="F120" s="27">
        <f t="shared" si="18"/>
        <v>43402.250000000015</v>
      </c>
      <c r="G120" s="27">
        <f t="shared" si="19"/>
        <v>4581.59</v>
      </c>
      <c r="H120" s="28"/>
      <c r="I120" s="27">
        <v>0</v>
      </c>
    </row>
    <row r="121" spans="1:9" ht="15" customHeight="1" x14ac:dyDescent="0.25">
      <c r="A121" s="29">
        <v>100</v>
      </c>
      <c r="B121" s="30">
        <v>48335</v>
      </c>
      <c r="C121" s="31">
        <f t="shared" si="15"/>
        <v>2513.34</v>
      </c>
      <c r="D121" s="31">
        <f t="shared" si="16"/>
        <v>2498.64</v>
      </c>
      <c r="E121" s="31">
        <f t="shared" si="17"/>
        <v>14.7</v>
      </c>
      <c r="F121" s="31">
        <f t="shared" si="18"/>
        <v>43416.950000000012</v>
      </c>
      <c r="G121" s="31">
        <f t="shared" si="19"/>
        <v>2082.9499999999998</v>
      </c>
      <c r="H121" s="8"/>
      <c r="I121" s="31">
        <v>0</v>
      </c>
    </row>
    <row r="122" spans="1:9" ht="15" customHeight="1" x14ac:dyDescent="0.25">
      <c r="A122" s="25">
        <v>101</v>
      </c>
      <c r="B122" s="26">
        <v>48366</v>
      </c>
      <c r="C122" s="27">
        <f t="shared" si="15"/>
        <v>2513.34</v>
      </c>
      <c r="D122" s="27">
        <f t="shared" si="16"/>
        <v>2506.66</v>
      </c>
      <c r="E122" s="27">
        <f t="shared" si="17"/>
        <v>6.68</v>
      </c>
      <c r="F122" s="27">
        <f t="shared" si="18"/>
        <v>43423.630000000012</v>
      </c>
      <c r="G122" s="27">
        <f t="shared" si="19"/>
        <v>-423.71</v>
      </c>
      <c r="H122" s="28"/>
      <c r="I122" s="27">
        <v>0</v>
      </c>
    </row>
    <row r="123" spans="1:9" ht="15" customHeight="1" x14ac:dyDescent="0.25">
      <c r="A123" s="29">
        <v>102</v>
      </c>
      <c r="B123" s="30">
        <v>48396</v>
      </c>
      <c r="C123" s="31">
        <f t="shared" si="15"/>
        <v>2513.34</v>
      </c>
      <c r="D123" s="31">
        <f t="shared" si="16"/>
        <v>2514.6999999999998</v>
      </c>
      <c r="E123" s="31">
        <f t="shared" si="17"/>
        <v>-1.36</v>
      </c>
      <c r="F123" s="31">
        <f t="shared" si="18"/>
        <v>43422.270000000011</v>
      </c>
      <c r="G123" s="31">
        <f t="shared" si="19"/>
        <v>-2938.41</v>
      </c>
      <c r="H123" s="8"/>
      <c r="I123" s="31">
        <v>0</v>
      </c>
    </row>
    <row r="124" spans="1:9" ht="15" customHeight="1" x14ac:dyDescent="0.25">
      <c r="A124" s="25">
        <v>103</v>
      </c>
      <c r="B124" s="26">
        <v>48427</v>
      </c>
      <c r="C124" s="27">
        <f t="shared" si="15"/>
        <v>2513.34</v>
      </c>
      <c r="D124" s="27">
        <f t="shared" si="16"/>
        <v>2522.77</v>
      </c>
      <c r="E124" s="27">
        <f t="shared" si="17"/>
        <v>-9.43</v>
      </c>
      <c r="F124" s="27">
        <f t="shared" si="18"/>
        <v>43412.840000000011</v>
      </c>
      <c r="G124" s="27">
        <f t="shared" si="19"/>
        <v>-5461.18</v>
      </c>
      <c r="H124" s="28"/>
      <c r="I124" s="27">
        <v>0</v>
      </c>
    </row>
    <row r="125" spans="1:9" ht="15" customHeight="1" x14ac:dyDescent="0.25">
      <c r="A125" s="29">
        <v>104</v>
      </c>
      <c r="B125" s="30">
        <v>48458</v>
      </c>
      <c r="C125" s="31">
        <f t="shared" si="15"/>
        <v>2513.34</v>
      </c>
      <c r="D125" s="31">
        <f t="shared" si="16"/>
        <v>2530.86</v>
      </c>
      <c r="E125" s="31">
        <f t="shared" si="17"/>
        <v>-17.52</v>
      </c>
      <c r="F125" s="31">
        <f t="shared" si="18"/>
        <v>43395.320000000014</v>
      </c>
      <c r="G125" s="31">
        <f t="shared" si="19"/>
        <v>-7992.04</v>
      </c>
      <c r="H125" s="8"/>
      <c r="I125" s="31">
        <v>0</v>
      </c>
    </row>
    <row r="126" spans="1:9" ht="15" customHeight="1" x14ac:dyDescent="0.25">
      <c r="A126" s="25">
        <v>105</v>
      </c>
      <c r="B126" s="26">
        <v>48488</v>
      </c>
      <c r="C126" s="27">
        <f t="shared" si="15"/>
        <v>2513.34</v>
      </c>
      <c r="D126" s="27">
        <f t="shared" si="16"/>
        <v>2538.98</v>
      </c>
      <c r="E126" s="27">
        <f t="shared" si="17"/>
        <v>-25.64</v>
      </c>
      <c r="F126" s="27">
        <f t="shared" si="18"/>
        <v>43369.680000000015</v>
      </c>
      <c r="G126" s="27">
        <f t="shared" si="19"/>
        <v>-10531.02</v>
      </c>
      <c r="H126" s="28"/>
      <c r="I126" s="27">
        <v>0</v>
      </c>
    </row>
    <row r="127" spans="1:9" ht="15" customHeight="1" x14ac:dyDescent="0.25">
      <c r="A127" s="29">
        <v>106</v>
      </c>
      <c r="B127" s="30">
        <v>48519</v>
      </c>
      <c r="C127" s="31">
        <f t="shared" si="15"/>
        <v>2513.34</v>
      </c>
      <c r="D127" s="31">
        <f t="shared" si="16"/>
        <v>2547.13</v>
      </c>
      <c r="E127" s="31">
        <f t="shared" si="17"/>
        <v>-33.79</v>
      </c>
      <c r="F127" s="31">
        <f t="shared" si="18"/>
        <v>43335.890000000014</v>
      </c>
      <c r="G127" s="31">
        <f t="shared" si="19"/>
        <v>-13078.15</v>
      </c>
      <c r="H127" s="8"/>
      <c r="I127" s="31">
        <v>0</v>
      </c>
    </row>
    <row r="128" spans="1:9" ht="15" customHeight="1" x14ac:dyDescent="0.25">
      <c r="A128" s="25">
        <v>107</v>
      </c>
      <c r="B128" s="26">
        <v>48549</v>
      </c>
      <c r="C128" s="27">
        <f t="shared" si="15"/>
        <v>2513.34</v>
      </c>
      <c r="D128" s="27">
        <f t="shared" si="16"/>
        <v>2555.3000000000002</v>
      </c>
      <c r="E128" s="27">
        <f t="shared" si="17"/>
        <v>-41.96</v>
      </c>
      <c r="F128" s="27">
        <f t="shared" si="18"/>
        <v>43293.930000000015</v>
      </c>
      <c r="G128" s="27">
        <f t="shared" si="19"/>
        <v>-15633.45</v>
      </c>
      <c r="H128" s="28"/>
      <c r="I128" s="27">
        <v>0</v>
      </c>
    </row>
    <row r="129" spans="1:9" ht="15" customHeight="1" x14ac:dyDescent="0.25">
      <c r="A129" s="29">
        <v>108</v>
      </c>
      <c r="B129" s="30">
        <v>48580</v>
      </c>
      <c r="C129" s="31">
        <f t="shared" si="15"/>
        <v>2513.34</v>
      </c>
      <c r="D129" s="31">
        <f t="shared" si="16"/>
        <v>2563.5</v>
      </c>
      <c r="E129" s="31">
        <f t="shared" si="17"/>
        <v>-50.16</v>
      </c>
      <c r="F129" s="31">
        <f t="shared" si="18"/>
        <v>43243.770000000011</v>
      </c>
      <c r="G129" s="31">
        <f t="shared" si="19"/>
        <v>-23196.95</v>
      </c>
      <c r="H129" s="8"/>
      <c r="I129" s="31">
        <f>$C$10</f>
        <v>5000</v>
      </c>
    </row>
    <row r="130" spans="1:9" ht="15" customHeight="1" x14ac:dyDescent="0.25">
      <c r="A130" s="25">
        <v>109</v>
      </c>
      <c r="B130" s="26">
        <v>48611</v>
      </c>
      <c r="C130" s="27">
        <f t="shared" si="15"/>
        <v>2513.34</v>
      </c>
      <c r="D130" s="27">
        <f t="shared" si="16"/>
        <v>2587.7600000000002</v>
      </c>
      <c r="E130" s="27">
        <f t="shared" si="17"/>
        <v>-74.42</v>
      </c>
      <c r="F130" s="27">
        <f t="shared" si="18"/>
        <v>43169.350000000013</v>
      </c>
      <c r="G130" s="27">
        <f t="shared" si="19"/>
        <v>-25784.71</v>
      </c>
      <c r="H130" s="28"/>
      <c r="I130" s="27">
        <v>0</v>
      </c>
    </row>
    <row r="131" spans="1:9" ht="15" customHeight="1" x14ac:dyDescent="0.25">
      <c r="A131" s="29">
        <v>110</v>
      </c>
      <c r="B131" s="30">
        <v>48639</v>
      </c>
      <c r="C131" s="31">
        <f t="shared" si="15"/>
        <v>2513.34</v>
      </c>
      <c r="D131" s="31">
        <f t="shared" si="16"/>
        <v>2596.0700000000002</v>
      </c>
      <c r="E131" s="31">
        <f t="shared" si="17"/>
        <v>-82.73</v>
      </c>
      <c r="F131" s="31">
        <f t="shared" si="18"/>
        <v>43086.62000000001</v>
      </c>
      <c r="G131" s="31">
        <f t="shared" si="19"/>
        <v>-28380.78</v>
      </c>
      <c r="H131" s="8"/>
      <c r="I131" s="31">
        <v>0</v>
      </c>
    </row>
    <row r="132" spans="1:9" ht="15" customHeight="1" x14ac:dyDescent="0.25">
      <c r="A132" s="25">
        <v>111</v>
      </c>
      <c r="B132" s="26">
        <v>48670</v>
      </c>
      <c r="C132" s="27">
        <f t="shared" si="15"/>
        <v>2513.34</v>
      </c>
      <c r="D132" s="27">
        <f t="shared" si="16"/>
        <v>2604.4</v>
      </c>
      <c r="E132" s="27">
        <f t="shared" si="17"/>
        <v>-91.06</v>
      </c>
      <c r="F132" s="27">
        <f t="shared" si="18"/>
        <v>42995.560000000012</v>
      </c>
      <c r="G132" s="27">
        <f t="shared" si="19"/>
        <v>-30985.18</v>
      </c>
      <c r="H132" s="28"/>
      <c r="I132" s="27">
        <v>0</v>
      </c>
    </row>
    <row r="133" spans="1:9" ht="15" customHeight="1" x14ac:dyDescent="0.25">
      <c r="A133" s="29">
        <v>112</v>
      </c>
      <c r="B133" s="30">
        <v>48700</v>
      </c>
      <c r="C133" s="31">
        <f t="shared" si="15"/>
        <v>2513.34</v>
      </c>
      <c r="D133" s="31">
        <f t="shared" si="16"/>
        <v>2612.75</v>
      </c>
      <c r="E133" s="31">
        <f t="shared" si="17"/>
        <v>-99.41</v>
      </c>
      <c r="F133" s="31">
        <f t="shared" si="18"/>
        <v>42896.150000000009</v>
      </c>
      <c r="G133" s="31">
        <f t="shared" si="19"/>
        <v>-33597.93</v>
      </c>
      <c r="H133" s="8"/>
      <c r="I133" s="31">
        <v>0</v>
      </c>
    </row>
    <row r="134" spans="1:9" ht="15" customHeight="1" x14ac:dyDescent="0.25">
      <c r="A134" s="25">
        <v>113</v>
      </c>
      <c r="B134" s="26">
        <v>48731</v>
      </c>
      <c r="C134" s="27">
        <f t="shared" si="15"/>
        <v>2513.34</v>
      </c>
      <c r="D134" s="27">
        <f t="shared" si="16"/>
        <v>2621.13</v>
      </c>
      <c r="E134" s="27">
        <f t="shared" si="17"/>
        <v>-107.79</v>
      </c>
      <c r="F134" s="27">
        <f t="shared" si="18"/>
        <v>42788.360000000008</v>
      </c>
      <c r="G134" s="27">
        <f t="shared" si="19"/>
        <v>-36219.06</v>
      </c>
      <c r="H134" s="28"/>
      <c r="I134" s="27">
        <v>0</v>
      </c>
    </row>
    <row r="135" spans="1:9" ht="15" customHeight="1" x14ac:dyDescent="0.25">
      <c r="A135" s="29">
        <v>114</v>
      </c>
      <c r="B135" s="30">
        <v>48761</v>
      </c>
      <c r="C135" s="31">
        <f t="shared" si="15"/>
        <v>2513.34</v>
      </c>
      <c r="D135" s="31">
        <f t="shared" si="16"/>
        <v>2629.54</v>
      </c>
      <c r="E135" s="31">
        <f t="shared" si="17"/>
        <v>-116.2</v>
      </c>
      <c r="F135" s="31">
        <f t="shared" si="18"/>
        <v>42672.160000000011</v>
      </c>
      <c r="G135" s="31">
        <f t="shared" si="19"/>
        <v>-38848.6</v>
      </c>
      <c r="H135" s="8"/>
      <c r="I135" s="31">
        <v>0</v>
      </c>
    </row>
    <row r="136" spans="1:9" ht="15" customHeight="1" x14ac:dyDescent="0.25">
      <c r="A136" s="25">
        <v>115</v>
      </c>
      <c r="B136" s="26">
        <v>48792</v>
      </c>
      <c r="C136" s="27">
        <f t="shared" si="15"/>
        <v>2513.34</v>
      </c>
      <c r="D136" s="27">
        <f t="shared" si="16"/>
        <v>2637.98</v>
      </c>
      <c r="E136" s="27">
        <f t="shared" si="17"/>
        <v>-124.64</v>
      </c>
      <c r="F136" s="27">
        <f t="shared" si="18"/>
        <v>42547.520000000011</v>
      </c>
      <c r="G136" s="27">
        <f t="shared" si="19"/>
        <v>-41486.58</v>
      </c>
      <c r="H136" s="28"/>
      <c r="I136" s="27">
        <v>0</v>
      </c>
    </row>
    <row r="137" spans="1:9" ht="15" customHeight="1" x14ac:dyDescent="0.25">
      <c r="A137" s="29">
        <v>116</v>
      </c>
      <c r="B137" s="30">
        <v>48823</v>
      </c>
      <c r="C137" s="31">
        <f t="shared" si="15"/>
        <v>2513.34</v>
      </c>
      <c r="D137" s="31">
        <f t="shared" si="16"/>
        <v>2646.44</v>
      </c>
      <c r="E137" s="31">
        <f t="shared" si="17"/>
        <v>-133.1</v>
      </c>
      <c r="F137" s="31">
        <f t="shared" si="18"/>
        <v>42414.420000000013</v>
      </c>
      <c r="G137" s="31">
        <f t="shared" si="19"/>
        <v>-44133.02</v>
      </c>
      <c r="H137" s="8"/>
      <c r="I137" s="31">
        <v>0</v>
      </c>
    </row>
    <row r="138" spans="1:9" ht="15" customHeight="1" x14ac:dyDescent="0.25">
      <c r="A138" s="25">
        <v>117</v>
      </c>
      <c r="B138" s="26">
        <v>48853</v>
      </c>
      <c r="C138" s="27">
        <f t="shared" si="15"/>
        <v>2513.34</v>
      </c>
      <c r="D138" s="27">
        <f t="shared" si="16"/>
        <v>2654.93</v>
      </c>
      <c r="E138" s="27">
        <f t="shared" si="17"/>
        <v>-141.59</v>
      </c>
      <c r="F138" s="27">
        <f t="shared" si="18"/>
        <v>42272.830000000016</v>
      </c>
      <c r="G138" s="27">
        <f t="shared" si="19"/>
        <v>-46787.95</v>
      </c>
      <c r="H138" s="28"/>
      <c r="I138" s="27">
        <v>0</v>
      </c>
    </row>
    <row r="139" spans="1:9" ht="15" customHeight="1" x14ac:dyDescent="0.25">
      <c r="A139" s="29">
        <v>118</v>
      </c>
      <c r="B139" s="30">
        <v>48884</v>
      </c>
      <c r="C139" s="31">
        <f t="shared" si="15"/>
        <v>2513.34</v>
      </c>
      <c r="D139" s="31">
        <f t="shared" si="16"/>
        <v>2663.45</v>
      </c>
      <c r="E139" s="31">
        <f t="shared" si="17"/>
        <v>-150.11000000000001</v>
      </c>
      <c r="F139" s="31">
        <f t="shared" si="18"/>
        <v>42122.720000000016</v>
      </c>
      <c r="G139" s="31">
        <f t="shared" si="19"/>
        <v>-49451.4</v>
      </c>
      <c r="H139" s="8"/>
      <c r="I139" s="31">
        <v>0</v>
      </c>
    </row>
    <row r="140" spans="1:9" ht="15" customHeight="1" x14ac:dyDescent="0.25">
      <c r="A140" s="25">
        <v>119</v>
      </c>
      <c r="B140" s="26">
        <v>48914</v>
      </c>
      <c r="C140" s="27">
        <f t="shared" si="15"/>
        <v>2513.34</v>
      </c>
      <c r="D140" s="27">
        <f t="shared" si="16"/>
        <v>2672</v>
      </c>
      <c r="E140" s="27">
        <f t="shared" si="17"/>
        <v>-158.66</v>
      </c>
      <c r="F140" s="27">
        <f t="shared" si="18"/>
        <v>41964.060000000012</v>
      </c>
      <c r="G140" s="27">
        <f t="shared" si="19"/>
        <v>-52123.4</v>
      </c>
      <c r="H140" s="28"/>
      <c r="I140" s="27">
        <v>0</v>
      </c>
    </row>
    <row r="141" spans="1:9" ht="15" customHeight="1" x14ac:dyDescent="0.25">
      <c r="A141" s="29">
        <v>120</v>
      </c>
      <c r="B141" s="30">
        <v>48945</v>
      </c>
      <c r="C141" s="31">
        <f t="shared" si="15"/>
        <v>2513.34</v>
      </c>
      <c r="D141" s="31">
        <f t="shared" si="16"/>
        <v>2680.57</v>
      </c>
      <c r="E141" s="31">
        <f t="shared" si="17"/>
        <v>-167.23</v>
      </c>
      <c r="F141" s="31">
        <f t="shared" si="18"/>
        <v>41796.830000000009</v>
      </c>
      <c r="G141" s="31">
        <f t="shared" si="19"/>
        <v>-59803.97</v>
      </c>
      <c r="H141" s="8"/>
      <c r="I141" s="31">
        <f>$C$10</f>
        <v>5000</v>
      </c>
    </row>
    <row r="142" spans="1:9" ht="21.75" customHeight="1" x14ac:dyDescent="0.25">
      <c r="A142" s="32" t="s">
        <v>27</v>
      </c>
      <c r="B142" s="33"/>
      <c r="C142" s="34">
        <f>SUM(C22:C141)</f>
        <v>301600.8000000001</v>
      </c>
      <c r="D142" s="34">
        <f>SUM(D22:D141)</f>
        <v>259803.96999999994</v>
      </c>
      <c r="E142" s="34">
        <f>SUM(E22:E141)</f>
        <v>41796.830000000009</v>
      </c>
      <c r="F142" s="33"/>
      <c r="G142" s="33"/>
      <c r="H142" s="33"/>
      <c r="I142" s="34">
        <f>SUM(I22:I141)</f>
        <v>50000</v>
      </c>
    </row>
  </sheetData>
  <mergeCells count="6">
    <mergeCell ref="B20:I20"/>
    <mergeCell ref="A1:I1"/>
    <mergeCell ref="A2:I2"/>
    <mergeCell ref="A3:I3"/>
    <mergeCell ref="B4:I4"/>
    <mergeCell ref="B12:I12"/>
  </mergeCells>
  <pageMargins left="0.75" right="0.75" top="1" bottom="1" header="0.511811023622047" footer="0.511811023622047"/>
  <pageSetup paperSize="9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4"/>
  <sheetViews>
    <sheetView showGridLines="0" tabSelected="1" zoomScaleNormal="100" workbookViewId="0">
      <selection activeCell="J11" sqref="J11"/>
    </sheetView>
  </sheetViews>
  <sheetFormatPr baseColWidth="10" defaultColWidth="8.7109375" defaultRowHeight="15" x14ac:dyDescent="0.25"/>
  <cols>
    <col min="1" max="3" width="16" customWidth="1"/>
    <col min="4" max="4" width="17.42578125" customWidth="1"/>
    <col min="5" max="14" width="16" customWidth="1"/>
  </cols>
  <sheetData>
    <row r="1" spans="1:14" ht="42" customHeight="1" x14ac:dyDescent="0.25">
      <c r="A1" s="1" t="s">
        <v>40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18" customHeight="1" x14ac:dyDescent="0.25">
      <c r="A2" s="5" t="s">
        <v>28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3" spans="1:14" ht="7.5" customHeight="1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ht="27.75" customHeight="1" x14ac:dyDescent="0.25">
      <c r="A4" s="35" t="s">
        <v>29</v>
      </c>
      <c r="B4" s="35" t="s">
        <v>23</v>
      </c>
      <c r="C4" s="35" t="s">
        <v>22</v>
      </c>
      <c r="D4" s="35" t="s">
        <v>26</v>
      </c>
      <c r="E4" s="35" t="s">
        <v>25</v>
      </c>
    </row>
    <row r="5" spans="1:14" ht="19.5" customHeight="1" x14ac:dyDescent="0.25">
      <c r="A5" s="36" t="s">
        <v>30</v>
      </c>
      <c r="B5" s="18">
        <f>SUM(Tilgungsplan!E22:E33)</f>
        <v>9258.739999999998</v>
      </c>
      <c r="C5" s="18">
        <f>SUM(Tilgungsplan!D22:D33)</f>
        <v>20901.34</v>
      </c>
      <c r="D5" s="18">
        <f>SUM(Tilgungsplan!I22:I33)</f>
        <v>5000</v>
      </c>
      <c r="E5" s="18">
        <f>Tilgungsplan!G33</f>
        <v>224098.66</v>
      </c>
    </row>
    <row r="6" spans="1:14" ht="19.5" customHeight="1" x14ac:dyDescent="0.25">
      <c r="A6" s="37" t="s">
        <v>31</v>
      </c>
      <c r="B6" s="19">
        <f>SUM(Tilgungsplan!E34:E45)</f>
        <v>8243.74</v>
      </c>
      <c r="C6" s="19">
        <f>SUM(Tilgungsplan!D34:D45)</f>
        <v>21916.339999999997</v>
      </c>
      <c r="D6" s="19">
        <f>SUM(Tilgungsplan!I34:I45)</f>
        <v>5000</v>
      </c>
      <c r="E6" s="19">
        <f>Tilgungsplan!G45</f>
        <v>197182.32</v>
      </c>
    </row>
    <row r="7" spans="1:14" ht="19.5" customHeight="1" x14ac:dyDescent="0.25">
      <c r="A7" s="36" t="s">
        <v>32</v>
      </c>
      <c r="B7" s="18">
        <f>SUM(Tilgungsplan!E46:E57)</f>
        <v>7188.9899999999989</v>
      </c>
      <c r="C7" s="18">
        <f>SUM(Tilgungsplan!D46:D57)</f>
        <v>22971.09</v>
      </c>
      <c r="D7" s="18">
        <f>SUM(Tilgungsplan!I46:I57)</f>
        <v>5000</v>
      </c>
      <c r="E7" s="18">
        <f>Tilgungsplan!G57</f>
        <v>169211.23</v>
      </c>
    </row>
    <row r="8" spans="1:14" ht="19.5" customHeight="1" x14ac:dyDescent="0.25">
      <c r="A8" s="37" t="s">
        <v>33</v>
      </c>
      <c r="B8" s="19">
        <f>SUM(Tilgungsplan!E58:E69)</f>
        <v>6092.89</v>
      </c>
      <c r="C8" s="19">
        <f>SUM(Tilgungsplan!D58:D69)</f>
        <v>24067.19</v>
      </c>
      <c r="D8" s="19">
        <f>SUM(Tilgungsplan!I58:I69)</f>
        <v>5000</v>
      </c>
      <c r="E8" s="19">
        <f>Tilgungsplan!G69</f>
        <v>140144.04</v>
      </c>
    </row>
    <row r="9" spans="1:14" ht="19.5" customHeight="1" x14ac:dyDescent="0.25">
      <c r="A9" s="36" t="s">
        <v>34</v>
      </c>
      <c r="B9" s="18">
        <f>SUM(Tilgungsplan!E70:E81)</f>
        <v>4953.8499999999995</v>
      </c>
      <c r="C9" s="18">
        <f>SUM(Tilgungsplan!D70:D81)</f>
        <v>25206.23</v>
      </c>
      <c r="D9" s="18">
        <f>SUM(Tilgungsplan!I70:I81)</f>
        <v>5000</v>
      </c>
      <c r="E9" s="18">
        <f>Tilgungsplan!G81</f>
        <v>109937.81</v>
      </c>
    </row>
    <row r="10" spans="1:14" ht="19.5" customHeight="1" x14ac:dyDescent="0.25">
      <c r="A10" s="37" t="s">
        <v>35</v>
      </c>
      <c r="B10" s="19">
        <f>SUM(Tilgungsplan!E82:E93)</f>
        <v>3770.1600000000003</v>
      </c>
      <c r="C10" s="19">
        <f>SUM(Tilgungsplan!D82:D93)</f>
        <v>26389.919999999998</v>
      </c>
      <c r="D10" s="19">
        <f>SUM(Tilgungsplan!I82:I93)</f>
        <v>5000</v>
      </c>
      <c r="E10" s="19">
        <f>Tilgungsplan!G93</f>
        <v>78547.89</v>
      </c>
    </row>
    <row r="11" spans="1:14" ht="19.5" customHeight="1" x14ac:dyDescent="0.25">
      <c r="A11" s="36" t="s">
        <v>36</v>
      </c>
      <c r="B11" s="18">
        <f>SUM(Tilgungsplan!E94:E105)</f>
        <v>2540.1</v>
      </c>
      <c r="C11" s="18">
        <f>SUM(Tilgungsplan!D94:D105)</f>
        <v>27619.98</v>
      </c>
      <c r="D11" s="18">
        <f>SUM(Tilgungsplan!I94:I105)</f>
        <v>5000</v>
      </c>
      <c r="E11" s="18">
        <f>Tilgungsplan!G105</f>
        <v>45927.91</v>
      </c>
    </row>
    <row r="12" spans="1:14" ht="19.5" customHeight="1" x14ac:dyDescent="0.25">
      <c r="A12" s="37" t="s">
        <v>37</v>
      </c>
      <c r="B12" s="19">
        <f>SUM(Tilgungsplan!E106:E117)</f>
        <v>1261.8300000000002</v>
      </c>
      <c r="C12" s="19">
        <f>SUM(Tilgungsplan!D106:D117)</f>
        <v>28898.25</v>
      </c>
      <c r="D12" s="19">
        <f>SUM(Tilgungsplan!I106:I117)</f>
        <v>5000</v>
      </c>
      <c r="E12" s="19">
        <f>Tilgungsplan!G117</f>
        <v>12029.66</v>
      </c>
    </row>
    <row r="13" spans="1:14" ht="19.5" customHeight="1" x14ac:dyDescent="0.25">
      <c r="A13" s="36" t="s">
        <v>38</v>
      </c>
      <c r="B13" s="18">
        <f>SUM(Tilgungsplan!E118:E129)</f>
        <v>-66.529999999999973</v>
      </c>
      <c r="C13" s="18">
        <f>SUM(Tilgungsplan!D118:D129)</f>
        <v>30226.61</v>
      </c>
      <c r="D13" s="18">
        <f>SUM(Tilgungsplan!I118:I129)</f>
        <v>5000</v>
      </c>
      <c r="E13" s="18">
        <f>Tilgungsplan!G129</f>
        <v>-23196.95</v>
      </c>
    </row>
    <row r="14" spans="1:14" ht="19.5" customHeight="1" x14ac:dyDescent="0.25">
      <c r="A14" s="37" t="s">
        <v>39</v>
      </c>
      <c r="B14" s="19">
        <f>SUM(Tilgungsplan!E130:E141)</f>
        <v>-1446.9400000000003</v>
      </c>
      <c r="C14" s="19">
        <f>SUM(Tilgungsplan!D130:D141)</f>
        <v>31607.02</v>
      </c>
      <c r="D14" s="19">
        <f>SUM(Tilgungsplan!I130:I141)</f>
        <v>5000</v>
      </c>
      <c r="E14" s="19">
        <f>Tilgungsplan!G141</f>
        <v>-59803.97</v>
      </c>
    </row>
  </sheetData>
  <mergeCells count="3">
    <mergeCell ref="A1:N1"/>
    <mergeCell ref="A2:N2"/>
    <mergeCell ref="A3:N3"/>
  </mergeCells>
  <pageMargins left="0.75" right="0.75" top="1" bottom="1" header="0.511811023622047" footer="0.511811023622047"/>
  <pageSetup paperSize="9"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Tilgungsplan</vt:lpstr>
      <vt:lpstr>Diagramm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openpyxl</dc:creator>
  <dc:description/>
  <cp:lastModifiedBy>Sergio Jiménez Canales</cp:lastModifiedBy>
  <cp:revision>2</cp:revision>
  <dcterms:created xsi:type="dcterms:W3CDTF">2026-05-14T08:40:26Z</dcterms:created>
  <dcterms:modified xsi:type="dcterms:W3CDTF">2026-05-14T08:54:48Z</dcterms:modified>
  <dc:language>en-US</dc:language>
</cp:coreProperties>
</file>